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27795" windowHeight="119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E255" i="1" l="1"/>
  <c r="J170" i="1" l="1"/>
  <c r="E225" i="1"/>
  <c r="F225" i="1" s="1"/>
  <c r="E181" i="1"/>
  <c r="F181" i="1" s="1"/>
  <c r="E265" i="1"/>
  <c r="E246" i="1"/>
  <c r="E239" i="1"/>
  <c r="E232" i="1"/>
  <c r="E231" i="1"/>
  <c r="E226" i="1"/>
  <c r="E223" i="1"/>
  <c r="H218" i="1"/>
  <c r="J218" i="1" s="1"/>
  <c r="I218" i="1"/>
  <c r="E210" i="1"/>
  <c r="E202" i="1"/>
  <c r="E199" i="1"/>
  <c r="E191" i="1"/>
  <c r="E190" i="1"/>
  <c r="E180" i="1"/>
  <c r="E175" i="1"/>
  <c r="D167" i="1"/>
  <c r="C164" i="1"/>
  <c r="E156" i="1"/>
  <c r="G147" i="1"/>
  <c r="J147" i="1" s="1"/>
  <c r="H147" i="1"/>
  <c r="E144" i="1"/>
  <c r="E136" i="1"/>
  <c r="E131" i="1"/>
  <c r="E121" i="1"/>
  <c r="E115" i="1"/>
  <c r="E112" i="1"/>
  <c r="E107" i="1"/>
  <c r="C108" i="1"/>
  <c r="C106" i="1"/>
  <c r="C105" i="1"/>
  <c r="E91" i="1"/>
  <c r="E90" i="1"/>
  <c r="E88" i="1"/>
  <c r="E86" i="1"/>
  <c r="C95" i="1"/>
  <c r="E77" i="1"/>
  <c r="C81" i="1"/>
  <c r="C78" i="1"/>
  <c r="I65" i="1"/>
  <c r="H65" i="1"/>
  <c r="G65" i="1"/>
  <c r="F65" i="1"/>
  <c r="E57" i="1"/>
  <c r="E46" i="1"/>
  <c r="C61" i="1"/>
  <c r="C60" i="1"/>
  <c r="F29" i="1"/>
  <c r="G29" i="1"/>
  <c r="H29" i="1"/>
  <c r="I29" i="1"/>
  <c r="E26" i="1"/>
  <c r="E25" i="1"/>
  <c r="E13" i="1"/>
  <c r="I225" i="1" l="1"/>
  <c r="G225" i="1"/>
  <c r="J225" i="1" s="1"/>
  <c r="H225" i="1"/>
  <c r="I181" i="1"/>
  <c r="G181" i="1"/>
  <c r="H181" i="1"/>
  <c r="J65" i="1"/>
  <c r="J29" i="1"/>
  <c r="F147" i="1"/>
  <c r="J181" i="1" l="1"/>
  <c r="N16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8" i="1"/>
  <c r="F59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8" i="1"/>
  <c r="F80" i="1"/>
  <c r="F83" i="1"/>
  <c r="F84" i="1"/>
  <c r="F85" i="1"/>
  <c r="F87" i="1"/>
  <c r="F89" i="1"/>
  <c r="F92" i="1"/>
  <c r="F93" i="1"/>
  <c r="F94" i="1"/>
  <c r="F97" i="1"/>
  <c r="F98" i="1"/>
  <c r="F99" i="1"/>
  <c r="F100" i="1"/>
  <c r="F101" i="1"/>
  <c r="F102" i="1"/>
  <c r="F104" i="1"/>
  <c r="F109" i="1"/>
  <c r="F110" i="1"/>
  <c r="F111" i="1"/>
  <c r="F113" i="1"/>
  <c r="F114" i="1"/>
  <c r="F115" i="1"/>
  <c r="F117" i="1"/>
  <c r="F118" i="1"/>
  <c r="F119" i="1"/>
  <c r="F120" i="1"/>
  <c r="F121" i="1"/>
  <c r="F123" i="1"/>
  <c r="F124" i="1"/>
  <c r="F125" i="1"/>
  <c r="F126" i="1"/>
  <c r="F127" i="1"/>
  <c r="F129" i="1"/>
  <c r="F130" i="1"/>
  <c r="F132" i="1"/>
  <c r="F133" i="1"/>
  <c r="F134" i="1"/>
  <c r="F137" i="1"/>
  <c r="F138" i="1"/>
  <c r="F139" i="1"/>
  <c r="F140" i="1"/>
  <c r="F141" i="1"/>
  <c r="F142" i="1"/>
  <c r="F143" i="1"/>
  <c r="F145" i="1"/>
  <c r="F14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6" i="1"/>
  <c r="F168" i="1"/>
  <c r="F169" i="1"/>
  <c r="D267" i="1"/>
  <c r="C267" i="1"/>
  <c r="C259" i="1"/>
  <c r="D259" i="1"/>
  <c r="D251" i="1"/>
  <c r="C251" i="1"/>
  <c r="D242" i="1"/>
  <c r="C242" i="1"/>
  <c r="D235" i="1"/>
  <c r="C235" i="1"/>
  <c r="D228" i="1"/>
  <c r="C228" i="1"/>
  <c r="D220" i="1"/>
  <c r="E220" i="1"/>
  <c r="C220" i="1"/>
  <c r="D212" i="1"/>
  <c r="C212" i="1"/>
  <c r="C205" i="1"/>
  <c r="D205" i="1"/>
  <c r="I204" i="1"/>
  <c r="D196" i="1"/>
  <c r="C196" i="1"/>
  <c r="D187" i="1"/>
  <c r="D178" i="1"/>
  <c r="C178" i="1"/>
  <c r="G174" i="1"/>
  <c r="G11" i="1"/>
  <c r="I266" i="1"/>
  <c r="H266" i="1"/>
  <c r="G266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58" i="1"/>
  <c r="H258" i="1"/>
  <c r="G258" i="1"/>
  <c r="I257" i="1"/>
  <c r="H257" i="1"/>
  <c r="G257" i="1"/>
  <c r="I256" i="1"/>
  <c r="H256" i="1"/>
  <c r="G256" i="1"/>
  <c r="I254" i="1"/>
  <c r="H254" i="1"/>
  <c r="G254" i="1"/>
  <c r="I253" i="1"/>
  <c r="H253" i="1"/>
  <c r="G253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5" i="1"/>
  <c r="H245" i="1"/>
  <c r="G245" i="1"/>
  <c r="I244" i="1"/>
  <c r="H244" i="1"/>
  <c r="G244" i="1"/>
  <c r="I241" i="1"/>
  <c r="H241" i="1"/>
  <c r="G241" i="1"/>
  <c r="I240" i="1"/>
  <c r="H240" i="1"/>
  <c r="G240" i="1"/>
  <c r="I238" i="1"/>
  <c r="H238" i="1"/>
  <c r="G238" i="1"/>
  <c r="I237" i="1"/>
  <c r="H237" i="1"/>
  <c r="G237" i="1"/>
  <c r="I234" i="1"/>
  <c r="H234" i="1"/>
  <c r="G234" i="1"/>
  <c r="I233" i="1"/>
  <c r="H233" i="1"/>
  <c r="G233" i="1"/>
  <c r="I230" i="1"/>
  <c r="H230" i="1"/>
  <c r="G230" i="1"/>
  <c r="I227" i="1"/>
  <c r="H227" i="1"/>
  <c r="G227" i="1"/>
  <c r="I222" i="1"/>
  <c r="H222" i="1"/>
  <c r="G222" i="1"/>
  <c r="I219" i="1"/>
  <c r="H219" i="1"/>
  <c r="G219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1" i="1"/>
  <c r="H211" i="1"/>
  <c r="G211" i="1"/>
  <c r="I209" i="1"/>
  <c r="H209" i="1"/>
  <c r="G209" i="1"/>
  <c r="I208" i="1"/>
  <c r="H208" i="1"/>
  <c r="G208" i="1"/>
  <c r="I207" i="1"/>
  <c r="H207" i="1"/>
  <c r="G207" i="1"/>
  <c r="H204" i="1"/>
  <c r="G204" i="1"/>
  <c r="I203" i="1"/>
  <c r="H203" i="1"/>
  <c r="G203" i="1"/>
  <c r="I201" i="1"/>
  <c r="H201" i="1"/>
  <c r="G201" i="1"/>
  <c r="I200" i="1"/>
  <c r="H200" i="1"/>
  <c r="G200" i="1"/>
  <c r="I198" i="1"/>
  <c r="H198" i="1"/>
  <c r="G198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89" i="1"/>
  <c r="H189" i="1"/>
  <c r="G189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77" i="1"/>
  <c r="H177" i="1"/>
  <c r="G177" i="1"/>
  <c r="I176" i="1"/>
  <c r="H176" i="1"/>
  <c r="G176" i="1"/>
  <c r="I174" i="1"/>
  <c r="H174" i="1"/>
  <c r="I173" i="1"/>
  <c r="H173" i="1"/>
  <c r="G173" i="1"/>
  <c r="I169" i="1"/>
  <c r="H169" i="1"/>
  <c r="G169" i="1"/>
  <c r="I168" i="1"/>
  <c r="H168" i="1"/>
  <c r="G168" i="1"/>
  <c r="I166" i="1"/>
  <c r="H166" i="1"/>
  <c r="G166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6" i="1"/>
  <c r="H146" i="1"/>
  <c r="G146" i="1"/>
  <c r="I145" i="1"/>
  <c r="H145" i="1"/>
  <c r="G145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4" i="1"/>
  <c r="H134" i="1"/>
  <c r="G134" i="1"/>
  <c r="I133" i="1"/>
  <c r="H133" i="1"/>
  <c r="G133" i="1"/>
  <c r="I132" i="1"/>
  <c r="H132" i="1"/>
  <c r="G132" i="1"/>
  <c r="I130" i="1"/>
  <c r="H130" i="1"/>
  <c r="G130" i="1"/>
  <c r="I129" i="1"/>
  <c r="H129" i="1"/>
  <c r="G129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5" i="1"/>
  <c r="H115" i="1"/>
  <c r="G115" i="1"/>
  <c r="I114" i="1"/>
  <c r="H114" i="1"/>
  <c r="G114" i="1"/>
  <c r="I113" i="1"/>
  <c r="H113" i="1"/>
  <c r="G113" i="1"/>
  <c r="I111" i="1"/>
  <c r="H111" i="1"/>
  <c r="G111" i="1"/>
  <c r="I110" i="1"/>
  <c r="H110" i="1"/>
  <c r="G110" i="1"/>
  <c r="J104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3" i="1"/>
  <c r="H93" i="1"/>
  <c r="G93" i="1"/>
  <c r="I92" i="1"/>
  <c r="H92" i="1"/>
  <c r="G92" i="1"/>
  <c r="I89" i="1"/>
  <c r="H89" i="1"/>
  <c r="G89" i="1"/>
  <c r="I87" i="1"/>
  <c r="H87" i="1"/>
  <c r="G87" i="1"/>
  <c r="I85" i="1"/>
  <c r="H85" i="1"/>
  <c r="G85" i="1"/>
  <c r="I83" i="1"/>
  <c r="H83" i="1"/>
  <c r="G83" i="1"/>
  <c r="I80" i="1"/>
  <c r="H80" i="1"/>
  <c r="G80" i="1"/>
  <c r="I78" i="1"/>
  <c r="H78" i="1"/>
  <c r="G78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7" i="1"/>
  <c r="H67" i="1"/>
  <c r="G67" i="1"/>
  <c r="I66" i="1"/>
  <c r="H66" i="1"/>
  <c r="G66" i="1"/>
  <c r="I64" i="1"/>
  <c r="H64" i="1"/>
  <c r="G64" i="1"/>
  <c r="I63" i="1"/>
  <c r="H63" i="1"/>
  <c r="G63" i="1"/>
  <c r="I59" i="1"/>
  <c r="H59" i="1"/>
  <c r="G59" i="1"/>
  <c r="G58" i="1"/>
  <c r="J58" i="1" s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37" i="1"/>
  <c r="H37" i="1"/>
  <c r="G37" i="1"/>
  <c r="I36" i="1"/>
  <c r="H36" i="1"/>
  <c r="G36" i="1"/>
  <c r="I35" i="1"/>
  <c r="H35" i="1"/>
  <c r="G35" i="1"/>
  <c r="I34" i="1"/>
  <c r="H34" i="1"/>
  <c r="G34" i="1"/>
  <c r="I32" i="1"/>
  <c r="H32" i="1"/>
  <c r="G32" i="1"/>
  <c r="I31" i="1"/>
  <c r="H31" i="1"/>
  <c r="G31" i="1"/>
  <c r="I30" i="1"/>
  <c r="H30" i="1"/>
  <c r="G30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G42" i="1"/>
  <c r="G41" i="1"/>
  <c r="G40" i="1"/>
  <c r="G39" i="1"/>
  <c r="G23" i="1"/>
  <c r="G21" i="1"/>
  <c r="G20" i="1"/>
  <c r="G19" i="1"/>
  <c r="G18" i="1"/>
  <c r="G17" i="1"/>
  <c r="G16" i="1"/>
  <c r="G15" i="1"/>
  <c r="G13" i="1"/>
  <c r="G12" i="1"/>
  <c r="H11" i="1"/>
  <c r="I11" i="1"/>
  <c r="F266" i="1"/>
  <c r="E267" i="1"/>
  <c r="F264" i="1"/>
  <c r="F263" i="1"/>
  <c r="F262" i="1"/>
  <c r="F261" i="1"/>
  <c r="F258" i="1"/>
  <c r="F257" i="1"/>
  <c r="F256" i="1"/>
  <c r="I255" i="1"/>
  <c r="F254" i="1"/>
  <c r="F253" i="1"/>
  <c r="F250" i="1"/>
  <c r="F249" i="1"/>
  <c r="F248" i="1"/>
  <c r="F247" i="1"/>
  <c r="I246" i="1"/>
  <c r="F245" i="1"/>
  <c r="F244" i="1"/>
  <c r="F241" i="1"/>
  <c r="F240" i="1"/>
  <c r="E242" i="1"/>
  <c r="F238" i="1"/>
  <c r="F237" i="1"/>
  <c r="F234" i="1"/>
  <c r="F233" i="1"/>
  <c r="F232" i="1"/>
  <c r="H231" i="1"/>
  <c r="F230" i="1"/>
  <c r="F227" i="1"/>
  <c r="F226" i="1"/>
  <c r="E224" i="1"/>
  <c r="H224" i="1" s="1"/>
  <c r="I223" i="1"/>
  <c r="F222" i="1"/>
  <c r="F219" i="1"/>
  <c r="F217" i="1"/>
  <c r="F216" i="1"/>
  <c r="F215" i="1"/>
  <c r="F214" i="1"/>
  <c r="F211" i="1"/>
  <c r="I210" i="1"/>
  <c r="F209" i="1"/>
  <c r="F208" i="1"/>
  <c r="F207" i="1"/>
  <c r="F204" i="1"/>
  <c r="F203" i="1"/>
  <c r="I202" i="1"/>
  <c r="F201" i="1"/>
  <c r="F200" i="1"/>
  <c r="F199" i="1"/>
  <c r="F198" i="1"/>
  <c r="F195" i="1"/>
  <c r="F194" i="1"/>
  <c r="F193" i="1"/>
  <c r="F192" i="1"/>
  <c r="I190" i="1"/>
  <c r="F189" i="1"/>
  <c r="C187" i="1"/>
  <c r="F186" i="1"/>
  <c r="F185" i="1"/>
  <c r="F184" i="1"/>
  <c r="F183" i="1"/>
  <c r="I182" i="1"/>
  <c r="G180" i="1"/>
  <c r="F177" i="1"/>
  <c r="F176" i="1"/>
  <c r="I175" i="1"/>
  <c r="F174" i="1"/>
  <c r="F173" i="1"/>
  <c r="D170" i="1"/>
  <c r="F164" i="1"/>
  <c r="G144" i="1"/>
  <c r="F136" i="1"/>
  <c r="F135" i="1"/>
  <c r="F131" i="1"/>
  <c r="H128" i="1"/>
  <c r="F122" i="1"/>
  <c r="H116" i="1"/>
  <c r="F112" i="1"/>
  <c r="F108" i="1"/>
  <c r="F107" i="1"/>
  <c r="G106" i="1"/>
  <c r="F105" i="1"/>
  <c r="F103" i="1"/>
  <c r="F96" i="1"/>
  <c r="F95" i="1"/>
  <c r="F91" i="1"/>
  <c r="F90" i="1"/>
  <c r="I88" i="1"/>
  <c r="F86" i="1"/>
  <c r="I82" i="1"/>
  <c r="H81" i="1"/>
  <c r="F79" i="1"/>
  <c r="F77" i="1"/>
  <c r="G62" i="1"/>
  <c r="F61" i="1"/>
  <c r="I60" i="1"/>
  <c r="F57" i="1"/>
  <c r="G46" i="1"/>
  <c r="F11" i="1"/>
  <c r="J139" i="1" l="1"/>
  <c r="J143" i="1"/>
  <c r="J142" i="1"/>
  <c r="J141" i="1"/>
  <c r="J146" i="1"/>
  <c r="J140" i="1"/>
  <c r="J145" i="1"/>
  <c r="J169" i="1"/>
  <c r="J253" i="1"/>
  <c r="J214" i="1"/>
  <c r="K148" i="1"/>
  <c r="K153" i="1"/>
  <c r="C170" i="1"/>
  <c r="I107" i="1"/>
  <c r="J121" i="1"/>
  <c r="I232" i="1"/>
  <c r="J261" i="1"/>
  <c r="F88" i="1"/>
  <c r="I212" i="1"/>
  <c r="F82" i="1"/>
  <c r="F223" i="1"/>
  <c r="H62" i="1"/>
  <c r="G88" i="1"/>
  <c r="J198" i="1"/>
  <c r="G95" i="1"/>
  <c r="I103" i="1"/>
  <c r="H180" i="1"/>
  <c r="E187" i="1"/>
  <c r="F116" i="1"/>
  <c r="K33" i="1"/>
  <c r="J44" i="1"/>
  <c r="G61" i="1"/>
  <c r="J67" i="1"/>
  <c r="G175" i="1"/>
  <c r="G178" i="1" s="1"/>
  <c r="I220" i="1"/>
  <c r="H223" i="1"/>
  <c r="H228" i="1" s="1"/>
  <c r="I251" i="1"/>
  <c r="C268" i="1"/>
  <c r="F62" i="1"/>
  <c r="F46" i="1"/>
  <c r="E170" i="1"/>
  <c r="H57" i="1"/>
  <c r="I116" i="1"/>
  <c r="I178" i="1"/>
  <c r="J222" i="1"/>
  <c r="I259" i="1"/>
  <c r="F167" i="1"/>
  <c r="F106" i="1"/>
  <c r="F220" i="1"/>
  <c r="K220" i="1" s="1"/>
  <c r="I46" i="1"/>
  <c r="G190" i="1"/>
  <c r="G199" i="1"/>
  <c r="J207" i="1"/>
  <c r="G220" i="1"/>
  <c r="H220" i="1"/>
  <c r="E196" i="1"/>
  <c r="E212" i="1"/>
  <c r="D268" i="1"/>
  <c r="D269" i="1" s="1"/>
  <c r="F144" i="1"/>
  <c r="F128" i="1"/>
  <c r="F81" i="1"/>
  <c r="F60" i="1"/>
  <c r="J32" i="1"/>
  <c r="H167" i="1"/>
  <c r="H255" i="1"/>
  <c r="H259" i="1" s="1"/>
  <c r="F255" i="1"/>
  <c r="F259" i="1" s="1"/>
  <c r="G105" i="1"/>
  <c r="H135" i="1"/>
  <c r="H199" i="1"/>
  <c r="I77" i="1"/>
  <c r="G79" i="1"/>
  <c r="I81" i="1"/>
  <c r="H88" i="1"/>
  <c r="I90" i="1"/>
  <c r="H106" i="1"/>
  <c r="H131" i="1"/>
  <c r="I135" i="1"/>
  <c r="H144" i="1"/>
  <c r="G210" i="1"/>
  <c r="G231" i="1"/>
  <c r="J189" i="1"/>
  <c r="G212" i="1"/>
  <c r="E228" i="1"/>
  <c r="E251" i="1"/>
  <c r="E259" i="1"/>
  <c r="J237" i="1"/>
  <c r="J230" i="1"/>
  <c r="J11" i="1"/>
  <c r="I86" i="1"/>
  <c r="H175" i="1"/>
  <c r="H178" i="1" s="1"/>
  <c r="I180" i="1"/>
  <c r="I187" i="1" s="1"/>
  <c r="E178" i="1"/>
  <c r="J244" i="1"/>
  <c r="F175" i="1"/>
  <c r="F178" i="1" s="1"/>
  <c r="K178" i="1" s="1"/>
  <c r="H46" i="1"/>
  <c r="G57" i="1"/>
  <c r="G60" i="1"/>
  <c r="J83" i="1"/>
  <c r="G91" i="1"/>
  <c r="I106" i="1"/>
  <c r="I128" i="1"/>
  <c r="I131" i="1"/>
  <c r="I136" i="1"/>
  <c r="I144" i="1"/>
  <c r="K137" i="1" s="1"/>
  <c r="G167" i="1"/>
  <c r="G223" i="1"/>
  <c r="G226" i="1"/>
  <c r="H232" i="1"/>
  <c r="H235" i="1" s="1"/>
  <c r="G255" i="1"/>
  <c r="G259" i="1" s="1"/>
  <c r="E205" i="1"/>
  <c r="E235" i="1"/>
  <c r="F191" i="1"/>
  <c r="G191" i="1"/>
  <c r="I191" i="1"/>
  <c r="I196" i="1" s="1"/>
  <c r="H191" i="1"/>
  <c r="F265" i="1"/>
  <c r="F267" i="1" s="1"/>
  <c r="H265" i="1"/>
  <c r="H267" i="1" s="1"/>
  <c r="G265" i="1"/>
  <c r="G267" i="1" s="1"/>
  <c r="I265" i="1"/>
  <c r="I267" i="1" s="1"/>
  <c r="I96" i="1"/>
  <c r="H96" i="1"/>
  <c r="G122" i="1"/>
  <c r="I122" i="1"/>
  <c r="H122" i="1"/>
  <c r="H61" i="1"/>
  <c r="H107" i="1"/>
  <c r="G107" i="1"/>
  <c r="H112" i="1"/>
  <c r="I112" i="1"/>
  <c r="G112" i="1"/>
  <c r="H164" i="1"/>
  <c r="I164" i="1"/>
  <c r="K159" i="1" s="1"/>
  <c r="G164" i="1"/>
  <c r="F239" i="1"/>
  <c r="F242" i="1" s="1"/>
  <c r="K242" i="1" s="1"/>
  <c r="H239" i="1"/>
  <c r="H242" i="1" s="1"/>
  <c r="I239" i="1"/>
  <c r="I242" i="1" s="1"/>
  <c r="G239" i="1"/>
  <c r="G242" i="1" s="1"/>
  <c r="G96" i="1"/>
  <c r="I62" i="1"/>
  <c r="H105" i="1"/>
  <c r="G246" i="1"/>
  <c r="G251" i="1" s="1"/>
  <c r="F182" i="1"/>
  <c r="F202" i="1"/>
  <c r="F205" i="1" s="1"/>
  <c r="K205" i="1" s="1"/>
  <c r="F231" i="1"/>
  <c r="F235" i="1" s="1"/>
  <c r="K235" i="1" s="1"/>
  <c r="I57" i="1"/>
  <c r="H60" i="1"/>
  <c r="G77" i="1"/>
  <c r="I79" i="1"/>
  <c r="G81" i="1"/>
  <c r="H82" i="1"/>
  <c r="G86" i="1"/>
  <c r="G90" i="1"/>
  <c r="H91" i="1"/>
  <c r="H95" i="1"/>
  <c r="G103" i="1"/>
  <c r="I105" i="1"/>
  <c r="H108" i="1"/>
  <c r="G116" i="1"/>
  <c r="G128" i="1"/>
  <c r="G136" i="1"/>
  <c r="I167" i="1"/>
  <c r="K165" i="1" s="1"/>
  <c r="H182" i="1"/>
  <c r="H187" i="1" s="1"/>
  <c r="H190" i="1"/>
  <c r="I199" i="1"/>
  <c r="I205" i="1" s="1"/>
  <c r="H202" i="1"/>
  <c r="H210" i="1"/>
  <c r="H212" i="1" s="1"/>
  <c r="H226" i="1"/>
  <c r="I231" i="1"/>
  <c r="H246" i="1"/>
  <c r="H251" i="1" s="1"/>
  <c r="H79" i="1"/>
  <c r="G82" i="1"/>
  <c r="G108" i="1"/>
  <c r="G182" i="1"/>
  <c r="G187" i="1" s="1"/>
  <c r="G202" i="1"/>
  <c r="I224" i="1"/>
  <c r="H77" i="1"/>
  <c r="H86" i="1"/>
  <c r="H90" i="1"/>
  <c r="I91" i="1"/>
  <c r="I95" i="1"/>
  <c r="H103" i="1"/>
  <c r="I108" i="1"/>
  <c r="G131" i="1"/>
  <c r="G135" i="1"/>
  <c r="H136" i="1"/>
  <c r="G224" i="1"/>
  <c r="I226" i="1"/>
  <c r="G232" i="1"/>
  <c r="F210" i="1"/>
  <c r="F212" i="1" s="1"/>
  <c r="K212" i="1" s="1"/>
  <c r="F224" i="1"/>
  <c r="F228" i="1" s="1"/>
  <c r="K228" i="1" s="1"/>
  <c r="F180" i="1"/>
  <c r="F246" i="1"/>
  <c r="F251" i="1" s="1"/>
  <c r="F190" i="1"/>
  <c r="J144" i="1" l="1"/>
  <c r="J61" i="1"/>
  <c r="K109" i="1"/>
  <c r="I235" i="1"/>
  <c r="C269" i="1"/>
  <c r="G196" i="1"/>
  <c r="F170" i="1"/>
  <c r="K170" i="1" s="1"/>
  <c r="G170" i="1"/>
  <c r="J81" i="1"/>
  <c r="K43" i="1"/>
  <c r="J82" i="1"/>
  <c r="K123" i="1"/>
  <c r="K84" i="1"/>
  <c r="E268" i="1"/>
  <c r="E269" i="1" s="1"/>
  <c r="K68" i="1"/>
  <c r="K97" i="1"/>
  <c r="G205" i="1"/>
  <c r="G228" i="1"/>
  <c r="H196" i="1"/>
  <c r="H205" i="1"/>
  <c r="J180" i="1"/>
  <c r="I228" i="1"/>
  <c r="J105" i="1"/>
  <c r="F196" i="1"/>
  <c r="K196" i="1" s="1"/>
  <c r="G235" i="1"/>
  <c r="F187" i="1"/>
  <c r="K187" i="1" s="1"/>
  <c r="J135" i="1"/>
  <c r="H268" i="1" l="1"/>
  <c r="I268" i="1"/>
  <c r="G268" i="1"/>
  <c r="G269" i="1" s="1"/>
  <c r="F268" i="1"/>
  <c r="F269" i="1" s="1"/>
  <c r="J136" i="1"/>
  <c r="J195" i="1"/>
  <c r="J186" i="1"/>
  <c r="J79" i="1"/>
  <c r="J103" i="1" l="1"/>
  <c r="J34" i="1"/>
  <c r="I42" i="1" l="1"/>
  <c r="H42" i="1"/>
  <c r="I41" i="1"/>
  <c r="H41" i="1"/>
  <c r="I40" i="1"/>
  <c r="H40" i="1"/>
  <c r="I39" i="1"/>
  <c r="H39" i="1"/>
  <c r="I23" i="1"/>
  <c r="K22" i="1" s="1"/>
  <c r="H23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K38" i="1" l="1"/>
  <c r="H170" i="1"/>
  <c r="H269" i="1" s="1"/>
  <c r="K14" i="1"/>
  <c r="I170" i="1"/>
  <c r="I269" i="1" s="1"/>
  <c r="K11" i="1"/>
  <c r="J95" i="1"/>
  <c r="J99" i="1"/>
  <c r="J15" i="1"/>
  <c r="J19" i="1"/>
  <c r="J182" i="1"/>
  <c r="J193" i="1"/>
  <c r="J200" i="1"/>
  <c r="J204" i="1"/>
  <c r="J226" i="1"/>
  <c r="J85" i="1"/>
  <c r="J89" i="1"/>
  <c r="J126" i="1"/>
  <c r="J130" i="1"/>
  <c r="J166" i="1"/>
  <c r="J231" i="1"/>
  <c r="J255" i="1"/>
  <c r="J13" i="1"/>
  <c r="J16" i="1"/>
  <c r="J20" i="1"/>
  <c r="J41" i="1"/>
  <c r="J71" i="1"/>
  <c r="J75" i="1"/>
  <c r="J86" i="1"/>
  <c r="J90" i="1"/>
  <c r="J106" i="1"/>
  <c r="J110" i="1"/>
  <c r="J114" i="1"/>
  <c r="J118" i="1"/>
  <c r="J167" i="1"/>
  <c r="J174" i="1"/>
  <c r="J183" i="1"/>
  <c r="J190" i="1"/>
  <c r="J194" i="1"/>
  <c r="J201" i="1"/>
  <c r="J208" i="1"/>
  <c r="J223" i="1"/>
  <c r="J227" i="1"/>
  <c r="J232" i="1"/>
  <c r="J241" i="1"/>
  <c r="J247" i="1"/>
  <c r="J256" i="1"/>
  <c r="J263" i="1"/>
  <c r="J23" i="1"/>
  <c r="J31" i="1"/>
  <c r="J36" i="1"/>
  <c r="J42" i="1"/>
  <c r="J48" i="1"/>
  <c r="J52" i="1"/>
  <c r="J56" i="1"/>
  <c r="J60" i="1"/>
  <c r="J72" i="1"/>
  <c r="J76" i="1"/>
  <c r="J98" i="1"/>
  <c r="J150" i="1"/>
  <c r="J155" i="1"/>
  <c r="J163" i="1"/>
  <c r="J30" i="1"/>
  <c r="J35" i="1"/>
  <c r="J51" i="1"/>
  <c r="J26" i="1"/>
  <c r="J47" i="1"/>
  <c r="J55" i="1"/>
  <c r="J59" i="1"/>
  <c r="J12" i="1"/>
  <c r="J125" i="1"/>
  <c r="J129" i="1"/>
  <c r="J133" i="1"/>
  <c r="J154" i="1"/>
  <c r="J158" i="1"/>
  <c r="J162" i="1"/>
  <c r="J177" i="1"/>
  <c r="J240" i="1"/>
  <c r="J246" i="1"/>
  <c r="J262" i="1"/>
  <c r="J266" i="1"/>
  <c r="J17" i="1"/>
  <c r="J21" i="1"/>
  <c r="J24" i="1"/>
  <c r="J27" i="1"/>
  <c r="J37" i="1"/>
  <c r="J39" i="1"/>
  <c r="J45" i="1"/>
  <c r="J49" i="1"/>
  <c r="J53" i="1"/>
  <c r="J57" i="1"/>
  <c r="J69" i="1"/>
  <c r="J73" i="1"/>
  <c r="J77" i="1"/>
  <c r="J87" i="1"/>
  <c r="J91" i="1"/>
  <c r="J96" i="1"/>
  <c r="J100" i="1"/>
  <c r="J107" i="1"/>
  <c r="J111" i="1"/>
  <c r="J115" i="1"/>
  <c r="J119" i="1"/>
  <c r="J127" i="1"/>
  <c r="J131" i="1"/>
  <c r="J151" i="1"/>
  <c r="J156" i="1"/>
  <c r="J160" i="1"/>
  <c r="J168" i="1"/>
  <c r="J175" i="1"/>
  <c r="J184" i="1"/>
  <c r="J191" i="1"/>
  <c r="J202" i="1"/>
  <c r="J209" i="1"/>
  <c r="J215" i="1"/>
  <c r="J219" i="1"/>
  <c r="J224" i="1"/>
  <c r="J233" i="1"/>
  <c r="J238" i="1"/>
  <c r="J248" i="1"/>
  <c r="J257" i="1"/>
  <c r="J264" i="1"/>
  <c r="J113" i="1"/>
  <c r="J117" i="1"/>
  <c r="J122" i="1"/>
  <c r="J173" i="1"/>
  <c r="J211" i="1"/>
  <c r="J217" i="1"/>
  <c r="J250" i="1"/>
  <c r="J18" i="1"/>
  <c r="J25" i="1"/>
  <c r="J28" i="1"/>
  <c r="J40" i="1"/>
  <c r="J46" i="1"/>
  <c r="J50" i="1"/>
  <c r="J54" i="1"/>
  <c r="J70" i="1"/>
  <c r="J74" i="1"/>
  <c r="J78" i="1"/>
  <c r="J88" i="1"/>
  <c r="J101" i="1"/>
  <c r="J108" i="1"/>
  <c r="J112" i="1"/>
  <c r="J116" i="1"/>
  <c r="J120" i="1"/>
  <c r="J128" i="1"/>
  <c r="J132" i="1"/>
  <c r="J138" i="1"/>
  <c r="J152" i="1"/>
  <c r="J157" i="1"/>
  <c r="J161" i="1"/>
  <c r="J176" i="1"/>
  <c r="J185" i="1"/>
  <c r="J192" i="1"/>
  <c r="J199" i="1"/>
  <c r="J203" i="1"/>
  <c r="J210" i="1"/>
  <c r="J216" i="1"/>
  <c r="J234" i="1"/>
  <c r="J239" i="1"/>
  <c r="J245" i="1"/>
  <c r="J249" i="1"/>
  <c r="J254" i="1"/>
  <c r="J258" i="1"/>
  <c r="J265" i="1"/>
  <c r="J149" i="1"/>
  <c r="J220" i="1" l="1"/>
  <c r="J267" i="1"/>
  <c r="J38" i="1"/>
  <c r="J165" i="1"/>
  <c r="L165" i="1"/>
  <c r="M165" i="1" s="1"/>
  <c r="J33" i="1"/>
  <c r="J148" i="1"/>
  <c r="J153" i="1"/>
  <c r="J109" i="1"/>
  <c r="K173" i="1"/>
  <c r="J22" i="1"/>
  <c r="J10" i="1"/>
  <c r="J14" i="1"/>
  <c r="J242" i="1"/>
  <c r="J212" i="1"/>
  <c r="J259" i="1"/>
  <c r="J187" i="1"/>
  <c r="J205" i="1"/>
  <c r="J228" i="1"/>
  <c r="J235" i="1"/>
  <c r="J251" i="1"/>
  <c r="J178" i="1"/>
  <c r="J196" i="1"/>
  <c r="J268" i="1" l="1"/>
  <c r="J134" i="1"/>
  <c r="J93" i="1"/>
  <c r="J102" i="1"/>
  <c r="J97" i="1" s="1"/>
  <c r="J80" i="1"/>
  <c r="J68" i="1" s="1"/>
  <c r="J63" i="1"/>
  <c r="J164" i="1"/>
  <c r="J159" i="1" s="1"/>
  <c r="J62" i="1"/>
  <c r="J64" i="1"/>
  <c r="J124" i="1"/>
  <c r="J123" i="1" s="1"/>
  <c r="J92" i="1"/>
  <c r="J137" i="1"/>
  <c r="J66" i="1"/>
  <c r="J43" i="1" l="1"/>
  <c r="J84" i="1"/>
  <c r="J269" i="1" l="1"/>
  <c r="K171" i="1" l="1"/>
</calcChain>
</file>

<file path=xl/sharedStrings.xml><?xml version="1.0" encoding="utf-8"?>
<sst xmlns="http://schemas.openxmlformats.org/spreadsheetml/2006/main" count="323" uniqueCount="281">
  <si>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</si>
  <si>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</si>
  <si>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</si>
  <si>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</si>
  <si>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</si>
  <si>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</si>
  <si>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</si>
  <si>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</si>
  <si>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</si>
  <si>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</si>
  <si>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</si>
  <si>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</si>
  <si>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</si>
  <si>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</si>
  <si>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</si>
  <si>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</si>
  <si>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</si>
  <si>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</si>
  <si>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</si>
  <si>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</si>
  <si>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</si>
  <si>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</si>
  <si>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</si>
  <si>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</si>
  <si>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</si>
  <si>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</si>
  <si>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</si>
  <si>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</si>
  <si>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</si>
  <si>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</si>
  <si>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</si>
  <si>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</si>
  <si>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</si>
  <si>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</si>
  <si>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</si>
  <si>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</si>
  <si>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</si>
  <si>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</si>
  <si>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</si>
  <si>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</si>
  <si>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</si>
  <si>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</si>
  <si>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</si>
  <si>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</si>
  <si>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</si>
  <si>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</si>
  <si>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</si>
  <si>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</si>
  <si>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</si>
  <si>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</si>
  <si>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</si>
  <si>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</si>
  <si>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</si>
  <si>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</si>
  <si>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</si>
  <si>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</si>
  <si>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</si>
  <si>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</si>
  <si>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</si>
  <si>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</si>
  <si>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</si>
  <si>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</si>
  <si>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</si>
  <si>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</si>
  <si>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</si>
  <si>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</si>
  <si>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</si>
  <si>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</si>
  <si>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</si>
  <si>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</si>
  <si>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</si>
  <si>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</si>
  <si>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</si>
  <si>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</si>
  <si>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</si>
  <si>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</si>
  <si>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</si>
  <si>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</si>
  <si>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</si>
  <si>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</si>
  <si>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</si>
  <si>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</si>
  <si>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</si>
  <si>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</si>
  <si>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</si>
  <si>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</si>
  <si>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</si>
  <si>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</si>
  <si>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</si>
  <si>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</si>
  <si>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</si>
  <si>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</si>
  <si>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</si>
  <si>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</si>
  <si>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</si>
  <si>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</si>
  <si>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</si>
  <si>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</si>
  <si>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</si>
  <si>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</si>
  <si>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</si>
  <si>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</si>
  <si>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</si>
  <si>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</si>
  <si>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</si>
  <si>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</si>
  <si>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</si>
  <si>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</si>
  <si>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</si>
  <si>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</si>
  <si>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</si>
  <si>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</si>
  <si>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</si>
  <si>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</si>
  <si>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</si>
  <si>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</si>
  <si>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</si>
  <si>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</si>
  <si>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</si>
  <si>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</si>
  <si>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</si>
  <si>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</si>
  <si>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</si>
  <si>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</si>
  <si>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</si>
  <si>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</si>
  <si>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</si>
  <si>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</si>
  <si>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</si>
  <si>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</si>
  <si>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</si>
  <si>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</si>
  <si>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</si>
  <si>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</si>
  <si>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</si>
  <si>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</si>
  <si>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</si>
  <si>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</si>
  <si>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</si>
  <si>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</si>
  <si>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</si>
  <si>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</si>
  <si>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</si>
  <si>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</si>
  <si>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</si>
  <si>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</si>
  <si>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</si>
  <si>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</si>
  <si>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</si>
  <si>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</si>
  <si>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</si>
  <si>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</si>
  <si>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</si>
  <si>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</si>
  <si>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</si>
  <si>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</si>
  <si>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</si>
  <si>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</si>
  <si>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</si>
  <si>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</si>
  <si>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</si>
  <si>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</si>
  <si>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</si>
  <si>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</si>
  <si>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</si>
  <si>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</si>
  <si>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</si>
  <si>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</si>
  <si>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</si>
  <si>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</si>
  <si>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</si>
  <si>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</si>
  <si>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</si>
  <si>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</si>
  <si>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</si>
  <si>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</si>
  <si>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</si>
  <si>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</si>
  <si>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</si>
  <si>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</si>
  <si>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</si>
  <si>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</si>
  <si>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</si>
  <si>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</si>
  <si>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</si>
  <si>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</si>
  <si>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</si>
  <si>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</si>
  <si>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</si>
  <si>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</si>
  <si>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</si>
  <si>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</si>
  <si>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</si>
  <si>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</si>
  <si>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</si>
  <si>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</si>
  <si>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</si>
  <si>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</si>
  <si>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</si>
  <si>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</si>
  <si>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</si>
  <si>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</si>
  <si>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</si>
  <si>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</si>
  <si>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</si>
  <si>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</si>
  <si>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</si>
  <si>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</si>
  <si>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</si>
  <si>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</si>
  <si>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</si>
  <si>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</si>
  <si>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</si>
  <si>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</si>
  <si>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</si>
  <si>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</si>
  <si>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</si>
  <si>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</si>
  <si>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</si>
  <si>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</si>
  <si>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</si>
  <si>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</si>
  <si>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</si>
  <si>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</si>
  <si>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</si>
  <si>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</si>
  <si>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</si>
  <si>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</si>
  <si>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</si>
  <si>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</si>
  <si>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</si>
  <si>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</si>
  <si>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</si>
  <si>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</si>
  <si>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</si>
  <si>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</si>
  <si>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</si>
  <si>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</si>
  <si>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</si>
  <si>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</si>
  <si>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</si>
  <si>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</si>
  <si>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</si>
  <si>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</si>
  <si>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</si>
  <si>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</si>
  <si>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</si>
  <si>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</si>
  <si>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</si>
  <si>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</si>
  <si>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</si>
  <si>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CÁC TRẠM Y TẾ</t>
  </si>
  <si>
    <t>Cộng trung tâm y tế:</t>
  </si>
  <si>
    <t xml:space="preserve">         THỦ TRƯỞNG ĐƠN VỊ</t>
  </si>
  <si>
    <t xml:space="preserve">                  Đặng Tân Minh</t>
  </si>
  <si>
    <t xml:space="preserve"> ( Các khoa, phòng, trạm triển khai thu tiền Nộp về cho Đ/c Khuyên thủ Quỹ công đoàn tiền mặt hoặc chuyển khoản )</t>
  </si>
  <si>
    <t>Lê Hữu Hùng</t>
  </si>
  <si>
    <t>Lê Chí Khoa</t>
  </si>
  <si>
    <t>Lô Thị Huệ</t>
  </si>
  <si>
    <t xml:space="preserve">Thái Thị Hưng </t>
  </si>
  <si>
    <t xml:space="preserve"> Tài khoản của Nguyễn Thị Khuyên 3613678996789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</si>
  <si>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</si>
  <si>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</si>
  <si>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</si>
  <si>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</si>
  <si>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</si>
  <si>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</si>
  <si>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</si>
  <si>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</si>
  <si>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</si>
  <si>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XIV</t>
  </si>
  <si>
    <t>XV</t>
  </si>
  <si>
    <t>XVI</t>
  </si>
  <si>
    <t>Tổng hệ số tính, lương nộp 1% công đoàn</t>
  </si>
  <si>
    <t>Nghỉ sinh</t>
  </si>
  <si>
    <t>Quỳ Châu, ngày 09 tháng 3 năm 2023</t>
  </si>
  <si>
    <t>TIỀN CÔNG ĐOÀN THÁNG 1/2023</t>
  </si>
  <si>
    <t>TIỀN CÔNG ĐOÀN THÁNG 2/2023</t>
  </si>
  <si>
    <t>TIỀN CÔNG ĐOÀN THÁNG 3/2023</t>
  </si>
  <si>
    <t xml:space="preserve">CÔNG ĐOÀN 
QUÝ 1/2023
</t>
  </si>
  <si>
    <t xml:space="preserve">DANH SÁCH THU QUỸ CÔNG ĐOÀN CỦA ĐƠN VỊ TRUNG TÂM Y TẾ - QUÝ 1 - NĂM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</si>
</sst>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_);_(* \(#,##0.00\);_(* &quot;-&quot;?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117">
    <xf numFmtId="0" fontId="0" fillId="0" borderId="0" xfId="0"/>
    <xf numFmtId="164" fontId="8" fillId="2" borderId="4" xfId="2" applyNumberFormat="1" applyFont="1" applyFill="1" applyBorder="1"/>
    <xf numFmtId="0" fontId="8" fillId="2" borderId="4" xfId="2" applyFont="1" applyFill="1" applyBorder="1"/>
    <xf numFmtId="164" fontId="8" fillId="2" borderId="0" xfId="2" applyNumberFormat="1" applyFont="1" applyFill="1" applyBorder="1"/>
    <xf numFmtId="0" fontId="8" fillId="2" borderId="0" xfId="2" applyFont="1" applyFill="1" applyBorder="1"/>
    <xf numFmtId="0" fontId="8" fillId="2" borderId="0" xfId="2" applyFont="1" applyFill="1"/>
    <xf numFmtId="164" fontId="8" fillId="2" borderId="5" xfId="2" applyNumberFormat="1" applyFont="1" applyFill="1" applyBorder="1"/>
    <xf numFmtId="0" fontId="8" fillId="2" borderId="5" xfId="2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2" xfId="2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/>
    <xf numFmtId="164" fontId="10" fillId="2" borderId="0" xfId="2" applyNumberFormat="1" applyFont="1" applyFill="1" applyBorder="1"/>
    <xf numFmtId="0" fontId="10" fillId="2" borderId="0" xfId="2" applyFont="1" applyFill="1" applyBorder="1"/>
    <xf numFmtId="0" fontId="8" fillId="2" borderId="1" xfId="2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/>
    </xf>
    <xf numFmtId="164" fontId="8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/>
    <xf numFmtId="169" fontId="13" fillId="2" borderId="0" xfId="1" applyNumberFormat="1" applyFont="1" applyFill="1"/>
    <xf numFmtId="1" fontId="13" fillId="2" borderId="0" xfId="0" applyNumberFormat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1" fillId="2" borderId="0" xfId="2" applyFont="1" applyFill="1"/>
    <xf numFmtId="0" fontId="10" fillId="2" borderId="0" xfId="2" applyFont="1" applyFill="1" applyAlignment="1">
      <alignment horizontal="center"/>
    </xf>
    <xf numFmtId="2" fontId="8" fillId="2" borderId="1" xfId="3" applyNumberFormat="1" applyFont="1" applyFill="1" applyBorder="1" applyAlignment="1">
      <alignment horizontal="right"/>
    </xf>
    <xf numFmtId="164" fontId="15" fillId="2" borderId="0" xfId="2" applyNumberFormat="1" applyFont="1" applyFill="1" applyBorder="1"/>
    <xf numFmtId="0" fontId="12" fillId="2" borderId="1" xfId="2" applyFont="1" applyFill="1" applyBorder="1"/>
    <xf numFmtId="0" fontId="8" fillId="2" borderId="1" xfId="2" applyFont="1" applyFill="1" applyBorder="1"/>
    <xf numFmtId="2" fontId="8" fillId="2" borderId="1" xfId="2" applyNumberFormat="1" applyFont="1" applyFill="1" applyBorder="1" applyAlignment="1">
      <alignment horizontal="center"/>
    </xf>
    <xf numFmtId="3" fontId="8" fillId="2" borderId="1" xfId="2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67" fontId="12" fillId="2" borderId="1" xfId="2" applyNumberFormat="1" applyFont="1" applyFill="1" applyBorder="1" applyAlignment="1">
      <alignment horizontal="center" vertical="center"/>
    </xf>
    <xf numFmtId="168" fontId="8" fillId="2" borderId="1" xfId="2" applyNumberFormat="1" applyFont="1" applyFill="1" applyBorder="1" applyAlignment="1">
      <alignment horizontal="center" vertical="center"/>
    </xf>
    <xf numFmtId="167" fontId="8" fillId="2" borderId="1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/>
    </xf>
    <xf numFmtId="0" fontId="16" fillId="4" borderId="1" xfId="2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3" fontId="16" fillId="4" borderId="1" xfId="2" applyNumberFormat="1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2" fontId="8" fillId="5" borderId="1" xfId="2" applyNumberFormat="1" applyFont="1" applyFill="1" applyBorder="1" applyAlignment="1">
      <alignment horizontal="center"/>
    </xf>
    <xf numFmtId="2" fontId="12" fillId="5" borderId="1" xfId="2" applyNumberFormat="1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/>
    </xf>
    <xf numFmtId="3" fontId="8" fillId="5" borderId="1" xfId="2" applyNumberFormat="1" applyFont="1" applyFill="1" applyBorder="1" applyAlignment="1">
      <alignment horizontal="right"/>
    </xf>
    <xf numFmtId="3" fontId="17" fillId="5" borderId="1" xfId="2" applyNumberFormat="1" applyFont="1" applyFill="1" applyBorder="1" applyAlignment="1">
      <alignment horizontal="right" vertical="center" wrapText="1"/>
    </xf>
    <xf numFmtId="3" fontId="8" fillId="6" borderId="1" xfId="2" applyNumberFormat="1" applyFont="1" applyFill="1" applyBorder="1" applyAlignment="1">
      <alignment horizontal="right"/>
    </xf>
    <xf numFmtId="0" fontId="19" fillId="2" borderId="1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/>
    </xf>
    <xf numFmtId="2" fontId="19" fillId="2" borderId="1" xfId="2" applyNumberFormat="1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/>
    </xf>
    <xf numFmtId="38" fontId="12" fillId="2" borderId="1" xfId="0" applyNumberFormat="1" applyFont="1" applyFill="1" applyBorder="1" applyAlignment="1">
      <alignment horizontal="right"/>
    </xf>
    <xf numFmtId="3" fontId="17" fillId="7" borderId="1" xfId="0" applyNumberFormat="1" applyFont="1" applyFill="1" applyBorder="1" applyAlignment="1">
      <alignment horizontal="center"/>
    </xf>
    <xf numFmtId="38" fontId="17" fillId="7" borderId="1" xfId="0" applyNumberFormat="1" applyFont="1" applyFill="1" applyBorder="1" applyAlignment="1">
      <alignment horizontal="center"/>
    </xf>
    <xf numFmtId="164" fontId="20" fillId="2" borderId="0" xfId="2" applyNumberFormat="1" applyFont="1" applyFill="1" applyBorder="1"/>
    <xf numFmtId="3" fontId="16" fillId="3" borderId="1" xfId="0" applyNumberFormat="1" applyFont="1" applyFill="1" applyBorder="1" applyAlignment="1">
      <alignment horizontal="center"/>
    </xf>
    <xf numFmtId="2" fontId="12" fillId="4" borderId="1" xfId="2" applyNumberFormat="1" applyFont="1" applyFill="1" applyBorder="1" applyAlignment="1">
      <alignment horizontal="center"/>
    </xf>
    <xf numFmtId="3" fontId="12" fillId="4" borderId="1" xfId="2" applyNumberFormat="1" applyFont="1" applyFill="1" applyBorder="1" applyAlignment="1">
      <alignment horizontal="center"/>
    </xf>
    <xf numFmtId="3" fontId="13" fillId="2" borderId="0" xfId="0" applyNumberFormat="1" applyFont="1" applyFill="1"/>
    <xf numFmtId="170" fontId="8" fillId="2" borderId="0" xfId="2" applyNumberFormat="1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20" fillId="6" borderId="1" xfId="2" applyNumberFormat="1" applyFont="1" applyFill="1" applyBorder="1" applyAlignment="1">
      <alignment horizontal="right"/>
    </xf>
    <xf numFmtId="3" fontId="21" fillId="2" borderId="1" xfId="2" applyNumberFormat="1" applyFont="1" applyFill="1" applyBorder="1" applyAlignment="1">
      <alignment horizontal="right" vertical="center" wrapText="1"/>
    </xf>
    <xf numFmtId="0" fontId="10" fillId="2" borderId="1" xfId="2" applyFont="1" applyFill="1" applyBorder="1"/>
    <xf numFmtId="2" fontId="22" fillId="2" borderId="1" xfId="2" applyNumberFormat="1" applyFont="1" applyFill="1" applyBorder="1" applyAlignment="1">
      <alignment horizontal="center"/>
    </xf>
    <xf numFmtId="0" fontId="22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6" fillId="2" borderId="10" xfId="2" applyFont="1" applyFill="1" applyBorder="1" applyAlignment="1">
      <alignment horizontal="center"/>
    </xf>
    <xf numFmtId="166" fontId="22" fillId="2" borderId="1" xfId="2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9"/>
  <sheetViews>
    <sheetView tabSelected="1" topLeftCell="A233" workbookViewId="0">
      <selection activeCell="E256" sqref="E256"/>
    </sheetView>
  </sheetViews>
  <sheetFormatPr defaultRowHeight="15" x14ac:dyDescent="0.25"/>
  <cols>
    <col min="1" max="1" width="3.7109375" style="44" customWidth="1"/>
    <col min="2" max="2" width="22" style="45" customWidth="1"/>
    <col min="3" max="3" width="9.28515625" style="46" customWidth="1"/>
    <col min="4" max="4" width="8.140625" style="46" customWidth="1"/>
    <col min="5" max="5" width="11.7109375" style="46" customWidth="1"/>
    <col min="6" max="6" width="8.140625" style="46" customWidth="1"/>
    <col min="7" max="9" width="11" style="46" customWidth="1"/>
    <col min="10" max="10" width="19.28515625" style="3" customWidth="1"/>
    <col min="11" max="11" width="23" style="3" customWidth="1"/>
    <col min="12" max="12" width="18" style="3" customWidth="1"/>
    <col min="13" max="39" width="10.28515625" style="3" customWidth="1"/>
    <col min="40" max="50" width="10.28515625" style="4" customWidth="1"/>
    <col min="51" max="230" width="9.140625" style="5"/>
    <col min="231" max="231" width="5.42578125" style="5" customWidth="1"/>
    <col min="232" max="232" width="23.5703125" style="5" customWidth="1"/>
    <col min="233" max="233" width="6.85546875" style="5" customWidth="1"/>
    <col min="234" max="234" width="5.7109375" style="5" customWidth="1"/>
    <col min="235" max="235" width="5.28515625" style="5" customWidth="1"/>
    <col min="236" max="236" width="6.42578125" style="5" customWidth="1"/>
    <col min="237" max="238" width="5.42578125" style="5" customWidth="1"/>
    <col min="239" max="239" width="5" style="5" customWidth="1"/>
    <col min="240" max="240" width="7.7109375" style="5" customWidth="1"/>
    <col min="241" max="241" width="4.7109375" style="5" customWidth="1"/>
    <col min="242" max="242" width="6.7109375" style="5" customWidth="1"/>
    <col min="243" max="243" width="5.85546875" style="5" customWidth="1"/>
    <col min="244" max="244" width="8.140625" style="5" customWidth="1"/>
    <col min="245" max="245" width="7.5703125" style="5" customWidth="1"/>
    <col min="246" max="246" width="10.85546875" style="5" customWidth="1"/>
    <col min="247" max="247" width="9.85546875" style="5" customWidth="1"/>
    <col min="248" max="248" width="13.85546875" style="5" customWidth="1"/>
    <col min="249" max="249" width="15" style="5" customWidth="1"/>
    <col min="250" max="306" width="10.28515625" style="5" customWidth="1"/>
    <col min="307" max="486" width="9.140625" style="5"/>
    <col min="487" max="487" width="5.42578125" style="5" customWidth="1"/>
    <col min="488" max="488" width="23.5703125" style="5" customWidth="1"/>
    <col min="489" max="489" width="6.85546875" style="5" customWidth="1"/>
    <col min="490" max="490" width="5.7109375" style="5" customWidth="1"/>
    <col min="491" max="491" width="5.28515625" style="5" customWidth="1"/>
    <col min="492" max="492" width="6.42578125" style="5" customWidth="1"/>
    <col min="493" max="494" width="5.42578125" style="5" customWidth="1"/>
    <col min="495" max="495" width="5" style="5" customWidth="1"/>
    <col min="496" max="496" width="7.7109375" style="5" customWidth="1"/>
    <col min="497" max="497" width="4.7109375" style="5" customWidth="1"/>
    <col min="498" max="498" width="6.7109375" style="5" customWidth="1"/>
    <col min="499" max="499" width="5.85546875" style="5" customWidth="1"/>
    <col min="500" max="500" width="8.140625" style="5" customWidth="1"/>
    <col min="501" max="501" width="7.5703125" style="5" customWidth="1"/>
    <col min="502" max="502" width="10.85546875" style="5" customWidth="1"/>
    <col min="503" max="503" width="9.85546875" style="5" customWidth="1"/>
    <col min="504" max="504" width="13.85546875" style="5" customWidth="1"/>
    <col min="505" max="505" width="15" style="5" customWidth="1"/>
    <col min="506" max="562" width="10.28515625" style="5" customWidth="1"/>
    <col min="563" max="742" width="9.140625" style="5"/>
    <col min="743" max="743" width="5.42578125" style="5" customWidth="1"/>
    <col min="744" max="744" width="23.5703125" style="5" customWidth="1"/>
    <col min="745" max="745" width="6.85546875" style="5" customWidth="1"/>
    <col min="746" max="746" width="5.7109375" style="5" customWidth="1"/>
    <col min="747" max="747" width="5.28515625" style="5" customWidth="1"/>
    <col min="748" max="748" width="6.42578125" style="5" customWidth="1"/>
    <col min="749" max="750" width="5.42578125" style="5" customWidth="1"/>
    <col min="751" max="751" width="5" style="5" customWidth="1"/>
    <col min="752" max="752" width="7.7109375" style="5" customWidth="1"/>
    <col min="753" max="753" width="4.7109375" style="5" customWidth="1"/>
    <col min="754" max="754" width="6.7109375" style="5" customWidth="1"/>
    <col min="755" max="755" width="5.85546875" style="5" customWidth="1"/>
    <col min="756" max="756" width="8.140625" style="5" customWidth="1"/>
    <col min="757" max="757" width="7.5703125" style="5" customWidth="1"/>
    <col min="758" max="758" width="10.85546875" style="5" customWidth="1"/>
    <col min="759" max="759" width="9.85546875" style="5" customWidth="1"/>
    <col min="760" max="760" width="13.85546875" style="5" customWidth="1"/>
    <col min="761" max="761" width="15" style="5" customWidth="1"/>
    <col min="762" max="818" width="10.28515625" style="5" customWidth="1"/>
    <col min="819" max="998" width="9.140625" style="5"/>
    <col min="999" max="999" width="5.42578125" style="5" customWidth="1"/>
    <col min="1000" max="1000" width="23.5703125" style="5" customWidth="1"/>
    <col min="1001" max="1001" width="6.85546875" style="5" customWidth="1"/>
    <col min="1002" max="1002" width="5.7109375" style="5" customWidth="1"/>
    <col min="1003" max="1003" width="5.28515625" style="5" customWidth="1"/>
    <col min="1004" max="1004" width="6.42578125" style="5" customWidth="1"/>
    <col min="1005" max="1006" width="5.42578125" style="5" customWidth="1"/>
    <col min="1007" max="1007" width="5" style="5" customWidth="1"/>
    <col min="1008" max="1008" width="7.7109375" style="5" customWidth="1"/>
    <col min="1009" max="1009" width="4.7109375" style="5" customWidth="1"/>
    <col min="1010" max="1010" width="6.7109375" style="5" customWidth="1"/>
    <col min="1011" max="1011" width="5.85546875" style="5" customWidth="1"/>
    <col min="1012" max="1012" width="8.140625" style="5" customWidth="1"/>
    <col min="1013" max="1013" width="7.5703125" style="5" customWidth="1"/>
    <col min="1014" max="1014" width="10.85546875" style="5" customWidth="1"/>
    <col min="1015" max="1015" width="9.85546875" style="5" customWidth="1"/>
    <col min="1016" max="1016" width="13.85546875" style="5" customWidth="1"/>
    <col min="1017" max="1017" width="15" style="5" customWidth="1"/>
    <col min="1018" max="1074" width="10.28515625" style="5" customWidth="1"/>
    <col min="1075" max="1254" width="9.140625" style="5"/>
    <col min="1255" max="1255" width="5.42578125" style="5" customWidth="1"/>
    <col min="1256" max="1256" width="23.5703125" style="5" customWidth="1"/>
    <col min="1257" max="1257" width="6.85546875" style="5" customWidth="1"/>
    <col min="1258" max="1258" width="5.7109375" style="5" customWidth="1"/>
    <col min="1259" max="1259" width="5.28515625" style="5" customWidth="1"/>
    <col min="1260" max="1260" width="6.42578125" style="5" customWidth="1"/>
    <col min="1261" max="1262" width="5.42578125" style="5" customWidth="1"/>
    <col min="1263" max="1263" width="5" style="5" customWidth="1"/>
    <col min="1264" max="1264" width="7.7109375" style="5" customWidth="1"/>
    <col min="1265" max="1265" width="4.7109375" style="5" customWidth="1"/>
    <col min="1266" max="1266" width="6.7109375" style="5" customWidth="1"/>
    <col min="1267" max="1267" width="5.85546875" style="5" customWidth="1"/>
    <col min="1268" max="1268" width="8.140625" style="5" customWidth="1"/>
    <col min="1269" max="1269" width="7.5703125" style="5" customWidth="1"/>
    <col min="1270" max="1270" width="10.85546875" style="5" customWidth="1"/>
    <col min="1271" max="1271" width="9.85546875" style="5" customWidth="1"/>
    <col min="1272" max="1272" width="13.85546875" style="5" customWidth="1"/>
    <col min="1273" max="1273" width="15" style="5" customWidth="1"/>
    <col min="1274" max="1330" width="10.28515625" style="5" customWidth="1"/>
    <col min="1331" max="1510" width="9.140625" style="5"/>
    <col min="1511" max="1511" width="5.42578125" style="5" customWidth="1"/>
    <col min="1512" max="1512" width="23.5703125" style="5" customWidth="1"/>
    <col min="1513" max="1513" width="6.85546875" style="5" customWidth="1"/>
    <col min="1514" max="1514" width="5.7109375" style="5" customWidth="1"/>
    <col min="1515" max="1515" width="5.28515625" style="5" customWidth="1"/>
    <col min="1516" max="1516" width="6.42578125" style="5" customWidth="1"/>
    <col min="1517" max="1518" width="5.42578125" style="5" customWidth="1"/>
    <col min="1519" max="1519" width="5" style="5" customWidth="1"/>
    <col min="1520" max="1520" width="7.7109375" style="5" customWidth="1"/>
    <col min="1521" max="1521" width="4.7109375" style="5" customWidth="1"/>
    <col min="1522" max="1522" width="6.7109375" style="5" customWidth="1"/>
    <col min="1523" max="1523" width="5.85546875" style="5" customWidth="1"/>
    <col min="1524" max="1524" width="8.140625" style="5" customWidth="1"/>
    <col min="1525" max="1525" width="7.5703125" style="5" customWidth="1"/>
    <col min="1526" max="1526" width="10.85546875" style="5" customWidth="1"/>
    <col min="1527" max="1527" width="9.85546875" style="5" customWidth="1"/>
    <col min="1528" max="1528" width="13.85546875" style="5" customWidth="1"/>
    <col min="1529" max="1529" width="15" style="5" customWidth="1"/>
    <col min="1530" max="1586" width="10.28515625" style="5" customWidth="1"/>
    <col min="1587" max="1766" width="9.140625" style="5"/>
    <col min="1767" max="1767" width="5.42578125" style="5" customWidth="1"/>
    <col min="1768" max="1768" width="23.5703125" style="5" customWidth="1"/>
    <col min="1769" max="1769" width="6.85546875" style="5" customWidth="1"/>
    <col min="1770" max="1770" width="5.7109375" style="5" customWidth="1"/>
    <col min="1771" max="1771" width="5.28515625" style="5" customWidth="1"/>
    <col min="1772" max="1772" width="6.42578125" style="5" customWidth="1"/>
    <col min="1773" max="1774" width="5.42578125" style="5" customWidth="1"/>
    <col min="1775" max="1775" width="5" style="5" customWidth="1"/>
    <col min="1776" max="1776" width="7.7109375" style="5" customWidth="1"/>
    <col min="1777" max="1777" width="4.7109375" style="5" customWidth="1"/>
    <col min="1778" max="1778" width="6.7109375" style="5" customWidth="1"/>
    <col min="1779" max="1779" width="5.85546875" style="5" customWidth="1"/>
    <col min="1780" max="1780" width="8.140625" style="5" customWidth="1"/>
    <col min="1781" max="1781" width="7.5703125" style="5" customWidth="1"/>
    <col min="1782" max="1782" width="10.85546875" style="5" customWidth="1"/>
    <col min="1783" max="1783" width="9.85546875" style="5" customWidth="1"/>
    <col min="1784" max="1784" width="13.85546875" style="5" customWidth="1"/>
    <col min="1785" max="1785" width="15" style="5" customWidth="1"/>
    <col min="1786" max="1842" width="10.28515625" style="5" customWidth="1"/>
    <col min="1843" max="2022" width="9.140625" style="5"/>
    <col min="2023" max="2023" width="5.42578125" style="5" customWidth="1"/>
    <col min="2024" max="2024" width="23.5703125" style="5" customWidth="1"/>
    <col min="2025" max="2025" width="6.85546875" style="5" customWidth="1"/>
    <col min="2026" max="2026" width="5.7109375" style="5" customWidth="1"/>
    <col min="2027" max="2027" width="5.28515625" style="5" customWidth="1"/>
    <col min="2028" max="2028" width="6.42578125" style="5" customWidth="1"/>
    <col min="2029" max="2030" width="5.42578125" style="5" customWidth="1"/>
    <col min="2031" max="2031" width="5" style="5" customWidth="1"/>
    <col min="2032" max="2032" width="7.7109375" style="5" customWidth="1"/>
    <col min="2033" max="2033" width="4.7109375" style="5" customWidth="1"/>
    <col min="2034" max="2034" width="6.7109375" style="5" customWidth="1"/>
    <col min="2035" max="2035" width="5.85546875" style="5" customWidth="1"/>
    <col min="2036" max="2036" width="8.140625" style="5" customWidth="1"/>
    <col min="2037" max="2037" width="7.5703125" style="5" customWidth="1"/>
    <col min="2038" max="2038" width="10.85546875" style="5" customWidth="1"/>
    <col min="2039" max="2039" width="9.85546875" style="5" customWidth="1"/>
    <col min="2040" max="2040" width="13.85546875" style="5" customWidth="1"/>
    <col min="2041" max="2041" width="15" style="5" customWidth="1"/>
    <col min="2042" max="2098" width="10.28515625" style="5" customWidth="1"/>
    <col min="2099" max="2278" width="9.140625" style="5"/>
    <col min="2279" max="2279" width="5.42578125" style="5" customWidth="1"/>
    <col min="2280" max="2280" width="23.5703125" style="5" customWidth="1"/>
    <col min="2281" max="2281" width="6.85546875" style="5" customWidth="1"/>
    <col min="2282" max="2282" width="5.7109375" style="5" customWidth="1"/>
    <col min="2283" max="2283" width="5.28515625" style="5" customWidth="1"/>
    <col min="2284" max="2284" width="6.42578125" style="5" customWidth="1"/>
    <col min="2285" max="2286" width="5.42578125" style="5" customWidth="1"/>
    <col min="2287" max="2287" width="5" style="5" customWidth="1"/>
    <col min="2288" max="2288" width="7.7109375" style="5" customWidth="1"/>
    <col min="2289" max="2289" width="4.7109375" style="5" customWidth="1"/>
    <col min="2290" max="2290" width="6.7109375" style="5" customWidth="1"/>
    <col min="2291" max="2291" width="5.85546875" style="5" customWidth="1"/>
    <col min="2292" max="2292" width="8.140625" style="5" customWidth="1"/>
    <col min="2293" max="2293" width="7.5703125" style="5" customWidth="1"/>
    <col min="2294" max="2294" width="10.85546875" style="5" customWidth="1"/>
    <col min="2295" max="2295" width="9.85546875" style="5" customWidth="1"/>
    <col min="2296" max="2296" width="13.85546875" style="5" customWidth="1"/>
    <col min="2297" max="2297" width="15" style="5" customWidth="1"/>
    <col min="2298" max="2354" width="10.28515625" style="5" customWidth="1"/>
    <col min="2355" max="2534" width="9.140625" style="5"/>
    <col min="2535" max="2535" width="5.42578125" style="5" customWidth="1"/>
    <col min="2536" max="2536" width="23.5703125" style="5" customWidth="1"/>
    <col min="2537" max="2537" width="6.85546875" style="5" customWidth="1"/>
    <col min="2538" max="2538" width="5.7109375" style="5" customWidth="1"/>
    <col min="2539" max="2539" width="5.28515625" style="5" customWidth="1"/>
    <col min="2540" max="2540" width="6.42578125" style="5" customWidth="1"/>
    <col min="2541" max="2542" width="5.42578125" style="5" customWidth="1"/>
    <col min="2543" max="2543" width="5" style="5" customWidth="1"/>
    <col min="2544" max="2544" width="7.7109375" style="5" customWidth="1"/>
    <col min="2545" max="2545" width="4.7109375" style="5" customWidth="1"/>
    <col min="2546" max="2546" width="6.7109375" style="5" customWidth="1"/>
    <col min="2547" max="2547" width="5.85546875" style="5" customWidth="1"/>
    <col min="2548" max="2548" width="8.140625" style="5" customWidth="1"/>
    <col min="2549" max="2549" width="7.5703125" style="5" customWidth="1"/>
    <col min="2550" max="2550" width="10.85546875" style="5" customWidth="1"/>
    <col min="2551" max="2551" width="9.85546875" style="5" customWidth="1"/>
    <col min="2552" max="2552" width="13.85546875" style="5" customWidth="1"/>
    <col min="2553" max="2553" width="15" style="5" customWidth="1"/>
    <col min="2554" max="2610" width="10.28515625" style="5" customWidth="1"/>
    <col min="2611" max="2790" width="9.140625" style="5"/>
    <col min="2791" max="2791" width="5.42578125" style="5" customWidth="1"/>
    <col min="2792" max="2792" width="23.5703125" style="5" customWidth="1"/>
    <col min="2793" max="2793" width="6.85546875" style="5" customWidth="1"/>
    <col min="2794" max="2794" width="5.7109375" style="5" customWidth="1"/>
    <col min="2795" max="2795" width="5.28515625" style="5" customWidth="1"/>
    <col min="2796" max="2796" width="6.42578125" style="5" customWidth="1"/>
    <col min="2797" max="2798" width="5.42578125" style="5" customWidth="1"/>
    <col min="2799" max="2799" width="5" style="5" customWidth="1"/>
    <col min="2800" max="2800" width="7.7109375" style="5" customWidth="1"/>
    <col min="2801" max="2801" width="4.7109375" style="5" customWidth="1"/>
    <col min="2802" max="2802" width="6.7109375" style="5" customWidth="1"/>
    <col min="2803" max="2803" width="5.85546875" style="5" customWidth="1"/>
    <col min="2804" max="2804" width="8.140625" style="5" customWidth="1"/>
    <col min="2805" max="2805" width="7.5703125" style="5" customWidth="1"/>
    <col min="2806" max="2806" width="10.85546875" style="5" customWidth="1"/>
    <col min="2807" max="2807" width="9.85546875" style="5" customWidth="1"/>
    <col min="2808" max="2808" width="13.85546875" style="5" customWidth="1"/>
    <col min="2809" max="2809" width="15" style="5" customWidth="1"/>
    <col min="2810" max="2866" width="10.28515625" style="5" customWidth="1"/>
    <col min="2867" max="3046" width="9.140625" style="5"/>
    <col min="3047" max="3047" width="5.42578125" style="5" customWidth="1"/>
    <col min="3048" max="3048" width="23.5703125" style="5" customWidth="1"/>
    <col min="3049" max="3049" width="6.85546875" style="5" customWidth="1"/>
    <col min="3050" max="3050" width="5.7109375" style="5" customWidth="1"/>
    <col min="3051" max="3051" width="5.28515625" style="5" customWidth="1"/>
    <col min="3052" max="3052" width="6.42578125" style="5" customWidth="1"/>
    <col min="3053" max="3054" width="5.42578125" style="5" customWidth="1"/>
    <col min="3055" max="3055" width="5" style="5" customWidth="1"/>
    <col min="3056" max="3056" width="7.7109375" style="5" customWidth="1"/>
    <col min="3057" max="3057" width="4.7109375" style="5" customWidth="1"/>
    <col min="3058" max="3058" width="6.7109375" style="5" customWidth="1"/>
    <col min="3059" max="3059" width="5.85546875" style="5" customWidth="1"/>
    <col min="3060" max="3060" width="8.140625" style="5" customWidth="1"/>
    <col min="3061" max="3061" width="7.5703125" style="5" customWidth="1"/>
    <col min="3062" max="3062" width="10.85546875" style="5" customWidth="1"/>
    <col min="3063" max="3063" width="9.85546875" style="5" customWidth="1"/>
    <col min="3064" max="3064" width="13.85546875" style="5" customWidth="1"/>
    <col min="3065" max="3065" width="15" style="5" customWidth="1"/>
    <col min="3066" max="3122" width="10.28515625" style="5" customWidth="1"/>
    <col min="3123" max="3302" width="9.140625" style="5"/>
    <col min="3303" max="3303" width="5.42578125" style="5" customWidth="1"/>
    <col min="3304" max="3304" width="23.5703125" style="5" customWidth="1"/>
    <col min="3305" max="3305" width="6.85546875" style="5" customWidth="1"/>
    <col min="3306" max="3306" width="5.7109375" style="5" customWidth="1"/>
    <col min="3307" max="3307" width="5.28515625" style="5" customWidth="1"/>
    <col min="3308" max="3308" width="6.42578125" style="5" customWidth="1"/>
    <col min="3309" max="3310" width="5.42578125" style="5" customWidth="1"/>
    <col min="3311" max="3311" width="5" style="5" customWidth="1"/>
    <col min="3312" max="3312" width="7.7109375" style="5" customWidth="1"/>
    <col min="3313" max="3313" width="4.7109375" style="5" customWidth="1"/>
    <col min="3314" max="3314" width="6.7109375" style="5" customWidth="1"/>
    <col min="3315" max="3315" width="5.85546875" style="5" customWidth="1"/>
    <col min="3316" max="3316" width="8.140625" style="5" customWidth="1"/>
    <col min="3317" max="3317" width="7.5703125" style="5" customWidth="1"/>
    <col min="3318" max="3318" width="10.85546875" style="5" customWidth="1"/>
    <col min="3319" max="3319" width="9.85546875" style="5" customWidth="1"/>
    <col min="3320" max="3320" width="13.85546875" style="5" customWidth="1"/>
    <col min="3321" max="3321" width="15" style="5" customWidth="1"/>
    <col min="3322" max="3378" width="10.28515625" style="5" customWidth="1"/>
    <col min="3379" max="3558" width="9.140625" style="5"/>
    <col min="3559" max="3559" width="5.42578125" style="5" customWidth="1"/>
    <col min="3560" max="3560" width="23.5703125" style="5" customWidth="1"/>
    <col min="3561" max="3561" width="6.85546875" style="5" customWidth="1"/>
    <col min="3562" max="3562" width="5.7109375" style="5" customWidth="1"/>
    <col min="3563" max="3563" width="5.28515625" style="5" customWidth="1"/>
    <col min="3564" max="3564" width="6.42578125" style="5" customWidth="1"/>
    <col min="3565" max="3566" width="5.42578125" style="5" customWidth="1"/>
    <col min="3567" max="3567" width="5" style="5" customWidth="1"/>
    <col min="3568" max="3568" width="7.7109375" style="5" customWidth="1"/>
    <col min="3569" max="3569" width="4.7109375" style="5" customWidth="1"/>
    <col min="3570" max="3570" width="6.7109375" style="5" customWidth="1"/>
    <col min="3571" max="3571" width="5.85546875" style="5" customWidth="1"/>
    <col min="3572" max="3572" width="8.140625" style="5" customWidth="1"/>
    <col min="3573" max="3573" width="7.5703125" style="5" customWidth="1"/>
    <col min="3574" max="3574" width="10.85546875" style="5" customWidth="1"/>
    <col min="3575" max="3575" width="9.85546875" style="5" customWidth="1"/>
    <col min="3576" max="3576" width="13.85546875" style="5" customWidth="1"/>
    <col min="3577" max="3577" width="15" style="5" customWidth="1"/>
    <col min="3578" max="3634" width="10.28515625" style="5" customWidth="1"/>
    <col min="3635" max="3814" width="9.140625" style="5"/>
    <col min="3815" max="3815" width="5.42578125" style="5" customWidth="1"/>
    <col min="3816" max="3816" width="23.5703125" style="5" customWidth="1"/>
    <col min="3817" max="3817" width="6.85546875" style="5" customWidth="1"/>
    <col min="3818" max="3818" width="5.7109375" style="5" customWidth="1"/>
    <col min="3819" max="3819" width="5.28515625" style="5" customWidth="1"/>
    <col min="3820" max="3820" width="6.42578125" style="5" customWidth="1"/>
    <col min="3821" max="3822" width="5.42578125" style="5" customWidth="1"/>
    <col min="3823" max="3823" width="5" style="5" customWidth="1"/>
    <col min="3824" max="3824" width="7.7109375" style="5" customWidth="1"/>
    <col min="3825" max="3825" width="4.7109375" style="5" customWidth="1"/>
    <col min="3826" max="3826" width="6.7109375" style="5" customWidth="1"/>
    <col min="3827" max="3827" width="5.85546875" style="5" customWidth="1"/>
    <col min="3828" max="3828" width="8.140625" style="5" customWidth="1"/>
    <col min="3829" max="3829" width="7.5703125" style="5" customWidth="1"/>
    <col min="3830" max="3830" width="10.85546875" style="5" customWidth="1"/>
    <col min="3831" max="3831" width="9.85546875" style="5" customWidth="1"/>
    <col min="3832" max="3832" width="13.85546875" style="5" customWidth="1"/>
    <col min="3833" max="3833" width="15" style="5" customWidth="1"/>
    <col min="3834" max="3890" width="10.28515625" style="5" customWidth="1"/>
    <col min="3891" max="4070" width="9.140625" style="5"/>
    <col min="4071" max="4071" width="5.42578125" style="5" customWidth="1"/>
    <col min="4072" max="4072" width="23.5703125" style="5" customWidth="1"/>
    <col min="4073" max="4073" width="6.85546875" style="5" customWidth="1"/>
    <col min="4074" max="4074" width="5.7109375" style="5" customWidth="1"/>
    <col min="4075" max="4075" width="5.28515625" style="5" customWidth="1"/>
    <col min="4076" max="4076" width="6.42578125" style="5" customWidth="1"/>
    <col min="4077" max="4078" width="5.42578125" style="5" customWidth="1"/>
    <col min="4079" max="4079" width="5" style="5" customWidth="1"/>
    <col min="4080" max="4080" width="7.7109375" style="5" customWidth="1"/>
    <col min="4081" max="4081" width="4.7109375" style="5" customWidth="1"/>
    <col min="4082" max="4082" width="6.7109375" style="5" customWidth="1"/>
    <col min="4083" max="4083" width="5.85546875" style="5" customWidth="1"/>
    <col min="4084" max="4084" width="8.140625" style="5" customWidth="1"/>
    <col min="4085" max="4085" width="7.5703125" style="5" customWidth="1"/>
    <col min="4086" max="4086" width="10.85546875" style="5" customWidth="1"/>
    <col min="4087" max="4087" width="9.85546875" style="5" customWidth="1"/>
    <col min="4088" max="4088" width="13.85546875" style="5" customWidth="1"/>
    <col min="4089" max="4089" width="15" style="5" customWidth="1"/>
    <col min="4090" max="4146" width="10.28515625" style="5" customWidth="1"/>
    <col min="4147" max="4326" width="9.140625" style="5"/>
    <col min="4327" max="4327" width="5.42578125" style="5" customWidth="1"/>
    <col min="4328" max="4328" width="23.5703125" style="5" customWidth="1"/>
    <col min="4329" max="4329" width="6.85546875" style="5" customWidth="1"/>
    <col min="4330" max="4330" width="5.7109375" style="5" customWidth="1"/>
    <col min="4331" max="4331" width="5.28515625" style="5" customWidth="1"/>
    <col min="4332" max="4332" width="6.42578125" style="5" customWidth="1"/>
    <col min="4333" max="4334" width="5.42578125" style="5" customWidth="1"/>
    <col min="4335" max="4335" width="5" style="5" customWidth="1"/>
    <col min="4336" max="4336" width="7.7109375" style="5" customWidth="1"/>
    <col min="4337" max="4337" width="4.7109375" style="5" customWidth="1"/>
    <col min="4338" max="4338" width="6.7109375" style="5" customWidth="1"/>
    <col min="4339" max="4339" width="5.85546875" style="5" customWidth="1"/>
    <col min="4340" max="4340" width="8.140625" style="5" customWidth="1"/>
    <col min="4341" max="4341" width="7.5703125" style="5" customWidth="1"/>
    <col min="4342" max="4342" width="10.85546875" style="5" customWidth="1"/>
    <col min="4343" max="4343" width="9.85546875" style="5" customWidth="1"/>
    <col min="4344" max="4344" width="13.85546875" style="5" customWidth="1"/>
    <col min="4345" max="4345" width="15" style="5" customWidth="1"/>
    <col min="4346" max="4402" width="10.28515625" style="5" customWidth="1"/>
    <col min="4403" max="4582" width="9.140625" style="5"/>
    <col min="4583" max="4583" width="5.42578125" style="5" customWidth="1"/>
    <col min="4584" max="4584" width="23.5703125" style="5" customWidth="1"/>
    <col min="4585" max="4585" width="6.85546875" style="5" customWidth="1"/>
    <col min="4586" max="4586" width="5.7109375" style="5" customWidth="1"/>
    <col min="4587" max="4587" width="5.28515625" style="5" customWidth="1"/>
    <col min="4588" max="4588" width="6.42578125" style="5" customWidth="1"/>
    <col min="4589" max="4590" width="5.42578125" style="5" customWidth="1"/>
    <col min="4591" max="4591" width="5" style="5" customWidth="1"/>
    <col min="4592" max="4592" width="7.7109375" style="5" customWidth="1"/>
    <col min="4593" max="4593" width="4.7109375" style="5" customWidth="1"/>
    <col min="4594" max="4594" width="6.7109375" style="5" customWidth="1"/>
    <col min="4595" max="4595" width="5.85546875" style="5" customWidth="1"/>
    <col min="4596" max="4596" width="8.140625" style="5" customWidth="1"/>
    <col min="4597" max="4597" width="7.5703125" style="5" customWidth="1"/>
    <col min="4598" max="4598" width="10.85546875" style="5" customWidth="1"/>
    <col min="4599" max="4599" width="9.85546875" style="5" customWidth="1"/>
    <col min="4600" max="4600" width="13.85546875" style="5" customWidth="1"/>
    <col min="4601" max="4601" width="15" style="5" customWidth="1"/>
    <col min="4602" max="4658" width="10.28515625" style="5" customWidth="1"/>
    <col min="4659" max="4838" width="9.140625" style="5"/>
    <col min="4839" max="4839" width="5.42578125" style="5" customWidth="1"/>
    <col min="4840" max="4840" width="23.5703125" style="5" customWidth="1"/>
    <col min="4841" max="4841" width="6.85546875" style="5" customWidth="1"/>
    <col min="4842" max="4842" width="5.7109375" style="5" customWidth="1"/>
    <col min="4843" max="4843" width="5.28515625" style="5" customWidth="1"/>
    <col min="4844" max="4844" width="6.42578125" style="5" customWidth="1"/>
    <col min="4845" max="4846" width="5.42578125" style="5" customWidth="1"/>
    <col min="4847" max="4847" width="5" style="5" customWidth="1"/>
    <col min="4848" max="4848" width="7.7109375" style="5" customWidth="1"/>
    <col min="4849" max="4849" width="4.7109375" style="5" customWidth="1"/>
    <col min="4850" max="4850" width="6.7109375" style="5" customWidth="1"/>
    <col min="4851" max="4851" width="5.85546875" style="5" customWidth="1"/>
    <col min="4852" max="4852" width="8.140625" style="5" customWidth="1"/>
    <col min="4853" max="4853" width="7.5703125" style="5" customWidth="1"/>
    <col min="4854" max="4854" width="10.85546875" style="5" customWidth="1"/>
    <col min="4855" max="4855" width="9.85546875" style="5" customWidth="1"/>
    <col min="4856" max="4856" width="13.85546875" style="5" customWidth="1"/>
    <col min="4857" max="4857" width="15" style="5" customWidth="1"/>
    <col min="4858" max="4914" width="10.28515625" style="5" customWidth="1"/>
    <col min="4915" max="5094" width="9.140625" style="5"/>
    <col min="5095" max="5095" width="5.42578125" style="5" customWidth="1"/>
    <col min="5096" max="5096" width="23.5703125" style="5" customWidth="1"/>
    <col min="5097" max="5097" width="6.85546875" style="5" customWidth="1"/>
    <col min="5098" max="5098" width="5.7109375" style="5" customWidth="1"/>
    <col min="5099" max="5099" width="5.28515625" style="5" customWidth="1"/>
    <col min="5100" max="5100" width="6.42578125" style="5" customWidth="1"/>
    <col min="5101" max="5102" width="5.42578125" style="5" customWidth="1"/>
    <col min="5103" max="5103" width="5" style="5" customWidth="1"/>
    <col min="5104" max="5104" width="7.7109375" style="5" customWidth="1"/>
    <col min="5105" max="5105" width="4.7109375" style="5" customWidth="1"/>
    <col min="5106" max="5106" width="6.7109375" style="5" customWidth="1"/>
    <col min="5107" max="5107" width="5.85546875" style="5" customWidth="1"/>
    <col min="5108" max="5108" width="8.140625" style="5" customWidth="1"/>
    <col min="5109" max="5109" width="7.5703125" style="5" customWidth="1"/>
    <col min="5110" max="5110" width="10.85546875" style="5" customWidth="1"/>
    <col min="5111" max="5111" width="9.85546875" style="5" customWidth="1"/>
    <col min="5112" max="5112" width="13.85546875" style="5" customWidth="1"/>
    <col min="5113" max="5113" width="15" style="5" customWidth="1"/>
    <col min="5114" max="5170" width="10.28515625" style="5" customWidth="1"/>
    <col min="5171" max="5350" width="9.140625" style="5"/>
    <col min="5351" max="5351" width="5.42578125" style="5" customWidth="1"/>
    <col min="5352" max="5352" width="23.5703125" style="5" customWidth="1"/>
    <col min="5353" max="5353" width="6.85546875" style="5" customWidth="1"/>
    <col min="5354" max="5354" width="5.7109375" style="5" customWidth="1"/>
    <col min="5355" max="5355" width="5.28515625" style="5" customWidth="1"/>
    <col min="5356" max="5356" width="6.42578125" style="5" customWidth="1"/>
    <col min="5357" max="5358" width="5.42578125" style="5" customWidth="1"/>
    <col min="5359" max="5359" width="5" style="5" customWidth="1"/>
    <col min="5360" max="5360" width="7.7109375" style="5" customWidth="1"/>
    <col min="5361" max="5361" width="4.7109375" style="5" customWidth="1"/>
    <col min="5362" max="5362" width="6.7109375" style="5" customWidth="1"/>
    <col min="5363" max="5363" width="5.85546875" style="5" customWidth="1"/>
    <col min="5364" max="5364" width="8.140625" style="5" customWidth="1"/>
    <col min="5365" max="5365" width="7.5703125" style="5" customWidth="1"/>
    <col min="5366" max="5366" width="10.85546875" style="5" customWidth="1"/>
    <col min="5367" max="5367" width="9.85546875" style="5" customWidth="1"/>
    <col min="5368" max="5368" width="13.85546875" style="5" customWidth="1"/>
    <col min="5369" max="5369" width="15" style="5" customWidth="1"/>
    <col min="5370" max="5426" width="10.28515625" style="5" customWidth="1"/>
    <col min="5427" max="5606" width="9.140625" style="5"/>
    <col min="5607" max="5607" width="5.42578125" style="5" customWidth="1"/>
    <col min="5608" max="5608" width="23.5703125" style="5" customWidth="1"/>
    <col min="5609" max="5609" width="6.85546875" style="5" customWidth="1"/>
    <col min="5610" max="5610" width="5.7109375" style="5" customWidth="1"/>
    <col min="5611" max="5611" width="5.28515625" style="5" customWidth="1"/>
    <col min="5612" max="5612" width="6.42578125" style="5" customWidth="1"/>
    <col min="5613" max="5614" width="5.42578125" style="5" customWidth="1"/>
    <col min="5615" max="5615" width="5" style="5" customWidth="1"/>
    <col min="5616" max="5616" width="7.7109375" style="5" customWidth="1"/>
    <col min="5617" max="5617" width="4.7109375" style="5" customWidth="1"/>
    <col min="5618" max="5618" width="6.7109375" style="5" customWidth="1"/>
    <col min="5619" max="5619" width="5.85546875" style="5" customWidth="1"/>
    <col min="5620" max="5620" width="8.140625" style="5" customWidth="1"/>
    <col min="5621" max="5621" width="7.5703125" style="5" customWidth="1"/>
    <col min="5622" max="5622" width="10.85546875" style="5" customWidth="1"/>
    <col min="5623" max="5623" width="9.85546875" style="5" customWidth="1"/>
    <col min="5624" max="5624" width="13.85546875" style="5" customWidth="1"/>
    <col min="5625" max="5625" width="15" style="5" customWidth="1"/>
    <col min="5626" max="5682" width="10.28515625" style="5" customWidth="1"/>
    <col min="5683" max="5862" width="9.140625" style="5"/>
    <col min="5863" max="5863" width="5.42578125" style="5" customWidth="1"/>
    <col min="5864" max="5864" width="23.5703125" style="5" customWidth="1"/>
    <col min="5865" max="5865" width="6.85546875" style="5" customWidth="1"/>
    <col min="5866" max="5866" width="5.7109375" style="5" customWidth="1"/>
    <col min="5867" max="5867" width="5.28515625" style="5" customWidth="1"/>
    <col min="5868" max="5868" width="6.42578125" style="5" customWidth="1"/>
    <col min="5869" max="5870" width="5.42578125" style="5" customWidth="1"/>
    <col min="5871" max="5871" width="5" style="5" customWidth="1"/>
    <col min="5872" max="5872" width="7.7109375" style="5" customWidth="1"/>
    <col min="5873" max="5873" width="4.7109375" style="5" customWidth="1"/>
    <col min="5874" max="5874" width="6.7109375" style="5" customWidth="1"/>
    <col min="5875" max="5875" width="5.85546875" style="5" customWidth="1"/>
    <col min="5876" max="5876" width="8.140625" style="5" customWidth="1"/>
    <col min="5877" max="5877" width="7.5703125" style="5" customWidth="1"/>
    <col min="5878" max="5878" width="10.85546875" style="5" customWidth="1"/>
    <col min="5879" max="5879" width="9.85546875" style="5" customWidth="1"/>
    <col min="5880" max="5880" width="13.85546875" style="5" customWidth="1"/>
    <col min="5881" max="5881" width="15" style="5" customWidth="1"/>
    <col min="5882" max="5938" width="10.28515625" style="5" customWidth="1"/>
    <col min="5939" max="6118" width="9.140625" style="5"/>
    <col min="6119" max="6119" width="5.42578125" style="5" customWidth="1"/>
    <col min="6120" max="6120" width="23.5703125" style="5" customWidth="1"/>
    <col min="6121" max="6121" width="6.85546875" style="5" customWidth="1"/>
    <col min="6122" max="6122" width="5.7109375" style="5" customWidth="1"/>
    <col min="6123" max="6123" width="5.28515625" style="5" customWidth="1"/>
    <col min="6124" max="6124" width="6.42578125" style="5" customWidth="1"/>
    <col min="6125" max="6126" width="5.42578125" style="5" customWidth="1"/>
    <col min="6127" max="6127" width="5" style="5" customWidth="1"/>
    <col min="6128" max="6128" width="7.7109375" style="5" customWidth="1"/>
    <col min="6129" max="6129" width="4.7109375" style="5" customWidth="1"/>
    <col min="6130" max="6130" width="6.7109375" style="5" customWidth="1"/>
    <col min="6131" max="6131" width="5.85546875" style="5" customWidth="1"/>
    <col min="6132" max="6132" width="8.140625" style="5" customWidth="1"/>
    <col min="6133" max="6133" width="7.5703125" style="5" customWidth="1"/>
    <col min="6134" max="6134" width="10.85546875" style="5" customWidth="1"/>
    <col min="6135" max="6135" width="9.85546875" style="5" customWidth="1"/>
    <col min="6136" max="6136" width="13.85546875" style="5" customWidth="1"/>
    <col min="6137" max="6137" width="15" style="5" customWidth="1"/>
    <col min="6138" max="6194" width="10.28515625" style="5" customWidth="1"/>
    <col min="6195" max="6374" width="9.140625" style="5"/>
    <col min="6375" max="6375" width="5.42578125" style="5" customWidth="1"/>
    <col min="6376" max="6376" width="23.5703125" style="5" customWidth="1"/>
    <col min="6377" max="6377" width="6.85546875" style="5" customWidth="1"/>
    <col min="6378" max="6378" width="5.7109375" style="5" customWidth="1"/>
    <col min="6379" max="6379" width="5.28515625" style="5" customWidth="1"/>
    <col min="6380" max="6380" width="6.42578125" style="5" customWidth="1"/>
    <col min="6381" max="6382" width="5.42578125" style="5" customWidth="1"/>
    <col min="6383" max="6383" width="5" style="5" customWidth="1"/>
    <col min="6384" max="6384" width="7.7109375" style="5" customWidth="1"/>
    <col min="6385" max="6385" width="4.7109375" style="5" customWidth="1"/>
    <col min="6386" max="6386" width="6.7109375" style="5" customWidth="1"/>
    <col min="6387" max="6387" width="5.85546875" style="5" customWidth="1"/>
    <col min="6388" max="6388" width="8.140625" style="5" customWidth="1"/>
    <col min="6389" max="6389" width="7.5703125" style="5" customWidth="1"/>
    <col min="6390" max="6390" width="10.85546875" style="5" customWidth="1"/>
    <col min="6391" max="6391" width="9.85546875" style="5" customWidth="1"/>
    <col min="6392" max="6392" width="13.85546875" style="5" customWidth="1"/>
    <col min="6393" max="6393" width="15" style="5" customWidth="1"/>
    <col min="6394" max="6450" width="10.28515625" style="5" customWidth="1"/>
    <col min="6451" max="6630" width="9.140625" style="5"/>
    <col min="6631" max="6631" width="5.42578125" style="5" customWidth="1"/>
    <col min="6632" max="6632" width="23.5703125" style="5" customWidth="1"/>
    <col min="6633" max="6633" width="6.85546875" style="5" customWidth="1"/>
    <col min="6634" max="6634" width="5.7109375" style="5" customWidth="1"/>
    <col min="6635" max="6635" width="5.28515625" style="5" customWidth="1"/>
    <col min="6636" max="6636" width="6.42578125" style="5" customWidth="1"/>
    <col min="6637" max="6638" width="5.42578125" style="5" customWidth="1"/>
    <col min="6639" max="6639" width="5" style="5" customWidth="1"/>
    <col min="6640" max="6640" width="7.7109375" style="5" customWidth="1"/>
    <col min="6641" max="6641" width="4.7109375" style="5" customWidth="1"/>
    <col min="6642" max="6642" width="6.7109375" style="5" customWidth="1"/>
    <col min="6643" max="6643" width="5.85546875" style="5" customWidth="1"/>
    <col min="6644" max="6644" width="8.140625" style="5" customWidth="1"/>
    <col min="6645" max="6645" width="7.5703125" style="5" customWidth="1"/>
    <col min="6646" max="6646" width="10.85546875" style="5" customWidth="1"/>
    <col min="6647" max="6647" width="9.85546875" style="5" customWidth="1"/>
    <col min="6648" max="6648" width="13.85546875" style="5" customWidth="1"/>
    <col min="6649" max="6649" width="15" style="5" customWidth="1"/>
    <col min="6650" max="6706" width="10.28515625" style="5" customWidth="1"/>
    <col min="6707" max="6886" width="9.140625" style="5"/>
    <col min="6887" max="6887" width="5.42578125" style="5" customWidth="1"/>
    <col min="6888" max="6888" width="23.5703125" style="5" customWidth="1"/>
    <col min="6889" max="6889" width="6.85546875" style="5" customWidth="1"/>
    <col min="6890" max="6890" width="5.7109375" style="5" customWidth="1"/>
    <col min="6891" max="6891" width="5.28515625" style="5" customWidth="1"/>
    <col min="6892" max="6892" width="6.42578125" style="5" customWidth="1"/>
    <col min="6893" max="6894" width="5.42578125" style="5" customWidth="1"/>
    <col min="6895" max="6895" width="5" style="5" customWidth="1"/>
    <col min="6896" max="6896" width="7.7109375" style="5" customWidth="1"/>
    <col min="6897" max="6897" width="4.7109375" style="5" customWidth="1"/>
    <col min="6898" max="6898" width="6.7109375" style="5" customWidth="1"/>
    <col min="6899" max="6899" width="5.85546875" style="5" customWidth="1"/>
    <col min="6900" max="6900" width="8.140625" style="5" customWidth="1"/>
    <col min="6901" max="6901" width="7.5703125" style="5" customWidth="1"/>
    <col min="6902" max="6902" width="10.85546875" style="5" customWidth="1"/>
    <col min="6903" max="6903" width="9.85546875" style="5" customWidth="1"/>
    <col min="6904" max="6904" width="13.85546875" style="5" customWidth="1"/>
    <col min="6905" max="6905" width="15" style="5" customWidth="1"/>
    <col min="6906" max="6962" width="10.28515625" style="5" customWidth="1"/>
    <col min="6963" max="7142" width="9.140625" style="5"/>
    <col min="7143" max="7143" width="5.42578125" style="5" customWidth="1"/>
    <col min="7144" max="7144" width="23.5703125" style="5" customWidth="1"/>
    <col min="7145" max="7145" width="6.85546875" style="5" customWidth="1"/>
    <col min="7146" max="7146" width="5.7109375" style="5" customWidth="1"/>
    <col min="7147" max="7147" width="5.28515625" style="5" customWidth="1"/>
    <col min="7148" max="7148" width="6.42578125" style="5" customWidth="1"/>
    <col min="7149" max="7150" width="5.42578125" style="5" customWidth="1"/>
    <col min="7151" max="7151" width="5" style="5" customWidth="1"/>
    <col min="7152" max="7152" width="7.7109375" style="5" customWidth="1"/>
    <col min="7153" max="7153" width="4.7109375" style="5" customWidth="1"/>
    <col min="7154" max="7154" width="6.7109375" style="5" customWidth="1"/>
    <col min="7155" max="7155" width="5.85546875" style="5" customWidth="1"/>
    <col min="7156" max="7156" width="8.140625" style="5" customWidth="1"/>
    <col min="7157" max="7157" width="7.5703125" style="5" customWidth="1"/>
    <col min="7158" max="7158" width="10.85546875" style="5" customWidth="1"/>
    <col min="7159" max="7159" width="9.85546875" style="5" customWidth="1"/>
    <col min="7160" max="7160" width="13.85546875" style="5" customWidth="1"/>
    <col min="7161" max="7161" width="15" style="5" customWidth="1"/>
    <col min="7162" max="7218" width="10.28515625" style="5" customWidth="1"/>
    <col min="7219" max="7398" width="9.140625" style="5"/>
    <col min="7399" max="7399" width="5.42578125" style="5" customWidth="1"/>
    <col min="7400" max="7400" width="23.5703125" style="5" customWidth="1"/>
    <col min="7401" max="7401" width="6.85546875" style="5" customWidth="1"/>
    <col min="7402" max="7402" width="5.7109375" style="5" customWidth="1"/>
    <col min="7403" max="7403" width="5.28515625" style="5" customWidth="1"/>
    <col min="7404" max="7404" width="6.42578125" style="5" customWidth="1"/>
    <col min="7405" max="7406" width="5.42578125" style="5" customWidth="1"/>
    <col min="7407" max="7407" width="5" style="5" customWidth="1"/>
    <col min="7408" max="7408" width="7.7109375" style="5" customWidth="1"/>
    <col min="7409" max="7409" width="4.7109375" style="5" customWidth="1"/>
    <col min="7410" max="7410" width="6.7109375" style="5" customWidth="1"/>
    <col min="7411" max="7411" width="5.85546875" style="5" customWidth="1"/>
    <col min="7412" max="7412" width="8.140625" style="5" customWidth="1"/>
    <col min="7413" max="7413" width="7.5703125" style="5" customWidth="1"/>
    <col min="7414" max="7414" width="10.85546875" style="5" customWidth="1"/>
    <col min="7415" max="7415" width="9.85546875" style="5" customWidth="1"/>
    <col min="7416" max="7416" width="13.85546875" style="5" customWidth="1"/>
    <col min="7417" max="7417" width="15" style="5" customWidth="1"/>
    <col min="7418" max="7474" width="10.28515625" style="5" customWidth="1"/>
    <col min="7475" max="7654" width="9.140625" style="5"/>
    <col min="7655" max="7655" width="5.42578125" style="5" customWidth="1"/>
    <col min="7656" max="7656" width="23.5703125" style="5" customWidth="1"/>
    <col min="7657" max="7657" width="6.85546875" style="5" customWidth="1"/>
    <col min="7658" max="7658" width="5.7109375" style="5" customWidth="1"/>
    <col min="7659" max="7659" width="5.28515625" style="5" customWidth="1"/>
    <col min="7660" max="7660" width="6.42578125" style="5" customWidth="1"/>
    <col min="7661" max="7662" width="5.42578125" style="5" customWidth="1"/>
    <col min="7663" max="7663" width="5" style="5" customWidth="1"/>
    <col min="7664" max="7664" width="7.7109375" style="5" customWidth="1"/>
    <col min="7665" max="7665" width="4.7109375" style="5" customWidth="1"/>
    <col min="7666" max="7666" width="6.7109375" style="5" customWidth="1"/>
    <col min="7667" max="7667" width="5.85546875" style="5" customWidth="1"/>
    <col min="7668" max="7668" width="8.140625" style="5" customWidth="1"/>
    <col min="7669" max="7669" width="7.5703125" style="5" customWidth="1"/>
    <col min="7670" max="7670" width="10.85546875" style="5" customWidth="1"/>
    <col min="7671" max="7671" width="9.85546875" style="5" customWidth="1"/>
    <col min="7672" max="7672" width="13.85546875" style="5" customWidth="1"/>
    <col min="7673" max="7673" width="15" style="5" customWidth="1"/>
    <col min="7674" max="7730" width="10.28515625" style="5" customWidth="1"/>
    <col min="7731" max="7910" width="9.140625" style="5"/>
    <col min="7911" max="7911" width="5.42578125" style="5" customWidth="1"/>
    <col min="7912" max="7912" width="23.5703125" style="5" customWidth="1"/>
    <col min="7913" max="7913" width="6.85546875" style="5" customWidth="1"/>
    <col min="7914" max="7914" width="5.7109375" style="5" customWidth="1"/>
    <col min="7915" max="7915" width="5.28515625" style="5" customWidth="1"/>
    <col min="7916" max="7916" width="6.42578125" style="5" customWidth="1"/>
    <col min="7917" max="7918" width="5.42578125" style="5" customWidth="1"/>
    <col min="7919" max="7919" width="5" style="5" customWidth="1"/>
    <col min="7920" max="7920" width="7.7109375" style="5" customWidth="1"/>
    <col min="7921" max="7921" width="4.7109375" style="5" customWidth="1"/>
    <col min="7922" max="7922" width="6.7109375" style="5" customWidth="1"/>
    <col min="7923" max="7923" width="5.85546875" style="5" customWidth="1"/>
    <col min="7924" max="7924" width="8.140625" style="5" customWidth="1"/>
    <col min="7925" max="7925" width="7.5703125" style="5" customWidth="1"/>
    <col min="7926" max="7926" width="10.85546875" style="5" customWidth="1"/>
    <col min="7927" max="7927" width="9.85546875" style="5" customWidth="1"/>
    <col min="7928" max="7928" width="13.85546875" style="5" customWidth="1"/>
    <col min="7929" max="7929" width="15" style="5" customWidth="1"/>
    <col min="7930" max="7986" width="10.28515625" style="5" customWidth="1"/>
    <col min="7987" max="8166" width="9.140625" style="5"/>
    <col min="8167" max="8167" width="5.42578125" style="5" customWidth="1"/>
    <col min="8168" max="8168" width="23.5703125" style="5" customWidth="1"/>
    <col min="8169" max="8169" width="6.85546875" style="5" customWidth="1"/>
    <col min="8170" max="8170" width="5.7109375" style="5" customWidth="1"/>
    <col min="8171" max="8171" width="5.28515625" style="5" customWidth="1"/>
    <col min="8172" max="8172" width="6.42578125" style="5" customWidth="1"/>
    <col min="8173" max="8174" width="5.42578125" style="5" customWidth="1"/>
    <col min="8175" max="8175" width="5" style="5" customWidth="1"/>
    <col min="8176" max="8176" width="7.7109375" style="5" customWidth="1"/>
    <col min="8177" max="8177" width="4.7109375" style="5" customWidth="1"/>
    <col min="8178" max="8178" width="6.7109375" style="5" customWidth="1"/>
    <col min="8179" max="8179" width="5.85546875" style="5" customWidth="1"/>
    <col min="8180" max="8180" width="8.140625" style="5" customWidth="1"/>
    <col min="8181" max="8181" width="7.5703125" style="5" customWidth="1"/>
    <col min="8182" max="8182" width="10.85546875" style="5" customWidth="1"/>
    <col min="8183" max="8183" width="9.85546875" style="5" customWidth="1"/>
    <col min="8184" max="8184" width="13.85546875" style="5" customWidth="1"/>
    <col min="8185" max="8185" width="15" style="5" customWidth="1"/>
    <col min="8186" max="8242" width="10.28515625" style="5" customWidth="1"/>
    <col min="8243" max="8422" width="9.140625" style="5"/>
    <col min="8423" max="8423" width="5.42578125" style="5" customWidth="1"/>
    <col min="8424" max="8424" width="23.5703125" style="5" customWidth="1"/>
    <col min="8425" max="8425" width="6.85546875" style="5" customWidth="1"/>
    <col min="8426" max="8426" width="5.7109375" style="5" customWidth="1"/>
    <col min="8427" max="8427" width="5.28515625" style="5" customWidth="1"/>
    <col min="8428" max="8428" width="6.42578125" style="5" customWidth="1"/>
    <col min="8429" max="8430" width="5.42578125" style="5" customWidth="1"/>
    <col min="8431" max="8431" width="5" style="5" customWidth="1"/>
    <col min="8432" max="8432" width="7.7109375" style="5" customWidth="1"/>
    <col min="8433" max="8433" width="4.7109375" style="5" customWidth="1"/>
    <col min="8434" max="8434" width="6.7109375" style="5" customWidth="1"/>
    <col min="8435" max="8435" width="5.85546875" style="5" customWidth="1"/>
    <col min="8436" max="8436" width="8.140625" style="5" customWidth="1"/>
    <col min="8437" max="8437" width="7.5703125" style="5" customWidth="1"/>
    <col min="8438" max="8438" width="10.85546875" style="5" customWidth="1"/>
    <col min="8439" max="8439" width="9.85546875" style="5" customWidth="1"/>
    <col min="8440" max="8440" width="13.85546875" style="5" customWidth="1"/>
    <col min="8441" max="8441" width="15" style="5" customWidth="1"/>
    <col min="8442" max="8498" width="10.28515625" style="5" customWidth="1"/>
    <col min="8499" max="8678" width="9.140625" style="5"/>
    <col min="8679" max="8679" width="5.42578125" style="5" customWidth="1"/>
    <col min="8680" max="8680" width="23.5703125" style="5" customWidth="1"/>
    <col min="8681" max="8681" width="6.85546875" style="5" customWidth="1"/>
    <col min="8682" max="8682" width="5.7109375" style="5" customWidth="1"/>
    <col min="8683" max="8683" width="5.28515625" style="5" customWidth="1"/>
    <col min="8684" max="8684" width="6.42578125" style="5" customWidth="1"/>
    <col min="8685" max="8686" width="5.42578125" style="5" customWidth="1"/>
    <col min="8687" max="8687" width="5" style="5" customWidth="1"/>
    <col min="8688" max="8688" width="7.7109375" style="5" customWidth="1"/>
    <col min="8689" max="8689" width="4.7109375" style="5" customWidth="1"/>
    <col min="8690" max="8690" width="6.7109375" style="5" customWidth="1"/>
    <col min="8691" max="8691" width="5.85546875" style="5" customWidth="1"/>
    <col min="8692" max="8692" width="8.140625" style="5" customWidth="1"/>
    <col min="8693" max="8693" width="7.5703125" style="5" customWidth="1"/>
    <col min="8694" max="8694" width="10.85546875" style="5" customWidth="1"/>
    <col min="8695" max="8695" width="9.85546875" style="5" customWidth="1"/>
    <col min="8696" max="8696" width="13.85546875" style="5" customWidth="1"/>
    <col min="8697" max="8697" width="15" style="5" customWidth="1"/>
    <col min="8698" max="8754" width="10.28515625" style="5" customWidth="1"/>
    <col min="8755" max="8934" width="9.140625" style="5"/>
    <col min="8935" max="8935" width="5.42578125" style="5" customWidth="1"/>
    <col min="8936" max="8936" width="23.5703125" style="5" customWidth="1"/>
    <col min="8937" max="8937" width="6.85546875" style="5" customWidth="1"/>
    <col min="8938" max="8938" width="5.7109375" style="5" customWidth="1"/>
    <col min="8939" max="8939" width="5.28515625" style="5" customWidth="1"/>
    <col min="8940" max="8940" width="6.42578125" style="5" customWidth="1"/>
    <col min="8941" max="8942" width="5.42578125" style="5" customWidth="1"/>
    <col min="8943" max="8943" width="5" style="5" customWidth="1"/>
    <col min="8944" max="8944" width="7.7109375" style="5" customWidth="1"/>
    <col min="8945" max="8945" width="4.7109375" style="5" customWidth="1"/>
    <col min="8946" max="8946" width="6.7109375" style="5" customWidth="1"/>
    <col min="8947" max="8947" width="5.85546875" style="5" customWidth="1"/>
    <col min="8948" max="8948" width="8.140625" style="5" customWidth="1"/>
    <col min="8949" max="8949" width="7.5703125" style="5" customWidth="1"/>
    <col min="8950" max="8950" width="10.85546875" style="5" customWidth="1"/>
    <col min="8951" max="8951" width="9.85546875" style="5" customWidth="1"/>
    <col min="8952" max="8952" width="13.85546875" style="5" customWidth="1"/>
    <col min="8953" max="8953" width="15" style="5" customWidth="1"/>
    <col min="8954" max="9010" width="10.28515625" style="5" customWidth="1"/>
    <col min="9011" max="9190" width="9.140625" style="5"/>
    <col min="9191" max="9191" width="5.42578125" style="5" customWidth="1"/>
    <col min="9192" max="9192" width="23.5703125" style="5" customWidth="1"/>
    <col min="9193" max="9193" width="6.85546875" style="5" customWidth="1"/>
    <col min="9194" max="9194" width="5.7109375" style="5" customWidth="1"/>
    <col min="9195" max="9195" width="5.28515625" style="5" customWidth="1"/>
    <col min="9196" max="9196" width="6.42578125" style="5" customWidth="1"/>
    <col min="9197" max="9198" width="5.42578125" style="5" customWidth="1"/>
    <col min="9199" max="9199" width="5" style="5" customWidth="1"/>
    <col min="9200" max="9200" width="7.7109375" style="5" customWidth="1"/>
    <col min="9201" max="9201" width="4.7109375" style="5" customWidth="1"/>
    <col min="9202" max="9202" width="6.7109375" style="5" customWidth="1"/>
    <col min="9203" max="9203" width="5.85546875" style="5" customWidth="1"/>
    <col min="9204" max="9204" width="8.140625" style="5" customWidth="1"/>
    <col min="9205" max="9205" width="7.5703125" style="5" customWidth="1"/>
    <col min="9206" max="9206" width="10.85546875" style="5" customWidth="1"/>
    <col min="9207" max="9207" width="9.85546875" style="5" customWidth="1"/>
    <col min="9208" max="9208" width="13.85546875" style="5" customWidth="1"/>
    <col min="9209" max="9209" width="15" style="5" customWidth="1"/>
    <col min="9210" max="9266" width="10.28515625" style="5" customWidth="1"/>
    <col min="9267" max="9446" width="9.140625" style="5"/>
    <col min="9447" max="9447" width="5.42578125" style="5" customWidth="1"/>
    <col min="9448" max="9448" width="23.5703125" style="5" customWidth="1"/>
    <col min="9449" max="9449" width="6.85546875" style="5" customWidth="1"/>
    <col min="9450" max="9450" width="5.7109375" style="5" customWidth="1"/>
    <col min="9451" max="9451" width="5.28515625" style="5" customWidth="1"/>
    <col min="9452" max="9452" width="6.42578125" style="5" customWidth="1"/>
    <col min="9453" max="9454" width="5.42578125" style="5" customWidth="1"/>
    <col min="9455" max="9455" width="5" style="5" customWidth="1"/>
    <col min="9456" max="9456" width="7.7109375" style="5" customWidth="1"/>
    <col min="9457" max="9457" width="4.7109375" style="5" customWidth="1"/>
    <col min="9458" max="9458" width="6.7109375" style="5" customWidth="1"/>
    <col min="9459" max="9459" width="5.85546875" style="5" customWidth="1"/>
    <col min="9460" max="9460" width="8.140625" style="5" customWidth="1"/>
    <col min="9461" max="9461" width="7.5703125" style="5" customWidth="1"/>
    <col min="9462" max="9462" width="10.85546875" style="5" customWidth="1"/>
    <col min="9463" max="9463" width="9.85546875" style="5" customWidth="1"/>
    <col min="9464" max="9464" width="13.85546875" style="5" customWidth="1"/>
    <col min="9465" max="9465" width="15" style="5" customWidth="1"/>
    <col min="9466" max="9522" width="10.28515625" style="5" customWidth="1"/>
    <col min="9523" max="9702" width="9.140625" style="5"/>
    <col min="9703" max="9703" width="5.42578125" style="5" customWidth="1"/>
    <col min="9704" max="9704" width="23.5703125" style="5" customWidth="1"/>
    <col min="9705" max="9705" width="6.85546875" style="5" customWidth="1"/>
    <col min="9706" max="9706" width="5.7109375" style="5" customWidth="1"/>
    <col min="9707" max="9707" width="5.28515625" style="5" customWidth="1"/>
    <col min="9708" max="9708" width="6.42578125" style="5" customWidth="1"/>
    <col min="9709" max="9710" width="5.42578125" style="5" customWidth="1"/>
    <col min="9711" max="9711" width="5" style="5" customWidth="1"/>
    <col min="9712" max="9712" width="7.7109375" style="5" customWidth="1"/>
    <col min="9713" max="9713" width="4.7109375" style="5" customWidth="1"/>
    <col min="9714" max="9714" width="6.7109375" style="5" customWidth="1"/>
    <col min="9715" max="9715" width="5.85546875" style="5" customWidth="1"/>
    <col min="9716" max="9716" width="8.140625" style="5" customWidth="1"/>
    <col min="9717" max="9717" width="7.5703125" style="5" customWidth="1"/>
    <col min="9718" max="9718" width="10.85546875" style="5" customWidth="1"/>
    <col min="9719" max="9719" width="9.85546875" style="5" customWidth="1"/>
    <col min="9720" max="9720" width="13.85546875" style="5" customWidth="1"/>
    <col min="9721" max="9721" width="15" style="5" customWidth="1"/>
    <col min="9722" max="9778" width="10.28515625" style="5" customWidth="1"/>
    <col min="9779" max="9958" width="9.140625" style="5"/>
    <col min="9959" max="9959" width="5.42578125" style="5" customWidth="1"/>
    <col min="9960" max="9960" width="23.5703125" style="5" customWidth="1"/>
    <col min="9961" max="9961" width="6.85546875" style="5" customWidth="1"/>
    <col min="9962" max="9962" width="5.7109375" style="5" customWidth="1"/>
    <col min="9963" max="9963" width="5.28515625" style="5" customWidth="1"/>
    <col min="9964" max="9964" width="6.42578125" style="5" customWidth="1"/>
    <col min="9965" max="9966" width="5.42578125" style="5" customWidth="1"/>
    <col min="9967" max="9967" width="5" style="5" customWidth="1"/>
    <col min="9968" max="9968" width="7.7109375" style="5" customWidth="1"/>
    <col min="9969" max="9969" width="4.7109375" style="5" customWidth="1"/>
    <col min="9970" max="9970" width="6.7109375" style="5" customWidth="1"/>
    <col min="9971" max="9971" width="5.85546875" style="5" customWidth="1"/>
    <col min="9972" max="9972" width="8.140625" style="5" customWidth="1"/>
    <col min="9973" max="9973" width="7.5703125" style="5" customWidth="1"/>
    <col min="9974" max="9974" width="10.85546875" style="5" customWidth="1"/>
    <col min="9975" max="9975" width="9.85546875" style="5" customWidth="1"/>
    <col min="9976" max="9976" width="13.85546875" style="5" customWidth="1"/>
    <col min="9977" max="9977" width="15" style="5" customWidth="1"/>
    <col min="9978" max="10034" width="10.28515625" style="5" customWidth="1"/>
    <col min="10035" max="10214" width="9.140625" style="5"/>
    <col min="10215" max="10215" width="5.42578125" style="5" customWidth="1"/>
    <col min="10216" max="10216" width="23.5703125" style="5" customWidth="1"/>
    <col min="10217" max="10217" width="6.85546875" style="5" customWidth="1"/>
    <col min="10218" max="10218" width="5.7109375" style="5" customWidth="1"/>
    <col min="10219" max="10219" width="5.28515625" style="5" customWidth="1"/>
    <col min="10220" max="10220" width="6.42578125" style="5" customWidth="1"/>
    <col min="10221" max="10222" width="5.42578125" style="5" customWidth="1"/>
    <col min="10223" max="10223" width="5" style="5" customWidth="1"/>
    <col min="10224" max="10224" width="7.7109375" style="5" customWidth="1"/>
    <col min="10225" max="10225" width="4.7109375" style="5" customWidth="1"/>
    <col min="10226" max="10226" width="6.7109375" style="5" customWidth="1"/>
    <col min="10227" max="10227" width="5.85546875" style="5" customWidth="1"/>
    <col min="10228" max="10228" width="8.140625" style="5" customWidth="1"/>
    <col min="10229" max="10229" width="7.5703125" style="5" customWidth="1"/>
    <col min="10230" max="10230" width="10.85546875" style="5" customWidth="1"/>
    <col min="10231" max="10231" width="9.85546875" style="5" customWidth="1"/>
    <col min="10232" max="10232" width="13.85546875" style="5" customWidth="1"/>
    <col min="10233" max="10233" width="15" style="5" customWidth="1"/>
    <col min="10234" max="10290" width="10.28515625" style="5" customWidth="1"/>
    <col min="10291" max="10470" width="9.140625" style="5"/>
    <col min="10471" max="10471" width="5.42578125" style="5" customWidth="1"/>
    <col min="10472" max="10472" width="23.5703125" style="5" customWidth="1"/>
    <col min="10473" max="10473" width="6.85546875" style="5" customWidth="1"/>
    <col min="10474" max="10474" width="5.7109375" style="5" customWidth="1"/>
    <col min="10475" max="10475" width="5.28515625" style="5" customWidth="1"/>
    <col min="10476" max="10476" width="6.42578125" style="5" customWidth="1"/>
    <col min="10477" max="10478" width="5.42578125" style="5" customWidth="1"/>
    <col min="10479" max="10479" width="5" style="5" customWidth="1"/>
    <col min="10480" max="10480" width="7.7109375" style="5" customWidth="1"/>
    <col min="10481" max="10481" width="4.7109375" style="5" customWidth="1"/>
    <col min="10482" max="10482" width="6.7109375" style="5" customWidth="1"/>
    <col min="10483" max="10483" width="5.85546875" style="5" customWidth="1"/>
    <col min="10484" max="10484" width="8.140625" style="5" customWidth="1"/>
    <col min="10485" max="10485" width="7.5703125" style="5" customWidth="1"/>
    <col min="10486" max="10486" width="10.85546875" style="5" customWidth="1"/>
    <col min="10487" max="10487" width="9.85546875" style="5" customWidth="1"/>
    <col min="10488" max="10488" width="13.85546875" style="5" customWidth="1"/>
    <col min="10489" max="10489" width="15" style="5" customWidth="1"/>
    <col min="10490" max="10546" width="10.28515625" style="5" customWidth="1"/>
    <col min="10547" max="10726" width="9.140625" style="5"/>
    <col min="10727" max="10727" width="5.42578125" style="5" customWidth="1"/>
    <col min="10728" max="10728" width="23.5703125" style="5" customWidth="1"/>
    <col min="10729" max="10729" width="6.85546875" style="5" customWidth="1"/>
    <col min="10730" max="10730" width="5.7109375" style="5" customWidth="1"/>
    <col min="10731" max="10731" width="5.28515625" style="5" customWidth="1"/>
    <col min="10732" max="10732" width="6.42578125" style="5" customWidth="1"/>
    <col min="10733" max="10734" width="5.42578125" style="5" customWidth="1"/>
    <col min="10735" max="10735" width="5" style="5" customWidth="1"/>
    <col min="10736" max="10736" width="7.7109375" style="5" customWidth="1"/>
    <col min="10737" max="10737" width="4.7109375" style="5" customWidth="1"/>
    <col min="10738" max="10738" width="6.7109375" style="5" customWidth="1"/>
    <col min="10739" max="10739" width="5.85546875" style="5" customWidth="1"/>
    <col min="10740" max="10740" width="8.140625" style="5" customWidth="1"/>
    <col min="10741" max="10741" width="7.5703125" style="5" customWidth="1"/>
    <col min="10742" max="10742" width="10.85546875" style="5" customWidth="1"/>
    <col min="10743" max="10743" width="9.85546875" style="5" customWidth="1"/>
    <col min="10744" max="10744" width="13.85546875" style="5" customWidth="1"/>
    <col min="10745" max="10745" width="15" style="5" customWidth="1"/>
    <col min="10746" max="10802" width="10.28515625" style="5" customWidth="1"/>
    <col min="10803" max="10982" width="9.140625" style="5"/>
    <col min="10983" max="10983" width="5.42578125" style="5" customWidth="1"/>
    <col min="10984" max="10984" width="23.5703125" style="5" customWidth="1"/>
    <col min="10985" max="10985" width="6.85546875" style="5" customWidth="1"/>
    <col min="10986" max="10986" width="5.7109375" style="5" customWidth="1"/>
    <col min="10987" max="10987" width="5.28515625" style="5" customWidth="1"/>
    <col min="10988" max="10988" width="6.42578125" style="5" customWidth="1"/>
    <col min="10989" max="10990" width="5.42578125" style="5" customWidth="1"/>
    <col min="10991" max="10991" width="5" style="5" customWidth="1"/>
    <col min="10992" max="10992" width="7.7109375" style="5" customWidth="1"/>
    <col min="10993" max="10993" width="4.7109375" style="5" customWidth="1"/>
    <col min="10994" max="10994" width="6.7109375" style="5" customWidth="1"/>
    <col min="10995" max="10995" width="5.85546875" style="5" customWidth="1"/>
    <col min="10996" max="10996" width="8.140625" style="5" customWidth="1"/>
    <col min="10997" max="10997" width="7.5703125" style="5" customWidth="1"/>
    <col min="10998" max="10998" width="10.85546875" style="5" customWidth="1"/>
    <col min="10999" max="10999" width="9.85546875" style="5" customWidth="1"/>
    <col min="11000" max="11000" width="13.85546875" style="5" customWidth="1"/>
    <col min="11001" max="11001" width="15" style="5" customWidth="1"/>
    <col min="11002" max="11058" width="10.28515625" style="5" customWidth="1"/>
    <col min="11059" max="11238" width="9.140625" style="5"/>
    <col min="11239" max="11239" width="5.42578125" style="5" customWidth="1"/>
    <col min="11240" max="11240" width="23.5703125" style="5" customWidth="1"/>
    <col min="11241" max="11241" width="6.85546875" style="5" customWidth="1"/>
    <col min="11242" max="11242" width="5.7109375" style="5" customWidth="1"/>
    <col min="11243" max="11243" width="5.28515625" style="5" customWidth="1"/>
    <col min="11244" max="11244" width="6.42578125" style="5" customWidth="1"/>
    <col min="11245" max="11246" width="5.42578125" style="5" customWidth="1"/>
    <col min="11247" max="11247" width="5" style="5" customWidth="1"/>
    <col min="11248" max="11248" width="7.7109375" style="5" customWidth="1"/>
    <col min="11249" max="11249" width="4.7109375" style="5" customWidth="1"/>
    <col min="11250" max="11250" width="6.7109375" style="5" customWidth="1"/>
    <col min="11251" max="11251" width="5.85546875" style="5" customWidth="1"/>
    <col min="11252" max="11252" width="8.140625" style="5" customWidth="1"/>
    <col min="11253" max="11253" width="7.5703125" style="5" customWidth="1"/>
    <col min="11254" max="11254" width="10.85546875" style="5" customWidth="1"/>
    <col min="11255" max="11255" width="9.85546875" style="5" customWidth="1"/>
    <col min="11256" max="11256" width="13.85546875" style="5" customWidth="1"/>
    <col min="11257" max="11257" width="15" style="5" customWidth="1"/>
    <col min="11258" max="11314" width="10.28515625" style="5" customWidth="1"/>
    <col min="11315" max="11494" width="9.140625" style="5"/>
    <col min="11495" max="11495" width="5.42578125" style="5" customWidth="1"/>
    <col min="11496" max="11496" width="23.5703125" style="5" customWidth="1"/>
    <col min="11497" max="11497" width="6.85546875" style="5" customWidth="1"/>
    <col min="11498" max="11498" width="5.7109375" style="5" customWidth="1"/>
    <col min="11499" max="11499" width="5.28515625" style="5" customWidth="1"/>
    <col min="11500" max="11500" width="6.42578125" style="5" customWidth="1"/>
    <col min="11501" max="11502" width="5.42578125" style="5" customWidth="1"/>
    <col min="11503" max="11503" width="5" style="5" customWidth="1"/>
    <col min="11504" max="11504" width="7.7109375" style="5" customWidth="1"/>
    <col min="11505" max="11505" width="4.7109375" style="5" customWidth="1"/>
    <col min="11506" max="11506" width="6.7109375" style="5" customWidth="1"/>
    <col min="11507" max="11507" width="5.85546875" style="5" customWidth="1"/>
    <col min="11508" max="11508" width="8.140625" style="5" customWidth="1"/>
    <col min="11509" max="11509" width="7.5703125" style="5" customWidth="1"/>
    <col min="11510" max="11510" width="10.85546875" style="5" customWidth="1"/>
    <col min="11511" max="11511" width="9.85546875" style="5" customWidth="1"/>
    <col min="11512" max="11512" width="13.85546875" style="5" customWidth="1"/>
    <col min="11513" max="11513" width="15" style="5" customWidth="1"/>
    <col min="11514" max="11570" width="10.28515625" style="5" customWidth="1"/>
    <col min="11571" max="11750" width="9.140625" style="5"/>
    <col min="11751" max="11751" width="5.42578125" style="5" customWidth="1"/>
    <col min="11752" max="11752" width="23.5703125" style="5" customWidth="1"/>
    <col min="11753" max="11753" width="6.85546875" style="5" customWidth="1"/>
    <col min="11754" max="11754" width="5.7109375" style="5" customWidth="1"/>
    <col min="11755" max="11755" width="5.28515625" style="5" customWidth="1"/>
    <col min="11756" max="11756" width="6.42578125" style="5" customWidth="1"/>
    <col min="11757" max="11758" width="5.42578125" style="5" customWidth="1"/>
    <col min="11759" max="11759" width="5" style="5" customWidth="1"/>
    <col min="11760" max="11760" width="7.7109375" style="5" customWidth="1"/>
    <col min="11761" max="11761" width="4.7109375" style="5" customWidth="1"/>
    <col min="11762" max="11762" width="6.7109375" style="5" customWidth="1"/>
    <col min="11763" max="11763" width="5.85546875" style="5" customWidth="1"/>
    <col min="11764" max="11764" width="8.140625" style="5" customWidth="1"/>
    <col min="11765" max="11765" width="7.5703125" style="5" customWidth="1"/>
    <col min="11766" max="11766" width="10.85546875" style="5" customWidth="1"/>
    <col min="11767" max="11767" width="9.85546875" style="5" customWidth="1"/>
    <col min="11768" max="11768" width="13.85546875" style="5" customWidth="1"/>
    <col min="11769" max="11769" width="15" style="5" customWidth="1"/>
    <col min="11770" max="11826" width="10.28515625" style="5" customWidth="1"/>
    <col min="11827" max="12006" width="9.140625" style="5"/>
    <col min="12007" max="12007" width="5.42578125" style="5" customWidth="1"/>
    <col min="12008" max="12008" width="23.5703125" style="5" customWidth="1"/>
    <col min="12009" max="12009" width="6.85546875" style="5" customWidth="1"/>
    <col min="12010" max="12010" width="5.7109375" style="5" customWidth="1"/>
    <col min="12011" max="12011" width="5.28515625" style="5" customWidth="1"/>
    <col min="12012" max="12012" width="6.42578125" style="5" customWidth="1"/>
    <col min="12013" max="12014" width="5.42578125" style="5" customWidth="1"/>
    <col min="12015" max="12015" width="5" style="5" customWidth="1"/>
    <col min="12016" max="12016" width="7.7109375" style="5" customWidth="1"/>
    <col min="12017" max="12017" width="4.7109375" style="5" customWidth="1"/>
    <col min="12018" max="12018" width="6.7109375" style="5" customWidth="1"/>
    <col min="12019" max="12019" width="5.85546875" style="5" customWidth="1"/>
    <col min="12020" max="12020" width="8.140625" style="5" customWidth="1"/>
    <col min="12021" max="12021" width="7.5703125" style="5" customWidth="1"/>
    <col min="12022" max="12022" width="10.85546875" style="5" customWidth="1"/>
    <col min="12023" max="12023" width="9.85546875" style="5" customWidth="1"/>
    <col min="12024" max="12024" width="13.85546875" style="5" customWidth="1"/>
    <col min="12025" max="12025" width="15" style="5" customWidth="1"/>
    <col min="12026" max="12082" width="10.28515625" style="5" customWidth="1"/>
    <col min="12083" max="12262" width="9.140625" style="5"/>
    <col min="12263" max="12263" width="5.42578125" style="5" customWidth="1"/>
    <col min="12264" max="12264" width="23.5703125" style="5" customWidth="1"/>
    <col min="12265" max="12265" width="6.85546875" style="5" customWidth="1"/>
    <col min="12266" max="12266" width="5.7109375" style="5" customWidth="1"/>
    <col min="12267" max="12267" width="5.28515625" style="5" customWidth="1"/>
    <col min="12268" max="12268" width="6.42578125" style="5" customWidth="1"/>
    <col min="12269" max="12270" width="5.42578125" style="5" customWidth="1"/>
    <col min="12271" max="12271" width="5" style="5" customWidth="1"/>
    <col min="12272" max="12272" width="7.7109375" style="5" customWidth="1"/>
    <col min="12273" max="12273" width="4.7109375" style="5" customWidth="1"/>
    <col min="12274" max="12274" width="6.7109375" style="5" customWidth="1"/>
    <col min="12275" max="12275" width="5.85546875" style="5" customWidth="1"/>
    <col min="12276" max="12276" width="8.140625" style="5" customWidth="1"/>
    <col min="12277" max="12277" width="7.5703125" style="5" customWidth="1"/>
    <col min="12278" max="12278" width="10.85546875" style="5" customWidth="1"/>
    <col min="12279" max="12279" width="9.85546875" style="5" customWidth="1"/>
    <col min="12280" max="12280" width="13.85546875" style="5" customWidth="1"/>
    <col min="12281" max="12281" width="15" style="5" customWidth="1"/>
    <col min="12282" max="12338" width="10.28515625" style="5" customWidth="1"/>
    <col min="12339" max="12518" width="9.140625" style="5"/>
    <col min="12519" max="12519" width="5.42578125" style="5" customWidth="1"/>
    <col min="12520" max="12520" width="23.5703125" style="5" customWidth="1"/>
    <col min="12521" max="12521" width="6.85546875" style="5" customWidth="1"/>
    <col min="12522" max="12522" width="5.7109375" style="5" customWidth="1"/>
    <col min="12523" max="12523" width="5.28515625" style="5" customWidth="1"/>
    <col min="12524" max="12524" width="6.42578125" style="5" customWidth="1"/>
    <col min="12525" max="12526" width="5.42578125" style="5" customWidth="1"/>
    <col min="12527" max="12527" width="5" style="5" customWidth="1"/>
    <col min="12528" max="12528" width="7.7109375" style="5" customWidth="1"/>
    <col min="12529" max="12529" width="4.7109375" style="5" customWidth="1"/>
    <col min="12530" max="12530" width="6.7109375" style="5" customWidth="1"/>
    <col min="12531" max="12531" width="5.85546875" style="5" customWidth="1"/>
    <col min="12532" max="12532" width="8.140625" style="5" customWidth="1"/>
    <col min="12533" max="12533" width="7.5703125" style="5" customWidth="1"/>
    <col min="12534" max="12534" width="10.85546875" style="5" customWidth="1"/>
    <col min="12535" max="12535" width="9.85546875" style="5" customWidth="1"/>
    <col min="12536" max="12536" width="13.85546875" style="5" customWidth="1"/>
    <col min="12537" max="12537" width="15" style="5" customWidth="1"/>
    <col min="12538" max="12594" width="10.28515625" style="5" customWidth="1"/>
    <col min="12595" max="12774" width="9.140625" style="5"/>
    <col min="12775" max="12775" width="5.42578125" style="5" customWidth="1"/>
    <col min="12776" max="12776" width="23.5703125" style="5" customWidth="1"/>
    <col min="12777" max="12777" width="6.85546875" style="5" customWidth="1"/>
    <col min="12778" max="12778" width="5.7109375" style="5" customWidth="1"/>
    <col min="12779" max="12779" width="5.28515625" style="5" customWidth="1"/>
    <col min="12780" max="12780" width="6.42578125" style="5" customWidth="1"/>
    <col min="12781" max="12782" width="5.42578125" style="5" customWidth="1"/>
    <col min="12783" max="12783" width="5" style="5" customWidth="1"/>
    <col min="12784" max="12784" width="7.7109375" style="5" customWidth="1"/>
    <col min="12785" max="12785" width="4.7109375" style="5" customWidth="1"/>
    <col min="12786" max="12786" width="6.7109375" style="5" customWidth="1"/>
    <col min="12787" max="12787" width="5.85546875" style="5" customWidth="1"/>
    <col min="12788" max="12788" width="8.140625" style="5" customWidth="1"/>
    <col min="12789" max="12789" width="7.5703125" style="5" customWidth="1"/>
    <col min="12790" max="12790" width="10.85546875" style="5" customWidth="1"/>
    <col min="12791" max="12791" width="9.85546875" style="5" customWidth="1"/>
    <col min="12792" max="12792" width="13.85546875" style="5" customWidth="1"/>
    <col min="12793" max="12793" width="15" style="5" customWidth="1"/>
    <col min="12794" max="12850" width="10.28515625" style="5" customWidth="1"/>
    <col min="12851" max="13030" width="9.140625" style="5"/>
    <col min="13031" max="13031" width="5.42578125" style="5" customWidth="1"/>
    <col min="13032" max="13032" width="23.5703125" style="5" customWidth="1"/>
    <col min="13033" max="13033" width="6.85546875" style="5" customWidth="1"/>
    <col min="13034" max="13034" width="5.7109375" style="5" customWidth="1"/>
    <col min="13035" max="13035" width="5.28515625" style="5" customWidth="1"/>
    <col min="13036" max="13036" width="6.42578125" style="5" customWidth="1"/>
    <col min="13037" max="13038" width="5.42578125" style="5" customWidth="1"/>
    <col min="13039" max="13039" width="5" style="5" customWidth="1"/>
    <col min="13040" max="13040" width="7.7109375" style="5" customWidth="1"/>
    <col min="13041" max="13041" width="4.7109375" style="5" customWidth="1"/>
    <col min="13042" max="13042" width="6.7109375" style="5" customWidth="1"/>
    <col min="13043" max="13043" width="5.85546875" style="5" customWidth="1"/>
    <col min="13044" max="13044" width="8.140625" style="5" customWidth="1"/>
    <col min="13045" max="13045" width="7.5703125" style="5" customWidth="1"/>
    <col min="13046" max="13046" width="10.85546875" style="5" customWidth="1"/>
    <col min="13047" max="13047" width="9.85546875" style="5" customWidth="1"/>
    <col min="13048" max="13048" width="13.85546875" style="5" customWidth="1"/>
    <col min="13049" max="13049" width="15" style="5" customWidth="1"/>
    <col min="13050" max="13106" width="10.28515625" style="5" customWidth="1"/>
    <col min="13107" max="13286" width="9.140625" style="5"/>
    <col min="13287" max="13287" width="5.42578125" style="5" customWidth="1"/>
    <col min="13288" max="13288" width="23.5703125" style="5" customWidth="1"/>
    <col min="13289" max="13289" width="6.85546875" style="5" customWidth="1"/>
    <col min="13290" max="13290" width="5.7109375" style="5" customWidth="1"/>
    <col min="13291" max="13291" width="5.28515625" style="5" customWidth="1"/>
    <col min="13292" max="13292" width="6.42578125" style="5" customWidth="1"/>
    <col min="13293" max="13294" width="5.42578125" style="5" customWidth="1"/>
    <col min="13295" max="13295" width="5" style="5" customWidth="1"/>
    <col min="13296" max="13296" width="7.7109375" style="5" customWidth="1"/>
    <col min="13297" max="13297" width="4.7109375" style="5" customWidth="1"/>
    <col min="13298" max="13298" width="6.7109375" style="5" customWidth="1"/>
    <col min="13299" max="13299" width="5.85546875" style="5" customWidth="1"/>
    <col min="13300" max="13300" width="8.140625" style="5" customWidth="1"/>
    <col min="13301" max="13301" width="7.5703125" style="5" customWidth="1"/>
    <col min="13302" max="13302" width="10.85546875" style="5" customWidth="1"/>
    <col min="13303" max="13303" width="9.85546875" style="5" customWidth="1"/>
    <col min="13304" max="13304" width="13.85546875" style="5" customWidth="1"/>
    <col min="13305" max="13305" width="15" style="5" customWidth="1"/>
    <col min="13306" max="13362" width="10.28515625" style="5" customWidth="1"/>
    <col min="13363" max="13542" width="9.140625" style="5"/>
    <col min="13543" max="13543" width="5.42578125" style="5" customWidth="1"/>
    <col min="13544" max="13544" width="23.5703125" style="5" customWidth="1"/>
    <col min="13545" max="13545" width="6.85546875" style="5" customWidth="1"/>
    <col min="13546" max="13546" width="5.7109375" style="5" customWidth="1"/>
    <col min="13547" max="13547" width="5.28515625" style="5" customWidth="1"/>
    <col min="13548" max="13548" width="6.42578125" style="5" customWidth="1"/>
    <col min="13549" max="13550" width="5.42578125" style="5" customWidth="1"/>
    <col min="13551" max="13551" width="5" style="5" customWidth="1"/>
    <col min="13552" max="13552" width="7.7109375" style="5" customWidth="1"/>
    <col min="13553" max="13553" width="4.7109375" style="5" customWidth="1"/>
    <col min="13554" max="13554" width="6.7109375" style="5" customWidth="1"/>
    <col min="13555" max="13555" width="5.85546875" style="5" customWidth="1"/>
    <col min="13556" max="13556" width="8.140625" style="5" customWidth="1"/>
    <col min="13557" max="13557" width="7.5703125" style="5" customWidth="1"/>
    <col min="13558" max="13558" width="10.85546875" style="5" customWidth="1"/>
    <col min="13559" max="13559" width="9.85546875" style="5" customWidth="1"/>
    <col min="13560" max="13560" width="13.85546875" style="5" customWidth="1"/>
    <col min="13561" max="13561" width="15" style="5" customWidth="1"/>
    <col min="13562" max="13618" width="10.28515625" style="5" customWidth="1"/>
    <col min="13619" max="13798" width="9.140625" style="5"/>
    <col min="13799" max="13799" width="5.42578125" style="5" customWidth="1"/>
    <col min="13800" max="13800" width="23.5703125" style="5" customWidth="1"/>
    <col min="13801" max="13801" width="6.85546875" style="5" customWidth="1"/>
    <col min="13802" max="13802" width="5.7109375" style="5" customWidth="1"/>
    <col min="13803" max="13803" width="5.28515625" style="5" customWidth="1"/>
    <col min="13804" max="13804" width="6.42578125" style="5" customWidth="1"/>
    <col min="13805" max="13806" width="5.42578125" style="5" customWidth="1"/>
    <col min="13807" max="13807" width="5" style="5" customWidth="1"/>
    <col min="13808" max="13808" width="7.7109375" style="5" customWidth="1"/>
    <col min="13809" max="13809" width="4.7109375" style="5" customWidth="1"/>
    <col min="13810" max="13810" width="6.7109375" style="5" customWidth="1"/>
    <col min="13811" max="13811" width="5.85546875" style="5" customWidth="1"/>
    <col min="13812" max="13812" width="8.140625" style="5" customWidth="1"/>
    <col min="13813" max="13813" width="7.5703125" style="5" customWidth="1"/>
    <col min="13814" max="13814" width="10.85546875" style="5" customWidth="1"/>
    <col min="13815" max="13815" width="9.85546875" style="5" customWidth="1"/>
    <col min="13816" max="13816" width="13.85546875" style="5" customWidth="1"/>
    <col min="13817" max="13817" width="15" style="5" customWidth="1"/>
    <col min="13818" max="13874" width="10.28515625" style="5" customWidth="1"/>
    <col min="13875" max="14054" width="9.140625" style="5"/>
    <col min="14055" max="14055" width="5.42578125" style="5" customWidth="1"/>
    <col min="14056" max="14056" width="23.5703125" style="5" customWidth="1"/>
    <col min="14057" max="14057" width="6.85546875" style="5" customWidth="1"/>
    <col min="14058" max="14058" width="5.7109375" style="5" customWidth="1"/>
    <col min="14059" max="14059" width="5.28515625" style="5" customWidth="1"/>
    <col min="14060" max="14060" width="6.42578125" style="5" customWidth="1"/>
    <col min="14061" max="14062" width="5.42578125" style="5" customWidth="1"/>
    <col min="14063" max="14063" width="5" style="5" customWidth="1"/>
    <col min="14064" max="14064" width="7.7109375" style="5" customWidth="1"/>
    <col min="14065" max="14065" width="4.7109375" style="5" customWidth="1"/>
    <col min="14066" max="14066" width="6.7109375" style="5" customWidth="1"/>
    <col min="14067" max="14067" width="5.85546875" style="5" customWidth="1"/>
    <col min="14068" max="14068" width="8.140625" style="5" customWidth="1"/>
    <col min="14069" max="14069" width="7.5703125" style="5" customWidth="1"/>
    <col min="14070" max="14070" width="10.85546875" style="5" customWidth="1"/>
    <col min="14071" max="14071" width="9.85546875" style="5" customWidth="1"/>
    <col min="14072" max="14072" width="13.85546875" style="5" customWidth="1"/>
    <col min="14073" max="14073" width="15" style="5" customWidth="1"/>
    <col min="14074" max="14130" width="10.28515625" style="5" customWidth="1"/>
    <col min="14131" max="14310" width="9.140625" style="5"/>
    <col min="14311" max="14311" width="5.42578125" style="5" customWidth="1"/>
    <col min="14312" max="14312" width="23.5703125" style="5" customWidth="1"/>
    <col min="14313" max="14313" width="6.85546875" style="5" customWidth="1"/>
    <col min="14314" max="14314" width="5.7109375" style="5" customWidth="1"/>
    <col min="14315" max="14315" width="5.28515625" style="5" customWidth="1"/>
    <col min="14316" max="14316" width="6.42578125" style="5" customWidth="1"/>
    <col min="14317" max="14318" width="5.42578125" style="5" customWidth="1"/>
    <col min="14319" max="14319" width="5" style="5" customWidth="1"/>
    <col min="14320" max="14320" width="7.7109375" style="5" customWidth="1"/>
    <col min="14321" max="14321" width="4.7109375" style="5" customWidth="1"/>
    <col min="14322" max="14322" width="6.7109375" style="5" customWidth="1"/>
    <col min="14323" max="14323" width="5.85546875" style="5" customWidth="1"/>
    <col min="14324" max="14324" width="8.140625" style="5" customWidth="1"/>
    <col min="14325" max="14325" width="7.5703125" style="5" customWidth="1"/>
    <col min="14326" max="14326" width="10.85546875" style="5" customWidth="1"/>
    <col min="14327" max="14327" width="9.85546875" style="5" customWidth="1"/>
    <col min="14328" max="14328" width="13.85546875" style="5" customWidth="1"/>
    <col min="14329" max="14329" width="15" style="5" customWidth="1"/>
    <col min="14330" max="14386" width="10.28515625" style="5" customWidth="1"/>
    <col min="14387" max="14566" width="9.140625" style="5"/>
    <col min="14567" max="14567" width="5.42578125" style="5" customWidth="1"/>
    <col min="14568" max="14568" width="23.5703125" style="5" customWidth="1"/>
    <col min="14569" max="14569" width="6.85546875" style="5" customWidth="1"/>
    <col min="14570" max="14570" width="5.7109375" style="5" customWidth="1"/>
    <col min="14571" max="14571" width="5.28515625" style="5" customWidth="1"/>
    <col min="14572" max="14572" width="6.42578125" style="5" customWidth="1"/>
    <col min="14573" max="14574" width="5.42578125" style="5" customWidth="1"/>
    <col min="14575" max="14575" width="5" style="5" customWidth="1"/>
    <col min="14576" max="14576" width="7.7109375" style="5" customWidth="1"/>
    <col min="14577" max="14577" width="4.7109375" style="5" customWidth="1"/>
    <col min="14578" max="14578" width="6.7109375" style="5" customWidth="1"/>
    <col min="14579" max="14579" width="5.85546875" style="5" customWidth="1"/>
    <col min="14580" max="14580" width="8.140625" style="5" customWidth="1"/>
    <col min="14581" max="14581" width="7.5703125" style="5" customWidth="1"/>
    <col min="14582" max="14582" width="10.85546875" style="5" customWidth="1"/>
    <col min="14583" max="14583" width="9.85546875" style="5" customWidth="1"/>
    <col min="14584" max="14584" width="13.85546875" style="5" customWidth="1"/>
    <col min="14585" max="14585" width="15" style="5" customWidth="1"/>
    <col min="14586" max="14642" width="10.28515625" style="5" customWidth="1"/>
    <col min="14643" max="14822" width="9.140625" style="5"/>
    <col min="14823" max="14823" width="5.42578125" style="5" customWidth="1"/>
    <col min="14824" max="14824" width="23.5703125" style="5" customWidth="1"/>
    <col min="14825" max="14825" width="6.85546875" style="5" customWidth="1"/>
    <col min="14826" max="14826" width="5.7109375" style="5" customWidth="1"/>
    <col min="14827" max="14827" width="5.28515625" style="5" customWidth="1"/>
    <col min="14828" max="14828" width="6.42578125" style="5" customWidth="1"/>
    <col min="14829" max="14830" width="5.42578125" style="5" customWidth="1"/>
    <col min="14831" max="14831" width="5" style="5" customWidth="1"/>
    <col min="14832" max="14832" width="7.7109375" style="5" customWidth="1"/>
    <col min="14833" max="14833" width="4.7109375" style="5" customWidth="1"/>
    <col min="14834" max="14834" width="6.7109375" style="5" customWidth="1"/>
    <col min="14835" max="14835" width="5.85546875" style="5" customWidth="1"/>
    <col min="14836" max="14836" width="8.140625" style="5" customWidth="1"/>
    <col min="14837" max="14837" width="7.5703125" style="5" customWidth="1"/>
    <col min="14838" max="14838" width="10.85546875" style="5" customWidth="1"/>
    <col min="14839" max="14839" width="9.85546875" style="5" customWidth="1"/>
    <col min="14840" max="14840" width="13.85546875" style="5" customWidth="1"/>
    <col min="14841" max="14841" width="15" style="5" customWidth="1"/>
    <col min="14842" max="14898" width="10.28515625" style="5" customWidth="1"/>
    <col min="14899" max="15078" width="9.140625" style="5"/>
    <col min="15079" max="15079" width="5.42578125" style="5" customWidth="1"/>
    <col min="15080" max="15080" width="23.5703125" style="5" customWidth="1"/>
    <col min="15081" max="15081" width="6.85546875" style="5" customWidth="1"/>
    <col min="15082" max="15082" width="5.7109375" style="5" customWidth="1"/>
    <col min="15083" max="15083" width="5.28515625" style="5" customWidth="1"/>
    <col min="15084" max="15084" width="6.42578125" style="5" customWidth="1"/>
    <col min="15085" max="15086" width="5.42578125" style="5" customWidth="1"/>
    <col min="15087" max="15087" width="5" style="5" customWidth="1"/>
    <col min="15088" max="15088" width="7.7109375" style="5" customWidth="1"/>
    <col min="15089" max="15089" width="4.7109375" style="5" customWidth="1"/>
    <col min="15090" max="15090" width="6.7109375" style="5" customWidth="1"/>
    <col min="15091" max="15091" width="5.85546875" style="5" customWidth="1"/>
    <col min="15092" max="15092" width="8.140625" style="5" customWidth="1"/>
    <col min="15093" max="15093" width="7.5703125" style="5" customWidth="1"/>
    <col min="15094" max="15094" width="10.85546875" style="5" customWidth="1"/>
    <col min="15095" max="15095" width="9.85546875" style="5" customWidth="1"/>
    <col min="15096" max="15096" width="13.85546875" style="5" customWidth="1"/>
    <col min="15097" max="15097" width="15" style="5" customWidth="1"/>
    <col min="15098" max="15154" width="10.28515625" style="5" customWidth="1"/>
    <col min="15155" max="15334" width="9.140625" style="5"/>
    <col min="15335" max="15335" width="5.42578125" style="5" customWidth="1"/>
    <col min="15336" max="15336" width="23.5703125" style="5" customWidth="1"/>
    <col min="15337" max="15337" width="6.85546875" style="5" customWidth="1"/>
    <col min="15338" max="15338" width="5.7109375" style="5" customWidth="1"/>
    <col min="15339" max="15339" width="5.28515625" style="5" customWidth="1"/>
    <col min="15340" max="15340" width="6.42578125" style="5" customWidth="1"/>
    <col min="15341" max="15342" width="5.42578125" style="5" customWidth="1"/>
    <col min="15343" max="15343" width="5" style="5" customWidth="1"/>
    <col min="15344" max="15344" width="7.7109375" style="5" customWidth="1"/>
    <col min="15345" max="15345" width="4.7109375" style="5" customWidth="1"/>
    <col min="15346" max="15346" width="6.7109375" style="5" customWidth="1"/>
    <col min="15347" max="15347" width="5.85546875" style="5" customWidth="1"/>
    <col min="15348" max="15348" width="8.140625" style="5" customWidth="1"/>
    <col min="15349" max="15349" width="7.5703125" style="5" customWidth="1"/>
    <col min="15350" max="15350" width="10.85546875" style="5" customWidth="1"/>
    <col min="15351" max="15351" width="9.85546875" style="5" customWidth="1"/>
    <col min="15352" max="15352" width="13.85546875" style="5" customWidth="1"/>
    <col min="15353" max="15353" width="15" style="5" customWidth="1"/>
    <col min="15354" max="15410" width="10.28515625" style="5" customWidth="1"/>
    <col min="15411" max="15590" width="9.140625" style="5"/>
    <col min="15591" max="15591" width="5.42578125" style="5" customWidth="1"/>
    <col min="15592" max="15592" width="23.5703125" style="5" customWidth="1"/>
    <col min="15593" max="15593" width="6.85546875" style="5" customWidth="1"/>
    <col min="15594" max="15594" width="5.7109375" style="5" customWidth="1"/>
    <col min="15595" max="15595" width="5.28515625" style="5" customWidth="1"/>
    <col min="15596" max="15596" width="6.42578125" style="5" customWidth="1"/>
    <col min="15597" max="15598" width="5.42578125" style="5" customWidth="1"/>
    <col min="15599" max="15599" width="5" style="5" customWidth="1"/>
    <col min="15600" max="15600" width="7.7109375" style="5" customWidth="1"/>
    <col min="15601" max="15601" width="4.7109375" style="5" customWidth="1"/>
    <col min="15602" max="15602" width="6.7109375" style="5" customWidth="1"/>
    <col min="15603" max="15603" width="5.85546875" style="5" customWidth="1"/>
    <col min="15604" max="15604" width="8.140625" style="5" customWidth="1"/>
    <col min="15605" max="15605" width="7.5703125" style="5" customWidth="1"/>
    <col min="15606" max="15606" width="10.85546875" style="5" customWidth="1"/>
    <col min="15607" max="15607" width="9.85546875" style="5" customWidth="1"/>
    <col min="15608" max="15608" width="13.85546875" style="5" customWidth="1"/>
    <col min="15609" max="15609" width="15" style="5" customWidth="1"/>
    <col min="15610" max="15666" width="10.28515625" style="5" customWidth="1"/>
    <col min="15667" max="15846" width="9.140625" style="5"/>
    <col min="15847" max="15847" width="5.42578125" style="5" customWidth="1"/>
    <col min="15848" max="15848" width="23.5703125" style="5" customWidth="1"/>
    <col min="15849" max="15849" width="6.85546875" style="5" customWidth="1"/>
    <col min="15850" max="15850" width="5.7109375" style="5" customWidth="1"/>
    <col min="15851" max="15851" width="5.28515625" style="5" customWidth="1"/>
    <col min="15852" max="15852" width="6.42578125" style="5" customWidth="1"/>
    <col min="15853" max="15854" width="5.42578125" style="5" customWidth="1"/>
    <col min="15855" max="15855" width="5" style="5" customWidth="1"/>
    <col min="15856" max="15856" width="7.7109375" style="5" customWidth="1"/>
    <col min="15857" max="15857" width="4.7109375" style="5" customWidth="1"/>
    <col min="15858" max="15858" width="6.7109375" style="5" customWidth="1"/>
    <col min="15859" max="15859" width="5.85546875" style="5" customWidth="1"/>
    <col min="15860" max="15860" width="8.140625" style="5" customWidth="1"/>
    <col min="15861" max="15861" width="7.5703125" style="5" customWidth="1"/>
    <col min="15862" max="15862" width="10.85546875" style="5" customWidth="1"/>
    <col min="15863" max="15863" width="9.85546875" style="5" customWidth="1"/>
    <col min="15864" max="15864" width="13.85546875" style="5" customWidth="1"/>
    <col min="15865" max="15865" width="15" style="5" customWidth="1"/>
    <col min="15866" max="15922" width="10.28515625" style="5" customWidth="1"/>
    <col min="15923" max="16102" width="9.140625" style="5"/>
    <col min="16103" max="16103" width="5.42578125" style="5" customWidth="1"/>
    <col min="16104" max="16104" width="23.5703125" style="5" customWidth="1"/>
    <col min="16105" max="16105" width="6.85546875" style="5" customWidth="1"/>
    <col min="16106" max="16106" width="5.7109375" style="5" customWidth="1"/>
    <col min="16107" max="16107" width="5.28515625" style="5" customWidth="1"/>
    <col min="16108" max="16108" width="6.42578125" style="5" customWidth="1"/>
    <col min="16109" max="16110" width="5.42578125" style="5" customWidth="1"/>
    <col min="16111" max="16111" width="5" style="5" customWidth="1"/>
    <col min="16112" max="16112" width="7.7109375" style="5" customWidth="1"/>
    <col min="16113" max="16113" width="4.7109375" style="5" customWidth="1"/>
    <col min="16114" max="16114" width="6.7109375" style="5" customWidth="1"/>
    <col min="16115" max="16115" width="5.85546875" style="5" customWidth="1"/>
    <col min="16116" max="16116" width="8.140625" style="5" customWidth="1"/>
    <col min="16117" max="16117" width="7.5703125" style="5" customWidth="1"/>
    <col min="16118" max="16118" width="10.85546875" style="5" customWidth="1"/>
    <col min="16119" max="16119" width="9.85546875" style="5" customWidth="1"/>
    <col min="16120" max="16120" width="13.85546875" style="5" customWidth="1"/>
    <col min="16121" max="16121" width="15" style="5" customWidth="1"/>
    <col min="16122" max="16178" width="10.28515625" style="5" customWidth="1"/>
    <col min="16179" max="16384" width="9.140625" style="5"/>
  </cols>
  <sheetData>
    <row r="1" spans="1:51" s="22" customFormat="1" ht="23.25" x14ac:dyDescent="0.35">
      <c r="A1" s="17" t="s">
        <v>196</v>
      </c>
      <c r="B1" s="18"/>
      <c r="C1" s="19"/>
      <c r="D1" s="20"/>
      <c r="E1" s="2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2" spans="1:51" s="22" customFormat="1" ht="23.25" x14ac:dyDescent="0.35">
      <c r="A2" s="17" t="s">
        <v>0</v>
      </c>
      <c r="B2" s="18"/>
      <c r="C2" s="19"/>
      <c r="D2" s="20"/>
      <c r="E2" s="2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51" s="22" customFormat="1" ht="6" customHeight="1" x14ac:dyDescent="0.35">
      <c r="A3" s="17"/>
      <c r="B3" s="18"/>
      <c r="C3" s="19"/>
      <c r="D3" s="20"/>
      <c r="E3" s="21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51" ht="18.75" x14ac:dyDescent="0.3">
      <c r="A4" s="110" t="s">
        <v>280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1" ht="18.75" x14ac:dyDescent="0.3">
      <c r="A5" s="110" t="s">
        <v>233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1" ht="15.75" x14ac:dyDescent="0.25">
      <c r="A6" s="114" t="s">
        <v>255</v>
      </c>
      <c r="B6" s="114"/>
      <c r="C6" s="114"/>
      <c r="D6" s="114"/>
      <c r="E6" s="114"/>
      <c r="F6" s="114"/>
      <c r="G6" s="114"/>
      <c r="H6" s="114"/>
      <c r="I6" s="114"/>
      <c r="J6" s="114"/>
    </row>
    <row r="7" spans="1:51" ht="15.75" x14ac:dyDescent="0.25">
      <c r="A7" s="114" t="s">
        <v>260</v>
      </c>
      <c r="B7" s="114"/>
      <c r="C7" s="114"/>
      <c r="D7" s="114"/>
      <c r="E7" s="114"/>
      <c r="F7" s="114"/>
      <c r="G7" s="114"/>
      <c r="H7" s="114"/>
      <c r="I7" s="114"/>
      <c r="J7" s="114"/>
    </row>
    <row r="8" spans="1:51" s="27" customFormat="1" ht="12.75" customHeight="1" x14ac:dyDescent="0.15">
      <c r="A8" s="109" t="s">
        <v>1</v>
      </c>
      <c r="B8" s="109" t="s">
        <v>193</v>
      </c>
      <c r="C8" s="109" t="s">
        <v>273</v>
      </c>
      <c r="D8" s="109"/>
      <c r="E8" s="109"/>
      <c r="F8" s="109"/>
      <c r="G8" s="111" t="s">
        <v>276</v>
      </c>
      <c r="H8" s="111" t="s">
        <v>277</v>
      </c>
      <c r="I8" s="111" t="s">
        <v>278</v>
      </c>
      <c r="J8" s="115" t="s">
        <v>279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1" s="26" customFormat="1" ht="39" customHeight="1" x14ac:dyDescent="0.15">
      <c r="A9" s="116"/>
      <c r="B9" s="116"/>
      <c r="C9" s="92" t="s">
        <v>192</v>
      </c>
      <c r="D9" s="92" t="s">
        <v>2</v>
      </c>
      <c r="E9" s="28" t="s">
        <v>3</v>
      </c>
      <c r="F9" s="92" t="s">
        <v>234</v>
      </c>
      <c r="G9" s="112"/>
      <c r="H9" s="112"/>
      <c r="I9" s="112"/>
      <c r="J9" s="11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1:51" s="26" customFormat="1" ht="13.5" x14ac:dyDescent="0.25">
      <c r="A10" s="100" t="s">
        <v>4</v>
      </c>
      <c r="B10" s="49" t="s">
        <v>197</v>
      </c>
      <c r="C10" s="28"/>
      <c r="D10" s="28"/>
      <c r="E10" s="28"/>
      <c r="F10" s="92"/>
      <c r="G10" s="59"/>
      <c r="H10" s="92"/>
      <c r="I10" s="92"/>
      <c r="J10" s="59">
        <f>SUM(J11:J13)</f>
        <v>796500.36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51" s="4" customFormat="1" ht="12.75" x14ac:dyDescent="0.2">
      <c r="A11" s="79">
        <v>1</v>
      </c>
      <c r="B11" s="50" t="s">
        <v>5</v>
      </c>
      <c r="C11" s="80">
        <v>6.1</v>
      </c>
      <c r="D11" s="76">
        <v>0.7</v>
      </c>
      <c r="E11" s="76"/>
      <c r="F11" s="33">
        <f>C11+D11+E11</f>
        <v>6.8</v>
      </c>
      <c r="G11" s="75">
        <f>(E11+C11+D11)*1490000*1%</f>
        <v>101320</v>
      </c>
      <c r="H11" s="75">
        <f>(C11+D11+E11)*1490000*1%</f>
        <v>101320</v>
      </c>
      <c r="I11" s="75">
        <f>(C11+D11+E11)*1490000*1%</f>
        <v>101320</v>
      </c>
      <c r="J11" s="62">
        <f>G11+H11+I11</f>
        <v>303960</v>
      </c>
      <c r="K11" s="3">
        <f>SUM(I11:I13)*3</f>
        <v>796500.36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51" ht="12.75" x14ac:dyDescent="0.2">
      <c r="A12" s="79">
        <v>2</v>
      </c>
      <c r="B12" s="50" t="s">
        <v>6</v>
      </c>
      <c r="C12" s="80">
        <v>4.74</v>
      </c>
      <c r="D12" s="76">
        <v>0.5</v>
      </c>
      <c r="E12" s="76"/>
      <c r="F12" s="33">
        <f t="shared" ref="F12:F75" si="0">C12+D12+E12</f>
        <v>5.24</v>
      </c>
      <c r="G12" s="75">
        <f t="shared" ref="G12:G13" si="1">(E12+C12+D12)*1490000*1%</f>
        <v>78076</v>
      </c>
      <c r="H12" s="75">
        <f>(C12+D12+E12)*1490000*1%</f>
        <v>78076</v>
      </c>
      <c r="I12" s="75">
        <f>(C12+D12+E12)*1490000*1%</f>
        <v>78076</v>
      </c>
      <c r="J12" s="62">
        <f t="shared" ref="J12:J13" si="2">G12+H12+I12</f>
        <v>234228</v>
      </c>
    </row>
    <row r="13" spans="1:51" ht="12.75" x14ac:dyDescent="0.2">
      <c r="A13" s="79">
        <v>3</v>
      </c>
      <c r="B13" s="53" t="s">
        <v>261</v>
      </c>
      <c r="C13" s="76">
        <v>4.9800000000000004</v>
      </c>
      <c r="D13" s="76">
        <v>0.5</v>
      </c>
      <c r="E13" s="76">
        <f>C13*6%</f>
        <v>0.29880000000000001</v>
      </c>
      <c r="F13" s="33">
        <f t="shared" si="0"/>
        <v>5.7788000000000004</v>
      </c>
      <c r="G13" s="75">
        <f t="shared" si="1"/>
        <v>86104.12</v>
      </c>
      <c r="H13" s="75">
        <f>(C13+D13+E13)*1490000*1%</f>
        <v>86104.12</v>
      </c>
      <c r="I13" s="75">
        <f>(C13+D13+E13)*1490000*1%</f>
        <v>86104.12</v>
      </c>
      <c r="J13" s="62">
        <f t="shared" si="2"/>
        <v>258312.36</v>
      </c>
    </row>
    <row r="14" spans="1:51" s="4" customFormat="1" ht="13.5" x14ac:dyDescent="0.25">
      <c r="A14" s="100" t="s">
        <v>86</v>
      </c>
      <c r="B14" s="49" t="s">
        <v>198</v>
      </c>
      <c r="C14" s="76"/>
      <c r="D14" s="76"/>
      <c r="E14" s="33"/>
      <c r="F14" s="33">
        <f t="shared" si="0"/>
        <v>0</v>
      </c>
      <c r="G14" s="61"/>
      <c r="H14" s="52"/>
      <c r="I14" s="52"/>
      <c r="J14" s="61">
        <f>SUM(J15:J21)</f>
        <v>1107219</v>
      </c>
      <c r="K14" s="3">
        <f>SUM(I15:I21)*3</f>
        <v>1107219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51" ht="12.75" x14ac:dyDescent="0.2">
      <c r="A15" s="79">
        <v>1</v>
      </c>
      <c r="B15" s="50" t="s">
        <v>8</v>
      </c>
      <c r="C15" s="76">
        <v>4.32</v>
      </c>
      <c r="D15" s="76">
        <v>0.4</v>
      </c>
      <c r="E15" s="33"/>
      <c r="F15" s="33">
        <f t="shared" si="0"/>
        <v>4.7200000000000006</v>
      </c>
      <c r="G15" s="75">
        <f t="shared" ref="G15:G21" si="3">(E15+C15+D15)*1490000*1%</f>
        <v>70328.000000000015</v>
      </c>
      <c r="H15" s="75">
        <f t="shared" ref="H15:H21" si="4">(C15+D15+E15)*1490000*1%</f>
        <v>70328.000000000015</v>
      </c>
      <c r="I15" s="75">
        <f t="shared" ref="I15:I21" si="5">(C15+D15+E15)*1490000*1%</f>
        <v>70328.000000000015</v>
      </c>
      <c r="J15" s="62">
        <f>G15+H15+I15</f>
        <v>210984.00000000006</v>
      </c>
    </row>
    <row r="16" spans="1:51" ht="12.75" x14ac:dyDescent="0.2">
      <c r="A16" s="79">
        <v>2</v>
      </c>
      <c r="B16" s="50" t="s">
        <v>9</v>
      </c>
      <c r="C16" s="80">
        <v>3.65</v>
      </c>
      <c r="D16" s="76">
        <v>0.3</v>
      </c>
      <c r="E16" s="33"/>
      <c r="F16" s="33">
        <f t="shared" si="0"/>
        <v>3.9499999999999997</v>
      </c>
      <c r="G16" s="75">
        <f t="shared" si="3"/>
        <v>58855</v>
      </c>
      <c r="H16" s="75">
        <f t="shared" si="4"/>
        <v>58855</v>
      </c>
      <c r="I16" s="75">
        <f t="shared" si="5"/>
        <v>58855</v>
      </c>
      <c r="J16" s="62">
        <f t="shared" ref="J16:J21" si="6">G16+H16+I16</f>
        <v>176565</v>
      </c>
    </row>
    <row r="17" spans="1:50" ht="12.75" x14ac:dyDescent="0.2">
      <c r="A17" s="79">
        <v>3</v>
      </c>
      <c r="B17" s="50" t="s">
        <v>10</v>
      </c>
      <c r="C17" s="76">
        <v>3.34</v>
      </c>
      <c r="D17" s="76"/>
      <c r="E17" s="33"/>
      <c r="F17" s="33">
        <f t="shared" si="0"/>
        <v>3.34</v>
      </c>
      <c r="G17" s="75">
        <f t="shared" si="3"/>
        <v>49766</v>
      </c>
      <c r="H17" s="75">
        <f t="shared" si="4"/>
        <v>49766</v>
      </c>
      <c r="I17" s="75">
        <f t="shared" si="5"/>
        <v>49766</v>
      </c>
      <c r="J17" s="62">
        <f t="shared" si="6"/>
        <v>149298</v>
      </c>
    </row>
    <row r="18" spans="1:50" s="31" customFormat="1" ht="12.75" x14ac:dyDescent="0.2">
      <c r="A18" s="79">
        <v>4</v>
      </c>
      <c r="B18" s="50" t="s">
        <v>11</v>
      </c>
      <c r="C18" s="80">
        <v>3.06</v>
      </c>
      <c r="D18" s="76"/>
      <c r="E18" s="33"/>
      <c r="F18" s="33">
        <f t="shared" si="0"/>
        <v>3.06</v>
      </c>
      <c r="G18" s="75">
        <f t="shared" si="3"/>
        <v>45594</v>
      </c>
      <c r="H18" s="75">
        <f t="shared" si="4"/>
        <v>45594</v>
      </c>
      <c r="I18" s="75">
        <f t="shared" si="5"/>
        <v>45594</v>
      </c>
      <c r="J18" s="62">
        <f t="shared" si="6"/>
        <v>136782</v>
      </c>
      <c r="K18" s="3"/>
      <c r="L18" s="3"/>
      <c r="M18" s="3"/>
      <c r="N18" s="3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50" s="31" customFormat="1" ht="12.75" x14ac:dyDescent="0.2">
      <c r="A19" s="79">
        <v>5</v>
      </c>
      <c r="B19" s="50" t="s">
        <v>262</v>
      </c>
      <c r="C19" s="76">
        <v>3.03</v>
      </c>
      <c r="D19" s="76"/>
      <c r="E19" s="33"/>
      <c r="F19" s="33">
        <f t="shared" si="0"/>
        <v>3.03</v>
      </c>
      <c r="G19" s="75">
        <f t="shared" si="3"/>
        <v>45147</v>
      </c>
      <c r="H19" s="75">
        <f t="shared" si="4"/>
        <v>45147</v>
      </c>
      <c r="I19" s="75">
        <f t="shared" si="5"/>
        <v>45147</v>
      </c>
      <c r="J19" s="62">
        <f t="shared" si="6"/>
        <v>135441</v>
      </c>
      <c r="K19" s="3"/>
      <c r="L19" s="3"/>
      <c r="M19" s="3"/>
      <c r="N19" s="3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50" ht="12.75" x14ac:dyDescent="0.2">
      <c r="A20" s="79">
        <v>6</v>
      </c>
      <c r="B20" s="53" t="s">
        <v>87</v>
      </c>
      <c r="C20" s="80">
        <v>3.34</v>
      </c>
      <c r="D20" s="76"/>
      <c r="E20" s="33"/>
      <c r="F20" s="33">
        <f t="shared" si="0"/>
        <v>3.34</v>
      </c>
      <c r="G20" s="75">
        <f t="shared" si="3"/>
        <v>49766</v>
      </c>
      <c r="H20" s="75">
        <f t="shared" si="4"/>
        <v>49766</v>
      </c>
      <c r="I20" s="75">
        <f t="shared" si="5"/>
        <v>49766</v>
      </c>
      <c r="J20" s="62">
        <f t="shared" si="6"/>
        <v>149298</v>
      </c>
    </row>
    <row r="21" spans="1:50" s="31" customFormat="1" ht="12.75" x14ac:dyDescent="0.2">
      <c r="A21" s="79">
        <v>7</v>
      </c>
      <c r="B21" s="53" t="s">
        <v>83</v>
      </c>
      <c r="C21" s="80">
        <v>3.33</v>
      </c>
      <c r="D21" s="76"/>
      <c r="E21" s="33"/>
      <c r="F21" s="33">
        <f t="shared" si="0"/>
        <v>3.33</v>
      </c>
      <c r="G21" s="75">
        <f t="shared" si="3"/>
        <v>49617</v>
      </c>
      <c r="H21" s="75">
        <f t="shared" si="4"/>
        <v>49617</v>
      </c>
      <c r="I21" s="75">
        <f t="shared" si="5"/>
        <v>49617</v>
      </c>
      <c r="J21" s="62">
        <f t="shared" si="6"/>
        <v>148851</v>
      </c>
      <c r="K21" s="3"/>
      <c r="L21" s="3"/>
      <c r="M21" s="3"/>
      <c r="N21" s="3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50" ht="13.5" x14ac:dyDescent="0.2">
      <c r="A22" s="79">
        <v>5</v>
      </c>
      <c r="B22" s="53" t="s">
        <v>12</v>
      </c>
      <c r="C22" s="80">
        <v>2.67</v>
      </c>
      <c r="D22" s="76"/>
      <c r="E22" s="51"/>
      <c r="F22" s="33">
        <f t="shared" si="0"/>
        <v>2.67</v>
      </c>
      <c r="G22" s="61"/>
      <c r="H22" s="52"/>
      <c r="I22" s="52"/>
      <c r="J22" s="61">
        <f>SUM(J23:J32)</f>
        <v>1179355.8600000001</v>
      </c>
      <c r="K22" s="3">
        <f>SUM(I23:I32)*3</f>
        <v>1179355.8599999999</v>
      </c>
    </row>
    <row r="23" spans="1:50" ht="13.5" x14ac:dyDescent="0.25">
      <c r="A23" s="100" t="s">
        <v>125</v>
      </c>
      <c r="B23" s="49" t="s">
        <v>199</v>
      </c>
      <c r="C23" s="76"/>
      <c r="D23" s="76"/>
      <c r="E23" s="33"/>
      <c r="F23" s="33">
        <f t="shared" si="0"/>
        <v>0</v>
      </c>
      <c r="G23" s="75">
        <f t="shared" ref="G23" si="7">(E23+C23+D23)*1490000*1%</f>
        <v>0</v>
      </c>
      <c r="H23" s="75">
        <f t="shared" ref="H23:H32" si="8">(C23+D23+E23)*1490000*1%</f>
        <v>0</v>
      </c>
      <c r="I23" s="75">
        <f t="shared" ref="I23:I32" si="9">(C23+D23+E23)*1490000*1%</f>
        <v>0</v>
      </c>
      <c r="J23" s="62">
        <f t="shared" ref="J23:J32" si="10">G23+H23+I23</f>
        <v>0</v>
      </c>
    </row>
    <row r="24" spans="1:50" ht="12.75" x14ac:dyDescent="0.2">
      <c r="A24" s="79">
        <v>1</v>
      </c>
      <c r="B24" s="53" t="s">
        <v>88</v>
      </c>
      <c r="C24" s="80">
        <v>3.33</v>
      </c>
      <c r="D24" s="76">
        <v>0.4</v>
      </c>
      <c r="E24" s="33"/>
      <c r="F24" s="33">
        <f t="shared" si="0"/>
        <v>3.73</v>
      </c>
      <c r="G24" s="75">
        <f t="shared" ref="G24:G32" si="11">(E24+C24+D24)*1490000*1%</f>
        <v>55577</v>
      </c>
      <c r="H24" s="75">
        <f t="shared" si="8"/>
        <v>55577</v>
      </c>
      <c r="I24" s="75">
        <f t="shared" si="9"/>
        <v>55577</v>
      </c>
      <c r="J24" s="62">
        <f t="shared" si="10"/>
        <v>166731</v>
      </c>
    </row>
    <row r="25" spans="1:50" ht="12.75" x14ac:dyDescent="0.2">
      <c r="A25" s="79">
        <v>2</v>
      </c>
      <c r="B25" s="50" t="s">
        <v>13</v>
      </c>
      <c r="C25" s="76">
        <v>4.0599999999999996</v>
      </c>
      <c r="D25" s="76">
        <v>0.3</v>
      </c>
      <c r="E25" s="33">
        <f>C25*10%</f>
        <v>0.40599999999999997</v>
      </c>
      <c r="F25" s="33">
        <f t="shared" si="0"/>
        <v>4.7659999999999991</v>
      </c>
      <c r="G25" s="75">
        <f t="shared" si="11"/>
        <v>71013.399999999994</v>
      </c>
      <c r="H25" s="75">
        <f t="shared" si="8"/>
        <v>71013.399999999994</v>
      </c>
      <c r="I25" s="75">
        <f t="shared" si="9"/>
        <v>71013.399999999994</v>
      </c>
      <c r="J25" s="62">
        <f t="shared" si="10"/>
        <v>213040.19999999998</v>
      </c>
    </row>
    <row r="26" spans="1:50" ht="12.75" x14ac:dyDescent="0.2">
      <c r="A26" s="79">
        <v>3</v>
      </c>
      <c r="B26" s="50" t="s">
        <v>15</v>
      </c>
      <c r="C26" s="76">
        <v>3.63</v>
      </c>
      <c r="D26" s="76"/>
      <c r="E26" s="33">
        <f>C26*6%</f>
        <v>0.21779999999999999</v>
      </c>
      <c r="F26" s="33">
        <f t="shared" si="0"/>
        <v>3.8477999999999999</v>
      </c>
      <c r="G26" s="75">
        <f t="shared" si="11"/>
        <v>57332.22</v>
      </c>
      <c r="H26" s="75">
        <f t="shared" si="8"/>
        <v>57332.22</v>
      </c>
      <c r="I26" s="75">
        <f t="shared" si="9"/>
        <v>57332.22</v>
      </c>
      <c r="J26" s="62">
        <f t="shared" si="10"/>
        <v>171996.66</v>
      </c>
    </row>
    <row r="27" spans="1:50" s="2" customFormat="1" ht="12.75" x14ac:dyDescent="0.2">
      <c r="A27" s="79">
        <v>4</v>
      </c>
      <c r="B27" s="50" t="s">
        <v>48</v>
      </c>
      <c r="C27" s="80">
        <v>2.34</v>
      </c>
      <c r="D27" s="76"/>
      <c r="E27" s="33"/>
      <c r="F27" s="33">
        <f t="shared" si="0"/>
        <v>2.34</v>
      </c>
      <c r="G27" s="75">
        <f t="shared" si="11"/>
        <v>34866</v>
      </c>
      <c r="H27" s="75">
        <f t="shared" si="8"/>
        <v>34866</v>
      </c>
      <c r="I27" s="75">
        <f t="shared" si="9"/>
        <v>34866</v>
      </c>
      <c r="J27" s="62">
        <f t="shared" si="10"/>
        <v>104598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s="2" customFormat="1" ht="12.75" x14ac:dyDescent="0.2">
      <c r="A28" s="79">
        <v>5</v>
      </c>
      <c r="B28" s="50" t="s">
        <v>263</v>
      </c>
      <c r="C28" s="80">
        <v>2.34</v>
      </c>
      <c r="D28" s="76"/>
      <c r="E28" s="33"/>
      <c r="F28" s="33">
        <f t="shared" si="0"/>
        <v>2.34</v>
      </c>
      <c r="G28" s="75">
        <f t="shared" si="11"/>
        <v>34866</v>
      </c>
      <c r="H28" s="75">
        <f t="shared" si="8"/>
        <v>34866</v>
      </c>
      <c r="I28" s="75">
        <f t="shared" si="9"/>
        <v>34866</v>
      </c>
      <c r="J28" s="62">
        <f t="shared" si="10"/>
        <v>104598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s="2" customFormat="1" ht="12.75" x14ac:dyDescent="0.2">
      <c r="A29" s="79">
        <v>6</v>
      </c>
      <c r="B29" s="50" t="s">
        <v>194</v>
      </c>
      <c r="C29" s="76">
        <v>2.59</v>
      </c>
      <c r="D29" s="76"/>
      <c r="E29" s="33"/>
      <c r="F29" s="33">
        <f t="shared" ref="F29" si="12">C29+D29+E29</f>
        <v>2.59</v>
      </c>
      <c r="G29" s="75">
        <f t="shared" ref="G29" si="13">(E29+C29+D29)*1490000*1%</f>
        <v>38591</v>
      </c>
      <c r="H29" s="75">
        <f t="shared" ref="H29" si="14">(C29+D29+E29)*1490000*1%</f>
        <v>38591</v>
      </c>
      <c r="I29" s="75">
        <f t="shared" ref="I29" si="15">(C29+D29+E29)*1490000*1%</f>
        <v>38591</v>
      </c>
      <c r="J29" s="62">
        <f t="shared" ref="J29" si="16">G29+H29+I29</f>
        <v>115773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s="2" customFormat="1" ht="12.75" x14ac:dyDescent="0.2">
      <c r="A30" s="60">
        <v>7</v>
      </c>
      <c r="B30" s="50" t="s">
        <v>195</v>
      </c>
      <c r="C30" s="76">
        <v>2.41</v>
      </c>
      <c r="D30" s="32"/>
      <c r="E30" s="51"/>
      <c r="F30" s="33">
        <f t="shared" si="0"/>
        <v>2.41</v>
      </c>
      <c r="G30" s="75">
        <f t="shared" si="11"/>
        <v>35909</v>
      </c>
      <c r="H30" s="75">
        <f t="shared" si="8"/>
        <v>35909</v>
      </c>
      <c r="I30" s="75">
        <f t="shared" si="9"/>
        <v>35909</v>
      </c>
      <c r="J30" s="62">
        <f t="shared" si="10"/>
        <v>107727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s="2" customFormat="1" ht="12.75" x14ac:dyDescent="0.2">
      <c r="A31" s="60">
        <v>8</v>
      </c>
      <c r="B31" s="50" t="s">
        <v>256</v>
      </c>
      <c r="C31" s="80">
        <v>2.1800000000000002</v>
      </c>
      <c r="D31" s="32"/>
      <c r="E31" s="51"/>
      <c r="F31" s="33">
        <f t="shared" si="0"/>
        <v>2.1800000000000002</v>
      </c>
      <c r="G31" s="75">
        <f t="shared" si="11"/>
        <v>32482.000000000004</v>
      </c>
      <c r="H31" s="75">
        <f t="shared" si="8"/>
        <v>32482.000000000004</v>
      </c>
      <c r="I31" s="75">
        <f t="shared" si="9"/>
        <v>32482.000000000004</v>
      </c>
      <c r="J31" s="62">
        <f t="shared" si="10"/>
        <v>97446.000000000015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s="2" customFormat="1" ht="12.75" x14ac:dyDescent="0.2">
      <c r="A32" s="60">
        <v>9</v>
      </c>
      <c r="B32" s="50" t="s">
        <v>257</v>
      </c>
      <c r="C32" s="80">
        <v>2.1800000000000002</v>
      </c>
      <c r="D32" s="32"/>
      <c r="E32" s="51"/>
      <c r="F32" s="33">
        <f t="shared" si="0"/>
        <v>2.1800000000000002</v>
      </c>
      <c r="G32" s="75">
        <f t="shared" si="11"/>
        <v>32482.000000000004</v>
      </c>
      <c r="H32" s="75">
        <f t="shared" si="8"/>
        <v>32482.000000000004</v>
      </c>
      <c r="I32" s="75">
        <f t="shared" si="9"/>
        <v>32482.000000000004</v>
      </c>
      <c r="J32" s="62">
        <f t="shared" si="10"/>
        <v>97446.000000000015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1" s="2" customFormat="1" ht="13.5" x14ac:dyDescent="0.25">
      <c r="A33" s="58" t="s">
        <v>133</v>
      </c>
      <c r="B33" s="49" t="s">
        <v>200</v>
      </c>
      <c r="C33" s="32"/>
      <c r="D33" s="32"/>
      <c r="E33" s="33"/>
      <c r="F33" s="33">
        <f t="shared" si="0"/>
        <v>0</v>
      </c>
      <c r="G33" s="61"/>
      <c r="H33" s="75"/>
      <c r="I33" s="75"/>
      <c r="J33" s="61">
        <f>SUM(J34:J37)</f>
        <v>599874</v>
      </c>
      <c r="K33" s="3">
        <f>SUM(I34:I37)*3</f>
        <v>599874</v>
      </c>
      <c r="L33" s="3"/>
      <c r="M33" s="3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51" s="7" customFormat="1" ht="12.75" x14ac:dyDescent="0.2">
      <c r="A34" s="79">
        <v>1</v>
      </c>
      <c r="B34" s="99" t="s">
        <v>89</v>
      </c>
      <c r="C34" s="97">
        <v>3.66</v>
      </c>
      <c r="D34" s="98">
        <v>0.4</v>
      </c>
      <c r="E34" s="33"/>
      <c r="F34" s="33">
        <f t="shared" si="0"/>
        <v>4.0600000000000005</v>
      </c>
      <c r="G34" s="75">
        <f t="shared" ref="G34:G37" si="17">(E34+C34+D34)*1490000*1%</f>
        <v>60494.000000000007</v>
      </c>
      <c r="H34" s="75">
        <f t="shared" ref="H34:H37" si="18">(C34+D34+E34)*1490000*1%</f>
        <v>60494.000000000007</v>
      </c>
      <c r="I34" s="75">
        <f t="shared" ref="I34:I37" si="19">(C34+D34+E34)*1490000*1%</f>
        <v>60494.000000000007</v>
      </c>
      <c r="J34" s="62">
        <f t="shared" ref="J34:J37" si="20">G34+H34+I34</f>
        <v>181482.00000000003</v>
      </c>
      <c r="K34" s="3"/>
      <c r="L34" s="3"/>
      <c r="M34" s="3"/>
      <c r="N34" s="3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51" s="4" customFormat="1" ht="12.75" x14ac:dyDescent="0.2">
      <c r="A35" s="79">
        <v>2</v>
      </c>
      <c r="B35" s="99" t="s">
        <v>110</v>
      </c>
      <c r="C35" s="97">
        <v>3</v>
      </c>
      <c r="D35" s="98">
        <v>0.3</v>
      </c>
      <c r="E35" s="33"/>
      <c r="F35" s="33">
        <f t="shared" si="0"/>
        <v>3.3</v>
      </c>
      <c r="G35" s="75">
        <f t="shared" si="17"/>
        <v>49170</v>
      </c>
      <c r="H35" s="75">
        <f t="shared" si="18"/>
        <v>49170</v>
      </c>
      <c r="I35" s="75">
        <f t="shared" si="19"/>
        <v>49170</v>
      </c>
      <c r="J35" s="62">
        <f t="shared" si="20"/>
        <v>147510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51" ht="12.75" x14ac:dyDescent="0.2">
      <c r="A36" s="79">
        <v>3</v>
      </c>
      <c r="B36" s="96" t="s">
        <v>16</v>
      </c>
      <c r="C36" s="97">
        <v>3.34</v>
      </c>
      <c r="D36" s="98"/>
      <c r="E36" s="33"/>
      <c r="F36" s="33">
        <f t="shared" si="0"/>
        <v>3.34</v>
      </c>
      <c r="G36" s="75">
        <f t="shared" si="17"/>
        <v>49766</v>
      </c>
      <c r="H36" s="75">
        <f t="shared" si="18"/>
        <v>49766</v>
      </c>
      <c r="I36" s="75">
        <f t="shared" si="19"/>
        <v>49766</v>
      </c>
      <c r="J36" s="62">
        <f t="shared" si="20"/>
        <v>149298</v>
      </c>
    </row>
    <row r="37" spans="1:51" s="7" customFormat="1" ht="12.75" x14ac:dyDescent="0.2">
      <c r="A37" s="79">
        <v>4</v>
      </c>
      <c r="B37" s="99" t="s">
        <v>90</v>
      </c>
      <c r="C37" s="98">
        <v>2.72</v>
      </c>
      <c r="D37" s="98"/>
      <c r="E37" s="51"/>
      <c r="F37" s="33">
        <f t="shared" si="0"/>
        <v>2.72</v>
      </c>
      <c r="G37" s="75">
        <f t="shared" si="17"/>
        <v>40528.000000000007</v>
      </c>
      <c r="H37" s="75">
        <f t="shared" si="18"/>
        <v>40528.000000000007</v>
      </c>
      <c r="I37" s="75">
        <f t="shared" si="19"/>
        <v>40528.000000000007</v>
      </c>
      <c r="J37" s="62">
        <f t="shared" si="20"/>
        <v>121584.00000000003</v>
      </c>
      <c r="K37" s="3"/>
      <c r="L37" s="3"/>
      <c r="M37" s="3"/>
      <c r="N37" s="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51" ht="13.5" x14ac:dyDescent="0.25">
      <c r="A38" s="58" t="s">
        <v>140</v>
      </c>
      <c r="B38" s="49" t="s">
        <v>201</v>
      </c>
      <c r="C38" s="32"/>
      <c r="D38" s="32"/>
      <c r="E38" s="51"/>
      <c r="F38" s="33">
        <f t="shared" si="0"/>
        <v>0</v>
      </c>
      <c r="G38" s="61"/>
      <c r="H38" s="52"/>
      <c r="I38" s="52"/>
      <c r="J38" s="61">
        <f>SUM(J39:J42)</f>
        <v>459516</v>
      </c>
      <c r="K38" s="3">
        <f>SUM(I39:I42)*3</f>
        <v>459516</v>
      </c>
      <c r="AN38" s="3"/>
      <c r="AY38" s="4"/>
    </row>
    <row r="39" spans="1:51" ht="12.75" x14ac:dyDescent="0.2">
      <c r="A39" s="79">
        <v>1</v>
      </c>
      <c r="B39" s="96" t="s">
        <v>34</v>
      </c>
      <c r="C39" s="98">
        <v>3.34</v>
      </c>
      <c r="D39" s="98">
        <v>0.4</v>
      </c>
      <c r="E39" s="51"/>
      <c r="F39" s="33">
        <f t="shared" si="0"/>
        <v>3.7399999999999998</v>
      </c>
      <c r="G39" s="75">
        <f t="shared" ref="G39:G42" si="21">(E39+C39+D39)*1490000*1%</f>
        <v>55726</v>
      </c>
      <c r="H39" s="75">
        <f>(C39+D39+E39)*1490000*1%</f>
        <v>55726</v>
      </c>
      <c r="I39" s="75">
        <f>(C39+D39+E39)*1490000*1%</f>
        <v>55726</v>
      </c>
      <c r="J39" s="62">
        <f t="shared" ref="J39:J42" si="22">G39+H39+I39</f>
        <v>167178</v>
      </c>
    </row>
    <row r="40" spans="1:51" ht="12.75" x14ac:dyDescent="0.2">
      <c r="A40" s="60">
        <v>2</v>
      </c>
      <c r="B40" s="50" t="s">
        <v>258</v>
      </c>
      <c r="C40" s="80">
        <v>2.1800000000000002</v>
      </c>
      <c r="D40" s="32"/>
      <c r="E40" s="51"/>
      <c r="F40" s="33">
        <f t="shared" si="0"/>
        <v>2.1800000000000002</v>
      </c>
      <c r="G40" s="75">
        <f t="shared" si="21"/>
        <v>32482.000000000004</v>
      </c>
      <c r="H40" s="75">
        <f>(C40+D40+E40)*1490000*1%</f>
        <v>32482.000000000004</v>
      </c>
      <c r="I40" s="75">
        <f>(C40+D40+E40)*1490000*1%</f>
        <v>32482.000000000004</v>
      </c>
      <c r="J40" s="62">
        <f t="shared" si="22"/>
        <v>97446.000000000015</v>
      </c>
    </row>
    <row r="41" spans="1:51" ht="12.75" x14ac:dyDescent="0.2">
      <c r="A41" s="60">
        <v>3</v>
      </c>
      <c r="B41" s="50" t="s">
        <v>259</v>
      </c>
      <c r="C41" s="80">
        <v>2.1800000000000002</v>
      </c>
      <c r="D41" s="32"/>
      <c r="E41" s="51"/>
      <c r="F41" s="33">
        <f t="shared" si="0"/>
        <v>2.1800000000000002</v>
      </c>
      <c r="G41" s="75">
        <f t="shared" si="21"/>
        <v>32482.000000000004</v>
      </c>
      <c r="H41" s="75">
        <f>(C41+D41+E41)*1490000*1%</f>
        <v>32482.000000000004</v>
      </c>
      <c r="I41" s="75">
        <f>(C41+D41+E41)*1490000*1%</f>
        <v>32482.000000000004</v>
      </c>
      <c r="J41" s="62">
        <f t="shared" si="22"/>
        <v>97446.000000000015</v>
      </c>
    </row>
    <row r="42" spans="1:51" ht="12.75" x14ac:dyDescent="0.2">
      <c r="A42" s="60">
        <v>4</v>
      </c>
      <c r="B42" s="50" t="s">
        <v>51</v>
      </c>
      <c r="C42" s="80">
        <v>2.1800000000000002</v>
      </c>
      <c r="D42" s="32"/>
      <c r="E42" s="51"/>
      <c r="F42" s="33">
        <f t="shared" si="0"/>
        <v>2.1800000000000002</v>
      </c>
      <c r="G42" s="75">
        <f t="shared" si="21"/>
        <v>32482.000000000004</v>
      </c>
      <c r="H42" s="75">
        <f>(C42+D42+E42)*1490000*1%</f>
        <v>32482.000000000004</v>
      </c>
      <c r="I42" s="75">
        <f>(C42+D42+E42)*1490000*1%</f>
        <v>32482.000000000004</v>
      </c>
      <c r="J42" s="62">
        <f t="shared" si="22"/>
        <v>97446.000000000015</v>
      </c>
    </row>
    <row r="43" spans="1:51" ht="13.5" x14ac:dyDescent="0.25">
      <c r="A43" s="58" t="s">
        <v>146</v>
      </c>
      <c r="B43" s="49" t="s">
        <v>202</v>
      </c>
      <c r="C43" s="51"/>
      <c r="D43" s="32"/>
      <c r="E43" s="51"/>
      <c r="F43" s="33">
        <f t="shared" si="0"/>
        <v>0</v>
      </c>
      <c r="G43" s="61"/>
      <c r="H43" s="52"/>
      <c r="I43" s="52"/>
      <c r="J43" s="61">
        <f>SUM(J44:J67)</f>
        <v>3057047.9</v>
      </c>
      <c r="K43" s="3">
        <f>SUM(I44:I67)*3</f>
        <v>2951406.9</v>
      </c>
    </row>
    <row r="44" spans="1:51" ht="12.75" x14ac:dyDescent="0.2">
      <c r="A44" s="79">
        <v>1</v>
      </c>
      <c r="B44" s="96" t="s">
        <v>19</v>
      </c>
      <c r="C44" s="97">
        <v>3.33</v>
      </c>
      <c r="D44" s="98">
        <v>0.4</v>
      </c>
      <c r="E44" s="51"/>
      <c r="F44" s="33">
        <f t="shared" si="0"/>
        <v>3.73</v>
      </c>
      <c r="G44" s="75">
        <f t="shared" ref="G44:G67" si="23">(E44+C44+D44)*1490000*1%</f>
        <v>55577</v>
      </c>
      <c r="H44" s="75">
        <f t="shared" ref="H44:H67" si="24">(C44+D44+E44)*1490000*1%</f>
        <v>55577</v>
      </c>
      <c r="I44" s="75">
        <f t="shared" ref="I44:I67" si="25">(C44+D44+E44)*1490000*1%</f>
        <v>55577</v>
      </c>
      <c r="J44" s="62">
        <f>G44+H44+I44</f>
        <v>166731</v>
      </c>
      <c r="K44" s="86"/>
      <c r="AN44" s="3"/>
      <c r="AY44" s="4"/>
    </row>
    <row r="45" spans="1:51" ht="12.75" x14ac:dyDescent="0.2">
      <c r="A45" s="79">
        <v>2</v>
      </c>
      <c r="B45" s="99" t="s">
        <v>92</v>
      </c>
      <c r="C45" s="97">
        <v>2.67</v>
      </c>
      <c r="D45" s="98">
        <v>0.3</v>
      </c>
      <c r="E45" s="33"/>
      <c r="F45" s="33">
        <f t="shared" si="0"/>
        <v>2.9699999999999998</v>
      </c>
      <c r="G45" s="75">
        <f t="shared" si="23"/>
        <v>44253</v>
      </c>
      <c r="H45" s="75">
        <f t="shared" si="24"/>
        <v>44253</v>
      </c>
      <c r="I45" s="75">
        <f t="shared" si="25"/>
        <v>44253</v>
      </c>
      <c r="J45" s="62">
        <f t="shared" ref="J45:J67" si="26">G45+H45+I45</f>
        <v>132759</v>
      </c>
      <c r="AN45" s="3"/>
      <c r="AY45" s="4"/>
    </row>
    <row r="46" spans="1:51" ht="12.75" x14ac:dyDescent="0.2">
      <c r="A46" s="79">
        <v>3</v>
      </c>
      <c r="B46" s="96" t="s">
        <v>20</v>
      </c>
      <c r="C46" s="98">
        <v>4.0599999999999996</v>
      </c>
      <c r="D46" s="98">
        <v>0.3</v>
      </c>
      <c r="E46" s="33">
        <f>C46*11%</f>
        <v>0.44659999999999994</v>
      </c>
      <c r="F46" s="33">
        <f t="shared" si="0"/>
        <v>4.8065999999999995</v>
      </c>
      <c r="G46" s="75">
        <f t="shared" si="23"/>
        <v>71618.34</v>
      </c>
      <c r="H46" s="75">
        <f t="shared" si="24"/>
        <v>71618.34</v>
      </c>
      <c r="I46" s="75">
        <f t="shared" si="25"/>
        <v>71618.34</v>
      </c>
      <c r="J46" s="62">
        <f t="shared" si="26"/>
        <v>214855.02</v>
      </c>
      <c r="AN46" s="3"/>
      <c r="AY46" s="4"/>
    </row>
    <row r="47" spans="1:51" s="7" customFormat="1" ht="12.75" x14ac:dyDescent="0.2">
      <c r="A47" s="79">
        <v>4</v>
      </c>
      <c r="B47" s="96" t="s">
        <v>21</v>
      </c>
      <c r="C47" s="97">
        <v>3.33</v>
      </c>
      <c r="D47" s="98"/>
      <c r="E47" s="33"/>
      <c r="F47" s="33">
        <f t="shared" si="0"/>
        <v>3.33</v>
      </c>
      <c r="G47" s="75">
        <f t="shared" si="23"/>
        <v>49617</v>
      </c>
      <c r="H47" s="75">
        <f t="shared" si="24"/>
        <v>49617</v>
      </c>
      <c r="I47" s="75">
        <f t="shared" si="25"/>
        <v>49617</v>
      </c>
      <c r="J47" s="62">
        <f t="shared" si="26"/>
        <v>148851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1" ht="12.75" x14ac:dyDescent="0.2">
      <c r="A48" s="79">
        <v>5</v>
      </c>
      <c r="B48" s="96" t="s">
        <v>22</v>
      </c>
      <c r="C48" s="97">
        <v>3.33</v>
      </c>
      <c r="D48" s="98"/>
      <c r="E48" s="33"/>
      <c r="F48" s="33">
        <f t="shared" si="0"/>
        <v>3.33</v>
      </c>
      <c r="G48" s="75">
        <f t="shared" si="23"/>
        <v>49617</v>
      </c>
      <c r="H48" s="75">
        <f t="shared" si="24"/>
        <v>49617</v>
      </c>
      <c r="I48" s="75">
        <f t="shared" si="25"/>
        <v>49617</v>
      </c>
      <c r="J48" s="62">
        <f t="shared" si="26"/>
        <v>148851</v>
      </c>
    </row>
    <row r="49" spans="1:51" ht="12.75" x14ac:dyDescent="0.2">
      <c r="A49" s="79">
        <v>6</v>
      </c>
      <c r="B49" s="96" t="s">
        <v>23</v>
      </c>
      <c r="C49" s="97">
        <v>3.03</v>
      </c>
      <c r="D49" s="98"/>
      <c r="E49" s="33"/>
      <c r="F49" s="33">
        <f t="shared" si="0"/>
        <v>3.03</v>
      </c>
      <c r="G49" s="75">
        <f t="shared" si="23"/>
        <v>45147</v>
      </c>
      <c r="H49" s="75">
        <f t="shared" si="24"/>
        <v>45147</v>
      </c>
      <c r="I49" s="75">
        <f t="shared" si="25"/>
        <v>45147</v>
      </c>
      <c r="J49" s="62">
        <f t="shared" si="26"/>
        <v>135441</v>
      </c>
      <c r="AN49" s="3"/>
      <c r="AY49" s="4"/>
    </row>
    <row r="50" spans="1:51" ht="12.75" x14ac:dyDescent="0.2">
      <c r="A50" s="79">
        <v>7</v>
      </c>
      <c r="B50" s="96" t="s">
        <v>24</v>
      </c>
      <c r="C50" s="98">
        <v>3.03</v>
      </c>
      <c r="D50" s="98"/>
      <c r="E50" s="33"/>
      <c r="F50" s="33">
        <f t="shared" si="0"/>
        <v>3.03</v>
      </c>
      <c r="G50" s="75">
        <f t="shared" si="23"/>
        <v>45147</v>
      </c>
      <c r="H50" s="75">
        <f t="shared" si="24"/>
        <v>45147</v>
      </c>
      <c r="I50" s="75">
        <f t="shared" si="25"/>
        <v>45147</v>
      </c>
      <c r="J50" s="62">
        <f t="shared" si="26"/>
        <v>135441</v>
      </c>
    </row>
    <row r="51" spans="1:51" ht="12.75" x14ac:dyDescent="0.2">
      <c r="A51" s="79">
        <v>8</v>
      </c>
      <c r="B51" s="96" t="s">
        <v>25</v>
      </c>
      <c r="C51" s="98">
        <v>3.03</v>
      </c>
      <c r="D51" s="98"/>
      <c r="E51" s="33"/>
      <c r="F51" s="33">
        <f t="shared" si="0"/>
        <v>3.03</v>
      </c>
      <c r="G51" s="75">
        <f t="shared" si="23"/>
        <v>45147</v>
      </c>
      <c r="H51" s="75">
        <f t="shared" si="24"/>
        <v>45147</v>
      </c>
      <c r="I51" s="75">
        <f t="shared" si="25"/>
        <v>45147</v>
      </c>
      <c r="J51" s="62">
        <f t="shared" si="26"/>
        <v>135441</v>
      </c>
    </row>
    <row r="52" spans="1:51" ht="12.75" x14ac:dyDescent="0.2">
      <c r="A52" s="79">
        <v>9</v>
      </c>
      <c r="B52" s="96" t="s">
        <v>26</v>
      </c>
      <c r="C52" s="98">
        <v>3.03</v>
      </c>
      <c r="D52" s="98"/>
      <c r="E52" s="33"/>
      <c r="F52" s="33">
        <f t="shared" si="0"/>
        <v>3.03</v>
      </c>
      <c r="G52" s="75">
        <f t="shared" si="23"/>
        <v>45147</v>
      </c>
      <c r="H52" s="75">
        <f t="shared" si="24"/>
        <v>45147</v>
      </c>
      <c r="I52" s="75">
        <f t="shared" si="25"/>
        <v>45147</v>
      </c>
      <c r="J52" s="62">
        <f t="shared" si="26"/>
        <v>135441</v>
      </c>
    </row>
    <row r="53" spans="1:51" s="4" customFormat="1" ht="12.75" x14ac:dyDescent="0.2">
      <c r="A53" s="79">
        <v>10</v>
      </c>
      <c r="B53" s="96" t="s">
        <v>27</v>
      </c>
      <c r="C53" s="98">
        <v>2.72</v>
      </c>
      <c r="D53" s="98"/>
      <c r="E53" s="51"/>
      <c r="F53" s="33">
        <f t="shared" si="0"/>
        <v>2.72</v>
      </c>
      <c r="G53" s="75">
        <f t="shared" si="23"/>
        <v>40528.000000000007</v>
      </c>
      <c r="H53" s="75">
        <f t="shared" si="24"/>
        <v>40528.000000000007</v>
      </c>
      <c r="I53" s="75">
        <f t="shared" si="25"/>
        <v>40528.000000000007</v>
      </c>
      <c r="J53" s="62">
        <f t="shared" si="26"/>
        <v>121584.00000000003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51" ht="12.75" x14ac:dyDescent="0.2">
      <c r="A54" s="79">
        <v>11</v>
      </c>
      <c r="B54" s="96" t="s">
        <v>28</v>
      </c>
      <c r="C54" s="98">
        <v>3.34</v>
      </c>
      <c r="D54" s="98"/>
      <c r="E54" s="33"/>
      <c r="F54" s="33">
        <f t="shared" si="0"/>
        <v>3.34</v>
      </c>
      <c r="G54" s="75">
        <f t="shared" si="23"/>
        <v>49766</v>
      </c>
      <c r="H54" s="75">
        <f t="shared" si="24"/>
        <v>49766</v>
      </c>
      <c r="I54" s="75">
        <f t="shared" si="25"/>
        <v>49766</v>
      </c>
      <c r="J54" s="62">
        <f t="shared" si="26"/>
        <v>149298</v>
      </c>
    </row>
    <row r="55" spans="1:51" ht="12.75" x14ac:dyDescent="0.2">
      <c r="A55" s="79">
        <v>12</v>
      </c>
      <c r="B55" s="96" t="s">
        <v>29</v>
      </c>
      <c r="C55" s="98">
        <v>3.34</v>
      </c>
      <c r="D55" s="98"/>
      <c r="E55" s="33"/>
      <c r="F55" s="33">
        <f t="shared" si="0"/>
        <v>3.34</v>
      </c>
      <c r="G55" s="75">
        <f t="shared" si="23"/>
        <v>49766</v>
      </c>
      <c r="H55" s="75">
        <f t="shared" si="24"/>
        <v>49766</v>
      </c>
      <c r="I55" s="75">
        <f t="shared" si="25"/>
        <v>49766</v>
      </c>
      <c r="J55" s="62">
        <f t="shared" si="26"/>
        <v>149298</v>
      </c>
      <c r="AN55" s="3"/>
      <c r="AY55" s="4"/>
    </row>
    <row r="56" spans="1:51" s="7" customFormat="1" ht="12.75" x14ac:dyDescent="0.2">
      <c r="A56" s="79">
        <v>13</v>
      </c>
      <c r="B56" s="96" t="s">
        <v>30</v>
      </c>
      <c r="C56" s="97">
        <v>3</v>
      </c>
      <c r="D56" s="98"/>
      <c r="E56" s="33"/>
      <c r="F56" s="33">
        <f t="shared" si="0"/>
        <v>3</v>
      </c>
      <c r="G56" s="75">
        <f t="shared" si="23"/>
        <v>44700</v>
      </c>
      <c r="H56" s="75">
        <f t="shared" si="24"/>
        <v>44700</v>
      </c>
      <c r="I56" s="75">
        <f t="shared" si="25"/>
        <v>44700</v>
      </c>
      <c r="J56" s="62">
        <f t="shared" si="26"/>
        <v>134100</v>
      </c>
      <c r="K56" s="3"/>
      <c r="L56" s="3"/>
      <c r="M56" s="3"/>
      <c r="N56" s="3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51" s="7" customFormat="1" ht="12.75" x14ac:dyDescent="0.2">
      <c r="A57" s="79">
        <v>14</v>
      </c>
      <c r="B57" s="96" t="s">
        <v>75</v>
      </c>
      <c r="C57" s="98">
        <v>3.63</v>
      </c>
      <c r="D57" s="98"/>
      <c r="E57" s="33">
        <f>C57*8%</f>
        <v>0.29039999999999999</v>
      </c>
      <c r="F57" s="33">
        <f t="shared" si="0"/>
        <v>3.9203999999999999</v>
      </c>
      <c r="G57" s="75">
        <f t="shared" si="23"/>
        <v>58413.96</v>
      </c>
      <c r="H57" s="75">
        <f t="shared" si="24"/>
        <v>58413.96</v>
      </c>
      <c r="I57" s="75">
        <f t="shared" si="25"/>
        <v>58413.96</v>
      </c>
      <c r="J57" s="62">
        <f t="shared" si="26"/>
        <v>175241.88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1" ht="12.75" x14ac:dyDescent="0.2">
      <c r="A58" s="79">
        <v>15</v>
      </c>
      <c r="B58" s="99" t="s">
        <v>91</v>
      </c>
      <c r="C58" s="98">
        <v>2.41</v>
      </c>
      <c r="D58" s="98"/>
      <c r="E58" s="33"/>
      <c r="F58" s="33">
        <f t="shared" si="0"/>
        <v>2.41</v>
      </c>
      <c r="G58" s="75">
        <f t="shared" si="23"/>
        <v>35909</v>
      </c>
      <c r="H58" s="95" t="s">
        <v>274</v>
      </c>
      <c r="I58" s="95" t="s">
        <v>274</v>
      </c>
      <c r="J58" s="62">
        <f>G58</f>
        <v>35909</v>
      </c>
    </row>
    <row r="59" spans="1:51" ht="12.75" x14ac:dyDescent="0.2">
      <c r="A59" s="79">
        <v>16</v>
      </c>
      <c r="B59" s="99" t="s">
        <v>32</v>
      </c>
      <c r="C59" s="97">
        <v>2.34</v>
      </c>
      <c r="D59" s="98"/>
      <c r="E59" s="33"/>
      <c r="F59" s="33">
        <f t="shared" si="0"/>
        <v>2.34</v>
      </c>
      <c r="G59" s="75">
        <f t="shared" si="23"/>
        <v>34866</v>
      </c>
      <c r="H59" s="75">
        <f t="shared" si="24"/>
        <v>34866</v>
      </c>
      <c r="I59" s="75">
        <f t="shared" si="25"/>
        <v>34866</v>
      </c>
      <c r="J59" s="62">
        <f t="shared" si="26"/>
        <v>104598</v>
      </c>
    </row>
    <row r="60" spans="1:51" s="7" customFormat="1" ht="12.75" x14ac:dyDescent="0.2">
      <c r="A60" s="79">
        <v>17</v>
      </c>
      <c r="B60" s="99" t="s">
        <v>235</v>
      </c>
      <c r="C60" s="97">
        <f>2.34</f>
        <v>2.34</v>
      </c>
      <c r="D60" s="98"/>
      <c r="E60" s="51"/>
      <c r="F60" s="33">
        <f t="shared" si="0"/>
        <v>2.34</v>
      </c>
      <c r="G60" s="75">
        <f t="shared" si="23"/>
        <v>34866</v>
      </c>
      <c r="H60" s="75">
        <f t="shared" si="24"/>
        <v>34866</v>
      </c>
      <c r="I60" s="75">
        <f t="shared" si="25"/>
        <v>34866</v>
      </c>
      <c r="J60" s="62">
        <f t="shared" si="26"/>
        <v>104598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1" s="4" customFormat="1" ht="12.75" x14ac:dyDescent="0.2">
      <c r="A61" s="79">
        <v>18</v>
      </c>
      <c r="B61" s="99" t="s">
        <v>236</v>
      </c>
      <c r="C61" s="97">
        <f>2.34</f>
        <v>2.34</v>
      </c>
      <c r="D61" s="98"/>
      <c r="E61" s="33"/>
      <c r="F61" s="33">
        <f t="shared" si="0"/>
        <v>2.34</v>
      </c>
      <c r="G61" s="75">
        <f t="shared" si="23"/>
        <v>34866</v>
      </c>
      <c r="H61" s="75">
        <f t="shared" si="24"/>
        <v>34866</v>
      </c>
      <c r="I61" s="95" t="s">
        <v>274</v>
      </c>
      <c r="J61" s="62">
        <f>H61+G61</f>
        <v>69732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51" s="2" customFormat="1" ht="12.75" x14ac:dyDescent="0.2">
      <c r="A62" s="79">
        <v>19</v>
      </c>
      <c r="B62" s="99" t="s">
        <v>237</v>
      </c>
      <c r="C62" s="97">
        <v>2.1</v>
      </c>
      <c r="D62" s="98"/>
      <c r="E62" s="33"/>
      <c r="F62" s="33">
        <f t="shared" si="0"/>
        <v>2.1</v>
      </c>
      <c r="G62" s="75">
        <f t="shared" si="23"/>
        <v>31290</v>
      </c>
      <c r="H62" s="75">
        <f t="shared" si="24"/>
        <v>31290</v>
      </c>
      <c r="I62" s="75">
        <f t="shared" si="25"/>
        <v>31290</v>
      </c>
      <c r="J62" s="62">
        <f t="shared" si="26"/>
        <v>93870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1" s="7" customFormat="1" ht="12.75" x14ac:dyDescent="0.2">
      <c r="A63" s="79">
        <v>20</v>
      </c>
      <c r="B63" s="99" t="s">
        <v>238</v>
      </c>
      <c r="C63" s="97">
        <v>2.34</v>
      </c>
      <c r="D63" s="98"/>
      <c r="E63" s="33"/>
      <c r="F63" s="33">
        <f t="shared" si="0"/>
        <v>2.34</v>
      </c>
      <c r="G63" s="75">
        <f t="shared" si="23"/>
        <v>34866</v>
      </c>
      <c r="H63" s="75">
        <f t="shared" si="24"/>
        <v>34866</v>
      </c>
      <c r="I63" s="75">
        <f t="shared" si="25"/>
        <v>34866</v>
      </c>
      <c r="J63" s="62">
        <f t="shared" si="26"/>
        <v>104598</v>
      </c>
      <c r="K63" s="3"/>
      <c r="L63" s="3"/>
      <c r="M63" s="3"/>
      <c r="N63" s="3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1" s="2" customFormat="1" ht="12.75" x14ac:dyDescent="0.2">
      <c r="A64" s="79">
        <v>21</v>
      </c>
      <c r="B64" s="99" t="s">
        <v>93</v>
      </c>
      <c r="C64" s="97">
        <v>3</v>
      </c>
      <c r="D64" s="98"/>
      <c r="E64" s="33"/>
      <c r="F64" s="33">
        <f t="shared" si="0"/>
        <v>3</v>
      </c>
      <c r="G64" s="75">
        <f t="shared" si="23"/>
        <v>44700</v>
      </c>
      <c r="H64" s="75">
        <f t="shared" si="24"/>
        <v>44700</v>
      </c>
      <c r="I64" s="75">
        <f t="shared" si="25"/>
        <v>44700</v>
      </c>
      <c r="J64" s="62">
        <f t="shared" si="26"/>
        <v>134100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s="2" customFormat="1" ht="12.75" x14ac:dyDescent="0.2">
      <c r="A65" s="79">
        <v>22</v>
      </c>
      <c r="B65" s="99" t="s">
        <v>264</v>
      </c>
      <c r="C65" s="97">
        <v>2.34</v>
      </c>
      <c r="D65" s="98"/>
      <c r="E65" s="33"/>
      <c r="F65" s="33">
        <f t="shared" ref="F65" si="27">C65+D65+E65</f>
        <v>2.34</v>
      </c>
      <c r="G65" s="75">
        <f t="shared" ref="G65" si="28">(E65+C65+D65)*1490000*1%</f>
        <v>34866</v>
      </c>
      <c r="H65" s="75">
        <f t="shared" ref="H65" si="29">(C65+D65+E65)*1490000*1%</f>
        <v>34866</v>
      </c>
      <c r="I65" s="75">
        <f t="shared" ref="I65" si="30">(C65+D65+E65)*1490000*1%</f>
        <v>34866</v>
      </c>
      <c r="J65" s="62">
        <f t="shared" ref="J65" si="31">G65+H65+I65</f>
        <v>104598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s="2" customFormat="1" ht="12.75" x14ac:dyDescent="0.2">
      <c r="A66" s="79">
        <v>23</v>
      </c>
      <c r="B66" s="99" t="s">
        <v>265</v>
      </c>
      <c r="C66" s="97">
        <v>2.1</v>
      </c>
      <c r="D66" s="98"/>
      <c r="E66" s="33"/>
      <c r="F66" s="33">
        <f t="shared" si="0"/>
        <v>2.1</v>
      </c>
      <c r="G66" s="75">
        <f t="shared" si="23"/>
        <v>31290</v>
      </c>
      <c r="H66" s="75">
        <f t="shared" si="24"/>
        <v>31290</v>
      </c>
      <c r="I66" s="75">
        <f t="shared" si="25"/>
        <v>31290</v>
      </c>
      <c r="J66" s="62">
        <f t="shared" si="26"/>
        <v>93870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s="7" customFormat="1" ht="12.75" x14ac:dyDescent="0.2">
      <c r="A67" s="79">
        <v>24</v>
      </c>
      <c r="B67" s="96" t="s">
        <v>17</v>
      </c>
      <c r="C67" s="97">
        <v>2.86</v>
      </c>
      <c r="D67" s="98"/>
      <c r="E67" s="33"/>
      <c r="F67" s="33">
        <f t="shared" si="0"/>
        <v>2.86</v>
      </c>
      <c r="G67" s="75">
        <f t="shared" si="23"/>
        <v>42614</v>
      </c>
      <c r="H67" s="75">
        <f t="shared" si="24"/>
        <v>42614</v>
      </c>
      <c r="I67" s="75">
        <f t="shared" si="25"/>
        <v>42614</v>
      </c>
      <c r="J67" s="62">
        <f t="shared" si="26"/>
        <v>127842</v>
      </c>
      <c r="K67" s="3"/>
      <c r="L67" s="3"/>
      <c r="M67" s="3"/>
      <c r="N67" s="3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51" s="2" customFormat="1" ht="13.5" x14ac:dyDescent="0.25">
      <c r="A68" s="58" t="s">
        <v>154</v>
      </c>
      <c r="B68" s="49" t="s">
        <v>203</v>
      </c>
      <c r="C68" s="51"/>
      <c r="D68" s="32"/>
      <c r="E68" s="33"/>
      <c r="F68" s="33">
        <f t="shared" si="0"/>
        <v>0</v>
      </c>
      <c r="G68" s="75"/>
      <c r="H68" s="75"/>
      <c r="I68" s="75"/>
      <c r="J68" s="61">
        <f>SUM(J69:J83)</f>
        <v>2109553.92</v>
      </c>
      <c r="K68" s="3">
        <f>SUM(I69:I83)*3</f>
        <v>2109553.92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7" customFormat="1" ht="12.75" x14ac:dyDescent="0.2">
      <c r="A69" s="79">
        <v>1</v>
      </c>
      <c r="B69" s="96" t="s">
        <v>33</v>
      </c>
      <c r="C69" s="97">
        <v>4.6500000000000004</v>
      </c>
      <c r="D69" s="101">
        <v>0.4</v>
      </c>
      <c r="E69" s="51"/>
      <c r="F69" s="33">
        <f t="shared" si="0"/>
        <v>5.0500000000000007</v>
      </c>
      <c r="G69" s="75">
        <f t="shared" ref="G69:G83" si="32">(E69+C69+D69)*1490000*1%</f>
        <v>75245.000000000015</v>
      </c>
      <c r="H69" s="75">
        <f t="shared" ref="H69:H83" si="33">(C69+D69+E69)*1490000*1%</f>
        <v>75245.000000000015</v>
      </c>
      <c r="I69" s="75">
        <f t="shared" ref="I69:I83" si="34">(C69+D69+E69)*1490000*1%</f>
        <v>75245.000000000015</v>
      </c>
      <c r="J69" s="62">
        <f t="shared" ref="J69:J83" si="35">G69+H69+I69</f>
        <v>225735.00000000006</v>
      </c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1" s="4" customFormat="1" ht="12.75" x14ac:dyDescent="0.2">
      <c r="A70" s="79">
        <v>2</v>
      </c>
      <c r="B70" s="99" t="s">
        <v>94</v>
      </c>
      <c r="C70" s="97">
        <v>3</v>
      </c>
      <c r="D70" s="98"/>
      <c r="E70" s="51"/>
      <c r="F70" s="33">
        <f t="shared" si="0"/>
        <v>3</v>
      </c>
      <c r="G70" s="75">
        <f t="shared" si="32"/>
        <v>44700</v>
      </c>
      <c r="H70" s="75">
        <f t="shared" si="33"/>
        <v>44700</v>
      </c>
      <c r="I70" s="75">
        <f t="shared" si="34"/>
        <v>44700</v>
      </c>
      <c r="J70" s="62">
        <f t="shared" si="35"/>
        <v>134100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51" s="4" customFormat="1" ht="12.75" x14ac:dyDescent="0.2">
      <c r="A71" s="79">
        <v>3</v>
      </c>
      <c r="B71" s="96" t="s">
        <v>42</v>
      </c>
      <c r="C71" s="97">
        <v>3.34</v>
      </c>
      <c r="D71" s="98">
        <v>0.3</v>
      </c>
      <c r="E71" s="51"/>
      <c r="F71" s="33">
        <f t="shared" si="0"/>
        <v>3.6399999999999997</v>
      </c>
      <c r="G71" s="75">
        <f t="shared" si="32"/>
        <v>54235.999999999993</v>
      </c>
      <c r="H71" s="75">
        <f t="shared" si="33"/>
        <v>54235.999999999993</v>
      </c>
      <c r="I71" s="75">
        <f t="shared" si="34"/>
        <v>54235.999999999993</v>
      </c>
      <c r="J71" s="62">
        <f t="shared" si="35"/>
        <v>162707.99999999997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51" s="4" customFormat="1" ht="12.75" x14ac:dyDescent="0.2">
      <c r="A72" s="79">
        <v>4</v>
      </c>
      <c r="B72" s="96" t="s">
        <v>35</v>
      </c>
      <c r="C72" s="97">
        <v>3.33</v>
      </c>
      <c r="D72" s="98"/>
      <c r="E72" s="33"/>
      <c r="F72" s="33">
        <f t="shared" si="0"/>
        <v>3.33</v>
      </c>
      <c r="G72" s="75">
        <f t="shared" si="32"/>
        <v>49617</v>
      </c>
      <c r="H72" s="75">
        <f t="shared" si="33"/>
        <v>49617</v>
      </c>
      <c r="I72" s="75">
        <f t="shared" si="34"/>
        <v>49617</v>
      </c>
      <c r="J72" s="62">
        <f t="shared" si="35"/>
        <v>148851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51" s="4" customFormat="1" ht="12.75" x14ac:dyDescent="0.2">
      <c r="A73" s="79">
        <v>5</v>
      </c>
      <c r="B73" s="96" t="s">
        <v>38</v>
      </c>
      <c r="C73" s="98">
        <v>3.86</v>
      </c>
      <c r="D73" s="98"/>
      <c r="E73" s="33"/>
      <c r="F73" s="33">
        <f t="shared" si="0"/>
        <v>3.86</v>
      </c>
      <c r="G73" s="75">
        <f t="shared" si="32"/>
        <v>57514</v>
      </c>
      <c r="H73" s="75">
        <f t="shared" si="33"/>
        <v>57514</v>
      </c>
      <c r="I73" s="75">
        <f t="shared" si="34"/>
        <v>57514</v>
      </c>
      <c r="J73" s="62">
        <f t="shared" si="35"/>
        <v>172542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51" ht="12.75" x14ac:dyDescent="0.2">
      <c r="A74" s="79">
        <v>6</v>
      </c>
      <c r="B74" s="96" t="s">
        <v>39</v>
      </c>
      <c r="C74" s="98">
        <v>3.46</v>
      </c>
      <c r="D74" s="76"/>
      <c r="E74" s="33"/>
      <c r="F74" s="33">
        <f t="shared" si="0"/>
        <v>3.46</v>
      </c>
      <c r="G74" s="75">
        <f t="shared" si="32"/>
        <v>51554</v>
      </c>
      <c r="H74" s="75">
        <f t="shared" si="33"/>
        <v>51554</v>
      </c>
      <c r="I74" s="75">
        <f t="shared" si="34"/>
        <v>51554</v>
      </c>
      <c r="J74" s="62">
        <f t="shared" si="35"/>
        <v>154662</v>
      </c>
      <c r="AN74" s="3"/>
      <c r="AY74" s="4"/>
    </row>
    <row r="75" spans="1:51" s="7" customFormat="1" ht="12.75" x14ac:dyDescent="0.2">
      <c r="A75" s="79">
        <v>7</v>
      </c>
      <c r="B75" s="96" t="s">
        <v>40</v>
      </c>
      <c r="C75" s="98">
        <v>3.34</v>
      </c>
      <c r="D75" s="98"/>
      <c r="E75" s="33"/>
      <c r="F75" s="33">
        <f t="shared" si="0"/>
        <v>3.34</v>
      </c>
      <c r="G75" s="75">
        <f t="shared" si="32"/>
        <v>49766</v>
      </c>
      <c r="H75" s="75">
        <f t="shared" si="33"/>
        <v>49766</v>
      </c>
      <c r="I75" s="75">
        <f t="shared" si="34"/>
        <v>49766</v>
      </c>
      <c r="J75" s="62">
        <f t="shared" si="35"/>
        <v>149298</v>
      </c>
      <c r="K75" s="3"/>
      <c r="L75" s="3"/>
      <c r="M75" s="3"/>
      <c r="N75" s="3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51" s="7" customFormat="1" ht="12.75" x14ac:dyDescent="0.2">
      <c r="A76" s="79">
        <v>8</v>
      </c>
      <c r="B76" s="96" t="s">
        <v>41</v>
      </c>
      <c r="C76" s="98">
        <v>3.03</v>
      </c>
      <c r="D76" s="98"/>
      <c r="E76" s="33"/>
      <c r="F76" s="33">
        <f t="shared" ref="F76:F138" si="36">C76+D76+E76</f>
        <v>3.03</v>
      </c>
      <c r="G76" s="75">
        <f t="shared" si="32"/>
        <v>45147</v>
      </c>
      <c r="H76" s="75">
        <f t="shared" si="33"/>
        <v>45147</v>
      </c>
      <c r="I76" s="75">
        <f t="shared" si="34"/>
        <v>45147</v>
      </c>
      <c r="J76" s="62">
        <f t="shared" si="35"/>
        <v>135441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1" s="7" customFormat="1" ht="12.75" x14ac:dyDescent="0.2">
      <c r="A77" s="79">
        <v>9</v>
      </c>
      <c r="B77" s="96" t="s">
        <v>43</v>
      </c>
      <c r="C77" s="98">
        <v>4.0599999999999996</v>
      </c>
      <c r="D77" s="98"/>
      <c r="E77" s="33">
        <f>C77*6%</f>
        <v>0.24359999999999996</v>
      </c>
      <c r="F77" s="33">
        <f t="shared" si="36"/>
        <v>4.3035999999999994</v>
      </c>
      <c r="G77" s="75">
        <f t="shared" si="32"/>
        <v>64123.639999999992</v>
      </c>
      <c r="H77" s="75">
        <f t="shared" si="33"/>
        <v>64123.639999999992</v>
      </c>
      <c r="I77" s="75">
        <f t="shared" si="34"/>
        <v>64123.639999999992</v>
      </c>
      <c r="J77" s="62">
        <f t="shared" si="35"/>
        <v>192370.91999999998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1" s="7" customFormat="1" ht="12.75" x14ac:dyDescent="0.2">
      <c r="A78" s="79">
        <v>10</v>
      </c>
      <c r="B78" s="99" t="s">
        <v>239</v>
      </c>
      <c r="C78" s="97">
        <f>2.34</f>
        <v>2.34</v>
      </c>
      <c r="D78" s="98"/>
      <c r="E78" s="33"/>
      <c r="F78" s="33">
        <f t="shared" si="36"/>
        <v>2.34</v>
      </c>
      <c r="G78" s="75">
        <f t="shared" si="32"/>
        <v>34866</v>
      </c>
      <c r="H78" s="75">
        <f t="shared" si="33"/>
        <v>34866</v>
      </c>
      <c r="I78" s="75">
        <f t="shared" si="34"/>
        <v>34866</v>
      </c>
      <c r="J78" s="62">
        <f t="shared" si="35"/>
        <v>104598</v>
      </c>
      <c r="K78" s="3"/>
      <c r="L78" s="3"/>
      <c r="M78" s="3"/>
      <c r="N78" s="3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51" s="7" customFormat="1" ht="12.75" x14ac:dyDescent="0.2">
      <c r="A79" s="79">
        <v>11</v>
      </c>
      <c r="B79" s="99" t="s">
        <v>67</v>
      </c>
      <c r="C79" s="97">
        <v>2.34</v>
      </c>
      <c r="D79" s="98"/>
      <c r="E79" s="33"/>
      <c r="F79" s="33">
        <f t="shared" si="36"/>
        <v>2.34</v>
      </c>
      <c r="G79" s="75">
        <f t="shared" si="32"/>
        <v>34866</v>
      </c>
      <c r="H79" s="75">
        <f t="shared" si="33"/>
        <v>34866</v>
      </c>
      <c r="I79" s="75">
        <f t="shared" si="34"/>
        <v>34866</v>
      </c>
      <c r="J79" s="62">
        <f t="shared" ref="J79" si="37">G79+H79+I79</f>
        <v>104598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1" s="7" customFormat="1" ht="12.75" x14ac:dyDescent="0.2">
      <c r="A80" s="79">
        <v>12</v>
      </c>
      <c r="B80" s="99" t="s">
        <v>74</v>
      </c>
      <c r="C80" s="97">
        <v>2.34</v>
      </c>
      <c r="D80" s="98"/>
      <c r="E80" s="33"/>
      <c r="F80" s="33">
        <f t="shared" si="36"/>
        <v>2.34</v>
      </c>
      <c r="G80" s="75">
        <f t="shared" si="32"/>
        <v>34866</v>
      </c>
      <c r="H80" s="75">
        <f t="shared" si="33"/>
        <v>34866</v>
      </c>
      <c r="I80" s="75">
        <f t="shared" si="34"/>
        <v>34866</v>
      </c>
      <c r="J80" s="62">
        <f t="shared" si="35"/>
        <v>104598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1" s="4" customFormat="1" ht="12.75" x14ac:dyDescent="0.2">
      <c r="A81" s="79">
        <v>13</v>
      </c>
      <c r="B81" s="99" t="s">
        <v>266</v>
      </c>
      <c r="C81" s="97">
        <f>2.34</f>
        <v>2.34</v>
      </c>
      <c r="D81" s="98"/>
      <c r="E81" s="33"/>
      <c r="F81" s="33">
        <f t="shared" si="36"/>
        <v>2.34</v>
      </c>
      <c r="G81" s="75">
        <f t="shared" si="32"/>
        <v>34866</v>
      </c>
      <c r="H81" s="75">
        <f t="shared" si="33"/>
        <v>34866</v>
      </c>
      <c r="I81" s="75">
        <f t="shared" si="34"/>
        <v>34866</v>
      </c>
      <c r="J81" s="62">
        <f t="shared" si="35"/>
        <v>104598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51" s="4" customFormat="1" ht="12.75" x14ac:dyDescent="0.2">
      <c r="A82" s="79">
        <v>14</v>
      </c>
      <c r="B82" s="99" t="s">
        <v>267</v>
      </c>
      <c r="C82" s="97">
        <v>2.1</v>
      </c>
      <c r="D82" s="98"/>
      <c r="E82" s="33"/>
      <c r="F82" s="33">
        <f t="shared" si="36"/>
        <v>2.1</v>
      </c>
      <c r="G82" s="75">
        <f t="shared" si="32"/>
        <v>31290</v>
      </c>
      <c r="H82" s="75">
        <f t="shared" si="33"/>
        <v>31290</v>
      </c>
      <c r="I82" s="75">
        <f t="shared" si="34"/>
        <v>31290</v>
      </c>
      <c r="J82" s="62">
        <f t="shared" si="35"/>
        <v>93870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51" s="7" customFormat="1" ht="12.75" x14ac:dyDescent="0.2">
      <c r="A83" s="79">
        <v>15</v>
      </c>
      <c r="B83" s="96" t="s">
        <v>60</v>
      </c>
      <c r="C83" s="98">
        <v>2.72</v>
      </c>
      <c r="D83" s="98"/>
      <c r="E83" s="33"/>
      <c r="F83" s="33">
        <f t="shared" si="36"/>
        <v>2.72</v>
      </c>
      <c r="G83" s="75">
        <f t="shared" si="32"/>
        <v>40528.000000000007</v>
      </c>
      <c r="H83" s="75">
        <f t="shared" si="33"/>
        <v>40528.000000000007</v>
      </c>
      <c r="I83" s="75">
        <f t="shared" si="34"/>
        <v>40528.000000000007</v>
      </c>
      <c r="J83" s="62">
        <f t="shared" si="35"/>
        <v>121584.00000000003</v>
      </c>
      <c r="K83" s="3"/>
      <c r="L83" s="3"/>
      <c r="M83" s="3"/>
      <c r="N83" s="3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51" s="4" customFormat="1" ht="13.5" x14ac:dyDescent="0.25">
      <c r="A84" s="58" t="s">
        <v>161</v>
      </c>
      <c r="B84" s="49" t="s">
        <v>204</v>
      </c>
      <c r="C84" s="51"/>
      <c r="D84" s="32"/>
      <c r="E84" s="33"/>
      <c r="F84" s="33">
        <f t="shared" si="36"/>
        <v>0</v>
      </c>
      <c r="G84" s="75"/>
      <c r="H84" s="75"/>
      <c r="I84" s="75"/>
      <c r="J84" s="61">
        <f>SUM(J85:J96)</f>
        <v>1746822.3599999999</v>
      </c>
      <c r="K84" s="3">
        <f>SUM(I85:I96)*3</f>
        <v>1746822.3599999999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51" s="4" customFormat="1" ht="12.75" x14ac:dyDescent="0.2">
      <c r="A85" s="79">
        <v>1</v>
      </c>
      <c r="B85" s="96" t="s">
        <v>44</v>
      </c>
      <c r="C85" s="97">
        <v>3.33</v>
      </c>
      <c r="D85" s="98">
        <v>0.4</v>
      </c>
      <c r="E85" s="33"/>
      <c r="F85" s="33">
        <f t="shared" si="36"/>
        <v>3.73</v>
      </c>
      <c r="G85" s="75">
        <f t="shared" ref="G85:G96" si="38">(E85+C85+D85)*1490000*1%</f>
        <v>55577</v>
      </c>
      <c r="H85" s="75">
        <f t="shared" ref="H85:H96" si="39">(C85+D85+E85)*1490000*1%</f>
        <v>55577</v>
      </c>
      <c r="I85" s="75">
        <f t="shared" ref="I85:I96" si="40">(C85+D85+E85)*1490000*1%</f>
        <v>55577</v>
      </c>
      <c r="J85" s="62">
        <f t="shared" ref="J85:J93" si="41">G85+H85+I85</f>
        <v>166731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51" ht="12.75" x14ac:dyDescent="0.2">
      <c r="A86" s="79">
        <v>2</v>
      </c>
      <c r="B86" s="99" t="s">
        <v>205</v>
      </c>
      <c r="C86" s="97">
        <v>4.0599999999999996</v>
      </c>
      <c r="D86" s="98">
        <v>0.3</v>
      </c>
      <c r="E86" s="33">
        <f>C86*13%</f>
        <v>0.52779999999999994</v>
      </c>
      <c r="F86" s="33">
        <f t="shared" si="36"/>
        <v>4.8877999999999995</v>
      </c>
      <c r="G86" s="75">
        <f t="shared" si="38"/>
        <v>72828.219999999987</v>
      </c>
      <c r="H86" s="75">
        <f t="shared" si="39"/>
        <v>72828.219999999987</v>
      </c>
      <c r="I86" s="75">
        <f t="shared" si="40"/>
        <v>72828.219999999987</v>
      </c>
      <c r="J86" s="62">
        <f t="shared" si="41"/>
        <v>218484.65999999997</v>
      </c>
      <c r="AN86" s="3"/>
    </row>
    <row r="87" spans="1:51" s="7" customFormat="1" ht="12.75" x14ac:dyDescent="0.2">
      <c r="A87" s="79">
        <v>3</v>
      </c>
      <c r="B87" s="96" t="s">
        <v>45</v>
      </c>
      <c r="C87" s="97">
        <v>3.03</v>
      </c>
      <c r="D87" s="98">
        <v>0.3</v>
      </c>
      <c r="E87" s="33"/>
      <c r="F87" s="33">
        <f t="shared" si="36"/>
        <v>3.3299999999999996</v>
      </c>
      <c r="G87" s="75">
        <f t="shared" si="38"/>
        <v>49616.999999999993</v>
      </c>
      <c r="H87" s="75">
        <f t="shared" si="39"/>
        <v>49616.999999999993</v>
      </c>
      <c r="I87" s="75">
        <f t="shared" si="40"/>
        <v>49616.999999999993</v>
      </c>
      <c r="J87" s="62">
        <f t="shared" si="41"/>
        <v>148850.99999999997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1" ht="12.75" x14ac:dyDescent="0.2">
      <c r="A88" s="79">
        <v>4</v>
      </c>
      <c r="B88" s="96" t="s">
        <v>46</v>
      </c>
      <c r="C88" s="98">
        <v>4.0599999999999996</v>
      </c>
      <c r="D88" s="98"/>
      <c r="E88" s="33">
        <f>C88*12%</f>
        <v>0.48719999999999991</v>
      </c>
      <c r="F88" s="33">
        <f t="shared" si="36"/>
        <v>4.5471999999999992</v>
      </c>
      <c r="G88" s="75">
        <f t="shared" si="38"/>
        <v>67753.279999999999</v>
      </c>
      <c r="H88" s="75">
        <f t="shared" si="39"/>
        <v>67753.279999999999</v>
      </c>
      <c r="I88" s="75">
        <f t="shared" si="40"/>
        <v>67753.279999999999</v>
      </c>
      <c r="J88" s="62">
        <f t="shared" si="41"/>
        <v>203259.84</v>
      </c>
      <c r="AN88" s="3"/>
      <c r="AY88" s="4"/>
    </row>
    <row r="89" spans="1:51" s="7" customFormat="1" ht="12.75" x14ac:dyDescent="0.2">
      <c r="A89" s="79">
        <v>5</v>
      </c>
      <c r="B89" s="96" t="s">
        <v>47</v>
      </c>
      <c r="C89" s="98">
        <v>3.34</v>
      </c>
      <c r="D89" s="98"/>
      <c r="E89" s="33"/>
      <c r="F89" s="33">
        <f t="shared" si="36"/>
        <v>3.34</v>
      </c>
      <c r="G89" s="75">
        <f t="shared" si="38"/>
        <v>49766</v>
      </c>
      <c r="H89" s="75">
        <f t="shared" si="39"/>
        <v>49766</v>
      </c>
      <c r="I89" s="75">
        <f t="shared" si="40"/>
        <v>49766</v>
      </c>
      <c r="J89" s="62">
        <f t="shared" si="41"/>
        <v>149298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1" s="7" customFormat="1" ht="12.75" x14ac:dyDescent="0.2">
      <c r="A90" s="79">
        <v>6</v>
      </c>
      <c r="B90" s="99" t="s">
        <v>206</v>
      </c>
      <c r="C90" s="97">
        <v>4.0599999999999996</v>
      </c>
      <c r="D90" s="98"/>
      <c r="E90" s="33">
        <f>C90*13%</f>
        <v>0.52779999999999994</v>
      </c>
      <c r="F90" s="33">
        <f t="shared" si="36"/>
        <v>4.5877999999999997</v>
      </c>
      <c r="G90" s="75">
        <f t="shared" si="38"/>
        <v>68358.219999999987</v>
      </c>
      <c r="H90" s="75">
        <f t="shared" si="39"/>
        <v>68358.219999999987</v>
      </c>
      <c r="I90" s="75">
        <f t="shared" si="40"/>
        <v>68358.219999999987</v>
      </c>
      <c r="J90" s="62">
        <f t="shared" si="41"/>
        <v>205074.65999999997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1" s="7" customFormat="1" ht="12.75" x14ac:dyDescent="0.2">
      <c r="A91" s="79">
        <v>7</v>
      </c>
      <c r="B91" s="99" t="s">
        <v>95</v>
      </c>
      <c r="C91" s="97">
        <v>4.0599999999999996</v>
      </c>
      <c r="D91" s="98"/>
      <c r="E91" s="33">
        <f>C91*10%</f>
        <v>0.40599999999999997</v>
      </c>
      <c r="F91" s="33">
        <f t="shared" si="36"/>
        <v>4.4659999999999993</v>
      </c>
      <c r="G91" s="75">
        <f t="shared" si="38"/>
        <v>66543.399999999994</v>
      </c>
      <c r="H91" s="75">
        <f t="shared" si="39"/>
        <v>66543.399999999994</v>
      </c>
      <c r="I91" s="75">
        <f t="shared" si="40"/>
        <v>66543.399999999994</v>
      </c>
      <c r="J91" s="62">
        <f t="shared" si="41"/>
        <v>199630.19999999998</v>
      </c>
      <c r="K91" s="3"/>
      <c r="L91" s="3"/>
      <c r="M91" s="3"/>
      <c r="N91" s="3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51" ht="12.75" x14ac:dyDescent="0.2">
      <c r="A92" s="79">
        <v>8</v>
      </c>
      <c r="B92" s="99" t="s">
        <v>96</v>
      </c>
      <c r="C92" s="98">
        <v>3.34</v>
      </c>
      <c r="D92" s="98"/>
      <c r="E92" s="33"/>
      <c r="F92" s="33">
        <f t="shared" si="36"/>
        <v>3.34</v>
      </c>
      <c r="G92" s="75">
        <f t="shared" si="38"/>
        <v>49766</v>
      </c>
      <c r="H92" s="75">
        <f t="shared" si="39"/>
        <v>49766</v>
      </c>
      <c r="I92" s="75">
        <f t="shared" si="40"/>
        <v>49766</v>
      </c>
      <c r="J92" s="62">
        <f t="shared" si="41"/>
        <v>149298</v>
      </c>
      <c r="AN92" s="3"/>
      <c r="AY92" s="4"/>
    </row>
    <row r="93" spans="1:51" s="7" customFormat="1" ht="12.75" x14ac:dyDescent="0.2">
      <c r="A93" s="79">
        <v>9</v>
      </c>
      <c r="B93" s="99" t="s">
        <v>112</v>
      </c>
      <c r="C93" s="97">
        <v>2.41</v>
      </c>
      <c r="D93" s="98"/>
      <c r="E93" s="33"/>
      <c r="F93" s="33">
        <f t="shared" si="36"/>
        <v>2.41</v>
      </c>
      <c r="G93" s="75">
        <f t="shared" si="38"/>
        <v>35909</v>
      </c>
      <c r="H93" s="75">
        <f t="shared" si="39"/>
        <v>35909</v>
      </c>
      <c r="I93" s="75">
        <f t="shared" si="40"/>
        <v>35909</v>
      </c>
      <c r="J93" s="62">
        <f t="shared" si="41"/>
        <v>107727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1" s="4" customFormat="1" ht="12.75" x14ac:dyDescent="0.2">
      <c r="A94" s="79">
        <v>10</v>
      </c>
      <c r="B94" s="99" t="s">
        <v>113</v>
      </c>
      <c r="C94" s="97"/>
      <c r="D94" s="98"/>
      <c r="E94" s="33"/>
      <c r="F94" s="33">
        <f t="shared" si="36"/>
        <v>0</v>
      </c>
      <c r="G94" s="95" t="s">
        <v>274</v>
      </c>
      <c r="H94" s="95" t="s">
        <v>274</v>
      </c>
      <c r="I94" s="95" t="s">
        <v>274</v>
      </c>
      <c r="J94" s="95" t="s">
        <v>274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51" ht="12.75" x14ac:dyDescent="0.2">
      <c r="A95" s="79">
        <v>11</v>
      </c>
      <c r="B95" s="99" t="s">
        <v>240</v>
      </c>
      <c r="C95" s="97">
        <f>2.34</f>
        <v>2.34</v>
      </c>
      <c r="D95" s="98"/>
      <c r="E95" s="51"/>
      <c r="F95" s="33">
        <f t="shared" si="36"/>
        <v>2.34</v>
      </c>
      <c r="G95" s="75">
        <f t="shared" si="38"/>
        <v>34866</v>
      </c>
      <c r="H95" s="75">
        <f t="shared" si="39"/>
        <v>34866</v>
      </c>
      <c r="I95" s="75">
        <f t="shared" si="40"/>
        <v>34866</v>
      </c>
      <c r="J95" s="62">
        <f t="shared" ref="J95:J105" si="42">G95+H95+I95</f>
        <v>104598</v>
      </c>
    </row>
    <row r="96" spans="1:51" s="7" customFormat="1" ht="12.75" x14ac:dyDescent="0.2">
      <c r="A96" s="79">
        <v>12</v>
      </c>
      <c r="B96" s="99" t="s">
        <v>241</v>
      </c>
      <c r="C96" s="97">
        <v>2.1</v>
      </c>
      <c r="D96" s="98"/>
      <c r="E96" s="33"/>
      <c r="F96" s="33">
        <f t="shared" si="36"/>
        <v>2.1</v>
      </c>
      <c r="G96" s="75">
        <f t="shared" si="38"/>
        <v>31290</v>
      </c>
      <c r="H96" s="75">
        <f t="shared" si="39"/>
        <v>31290</v>
      </c>
      <c r="I96" s="75">
        <f t="shared" si="40"/>
        <v>31290</v>
      </c>
      <c r="J96" s="62">
        <f t="shared" si="42"/>
        <v>93870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1" s="7" customFormat="1" ht="13.5" x14ac:dyDescent="0.25">
      <c r="A97" s="58" t="s">
        <v>165</v>
      </c>
      <c r="B97" s="49" t="s">
        <v>207</v>
      </c>
      <c r="C97" s="51"/>
      <c r="D97" s="32"/>
      <c r="E97" s="33"/>
      <c r="F97" s="33">
        <f t="shared" si="36"/>
        <v>0</v>
      </c>
      <c r="G97" s="75"/>
      <c r="H97" s="75"/>
      <c r="I97" s="75"/>
      <c r="J97" s="61">
        <f>SUM(J98:J108)</f>
        <v>1528757.88</v>
      </c>
      <c r="K97" s="3">
        <f>SUM(I98:I108)*3</f>
        <v>1528757.8800000001</v>
      </c>
      <c r="L97" s="3"/>
      <c r="M97" s="3"/>
      <c r="N97" s="3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51" s="29" customFormat="1" ht="12.75" x14ac:dyDescent="0.2">
      <c r="A98" s="79">
        <v>1</v>
      </c>
      <c r="B98" s="96" t="s">
        <v>49</v>
      </c>
      <c r="C98" s="98">
        <v>4.9800000000000004</v>
      </c>
      <c r="D98" s="98">
        <v>0.4</v>
      </c>
      <c r="E98" s="33"/>
      <c r="F98" s="33">
        <f t="shared" si="36"/>
        <v>5.3800000000000008</v>
      </c>
      <c r="G98" s="75">
        <f t="shared" ref="G98:G108" si="43">(E98+C98+D98)*1490000*1%</f>
        <v>80162.000000000015</v>
      </c>
      <c r="H98" s="75">
        <f t="shared" ref="H98:H108" si="44">(C98+D98+E98)*1490000*1%</f>
        <v>80162.000000000015</v>
      </c>
      <c r="I98" s="75">
        <f t="shared" ref="I98:I108" si="45">(C98+D98+E98)*1490000*1%</f>
        <v>80162.000000000015</v>
      </c>
      <c r="J98" s="62">
        <f t="shared" si="42"/>
        <v>240486.00000000006</v>
      </c>
      <c r="K98" s="3"/>
      <c r="L98" s="3"/>
      <c r="M98" s="3"/>
      <c r="N98" s="3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spans="1:51" s="7" customFormat="1" ht="12.75" x14ac:dyDescent="0.2">
      <c r="A99" s="79">
        <v>2</v>
      </c>
      <c r="B99" s="96" t="s">
        <v>50</v>
      </c>
      <c r="C99" s="97">
        <v>3.33</v>
      </c>
      <c r="D99" s="98">
        <v>0.3</v>
      </c>
      <c r="E99" s="51"/>
      <c r="F99" s="33">
        <f t="shared" si="36"/>
        <v>3.63</v>
      </c>
      <c r="G99" s="75">
        <f t="shared" si="43"/>
        <v>54087</v>
      </c>
      <c r="H99" s="75">
        <f t="shared" si="44"/>
        <v>54087</v>
      </c>
      <c r="I99" s="75">
        <f t="shared" si="45"/>
        <v>54087</v>
      </c>
      <c r="J99" s="62">
        <f t="shared" si="42"/>
        <v>162261</v>
      </c>
      <c r="K99" s="3"/>
      <c r="L99" s="3"/>
      <c r="M99" s="3"/>
      <c r="N99" s="3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51" s="7" customFormat="1" ht="12.75" x14ac:dyDescent="0.2">
      <c r="A100" s="79">
        <v>3</v>
      </c>
      <c r="B100" s="96" t="s">
        <v>51</v>
      </c>
      <c r="C100" s="97">
        <v>3.96</v>
      </c>
      <c r="D100" s="98">
        <v>0.3</v>
      </c>
      <c r="E100" s="33"/>
      <c r="F100" s="33">
        <f t="shared" si="36"/>
        <v>4.26</v>
      </c>
      <c r="G100" s="75">
        <f t="shared" si="43"/>
        <v>63474</v>
      </c>
      <c r="H100" s="75">
        <f t="shared" si="44"/>
        <v>63474</v>
      </c>
      <c r="I100" s="75">
        <f t="shared" si="45"/>
        <v>63474</v>
      </c>
      <c r="J100" s="62">
        <f t="shared" si="42"/>
        <v>190422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1" s="7" customFormat="1" ht="12.75" x14ac:dyDescent="0.2">
      <c r="A101" s="79">
        <v>4</v>
      </c>
      <c r="B101" s="96" t="s">
        <v>52</v>
      </c>
      <c r="C101" s="97">
        <v>2.66</v>
      </c>
      <c r="D101" s="98"/>
      <c r="E101" s="33"/>
      <c r="F101" s="33">
        <f t="shared" si="36"/>
        <v>2.66</v>
      </c>
      <c r="G101" s="75">
        <f t="shared" si="43"/>
        <v>39634</v>
      </c>
      <c r="H101" s="75">
        <f t="shared" si="44"/>
        <v>39634</v>
      </c>
      <c r="I101" s="75">
        <f t="shared" si="45"/>
        <v>39634</v>
      </c>
      <c r="J101" s="62">
        <f t="shared" si="42"/>
        <v>118902</v>
      </c>
      <c r="K101" s="3"/>
      <c r="L101" s="3"/>
      <c r="M101" s="3"/>
      <c r="N101" s="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51" ht="12.75" x14ac:dyDescent="0.2">
      <c r="A102" s="79">
        <v>5</v>
      </c>
      <c r="B102" s="96" t="s">
        <v>53</v>
      </c>
      <c r="C102" s="98">
        <v>3.06</v>
      </c>
      <c r="D102" s="98"/>
      <c r="E102" s="33"/>
      <c r="F102" s="33">
        <f t="shared" si="36"/>
        <v>3.06</v>
      </c>
      <c r="G102" s="75">
        <f t="shared" si="43"/>
        <v>45594</v>
      </c>
      <c r="H102" s="75">
        <f t="shared" si="44"/>
        <v>45594</v>
      </c>
      <c r="I102" s="75">
        <f t="shared" si="45"/>
        <v>45594</v>
      </c>
      <c r="J102" s="62">
        <f t="shared" si="42"/>
        <v>136782</v>
      </c>
      <c r="AN102" s="3"/>
      <c r="AY102" s="4"/>
    </row>
    <row r="103" spans="1:51" ht="12.75" x14ac:dyDescent="0.2">
      <c r="A103" s="79">
        <v>6</v>
      </c>
      <c r="B103" s="96" t="s">
        <v>54</v>
      </c>
      <c r="C103" s="97">
        <v>4.2699999999999996</v>
      </c>
      <c r="D103" s="98"/>
      <c r="E103" s="33"/>
      <c r="F103" s="33">
        <f t="shared" si="36"/>
        <v>4.2699999999999996</v>
      </c>
      <c r="G103" s="75">
        <f t="shared" si="43"/>
        <v>63622.999999999993</v>
      </c>
      <c r="H103" s="75">
        <f t="shared" si="44"/>
        <v>63622.999999999993</v>
      </c>
      <c r="I103" s="75">
        <f t="shared" si="45"/>
        <v>63622.999999999993</v>
      </c>
      <c r="J103" s="62">
        <f t="shared" ref="J103" si="46">G103+H103+I103</f>
        <v>190868.99999999997</v>
      </c>
      <c r="AN103" s="3"/>
      <c r="AY103" s="4"/>
    </row>
    <row r="104" spans="1:51" ht="12.75" x14ac:dyDescent="0.2">
      <c r="A104" s="79">
        <v>7</v>
      </c>
      <c r="B104" s="99" t="s">
        <v>55</v>
      </c>
      <c r="C104" s="97"/>
      <c r="D104" s="98"/>
      <c r="E104" s="51"/>
      <c r="F104" s="33">
        <f t="shared" si="36"/>
        <v>0</v>
      </c>
      <c r="G104" s="94" t="s">
        <v>274</v>
      </c>
      <c r="H104" s="94" t="s">
        <v>274</v>
      </c>
      <c r="I104" s="94" t="s">
        <v>274</v>
      </c>
      <c r="J104" s="62" t="str">
        <f>G104</f>
        <v>Nghỉ sinh</v>
      </c>
      <c r="AN104" s="3"/>
      <c r="AY104" s="4"/>
    </row>
    <row r="105" spans="1:51" ht="12.75" x14ac:dyDescent="0.2">
      <c r="A105" s="79">
        <v>8</v>
      </c>
      <c r="B105" s="99" t="s">
        <v>242</v>
      </c>
      <c r="C105" s="97">
        <f>2.34</f>
        <v>2.34</v>
      </c>
      <c r="D105" s="98"/>
      <c r="E105" s="51"/>
      <c r="F105" s="33">
        <f t="shared" si="36"/>
        <v>2.34</v>
      </c>
      <c r="G105" s="75">
        <f t="shared" si="43"/>
        <v>34866</v>
      </c>
      <c r="H105" s="75">
        <f t="shared" si="44"/>
        <v>34866</v>
      </c>
      <c r="I105" s="75">
        <f t="shared" si="45"/>
        <v>34866</v>
      </c>
      <c r="J105" s="62">
        <f t="shared" si="42"/>
        <v>104598</v>
      </c>
    </row>
    <row r="106" spans="1:51" s="4" customFormat="1" ht="12.75" x14ac:dyDescent="0.2">
      <c r="A106" s="79">
        <v>9</v>
      </c>
      <c r="B106" s="99" t="s">
        <v>243</v>
      </c>
      <c r="C106" s="97">
        <f>2.34</f>
        <v>2.34</v>
      </c>
      <c r="D106" s="98"/>
      <c r="E106" s="51"/>
      <c r="F106" s="33">
        <f t="shared" si="36"/>
        <v>2.34</v>
      </c>
      <c r="G106" s="75">
        <f t="shared" si="43"/>
        <v>34866</v>
      </c>
      <c r="H106" s="75">
        <f t="shared" si="44"/>
        <v>34866</v>
      </c>
      <c r="I106" s="75">
        <f t="shared" si="45"/>
        <v>34866</v>
      </c>
      <c r="J106" s="62">
        <f t="shared" ref="J106:J121" si="47">G106+H106+I106</f>
        <v>104598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51" s="7" customFormat="1" ht="12.75" x14ac:dyDescent="0.2">
      <c r="A107" s="79">
        <v>10</v>
      </c>
      <c r="B107" s="96" t="s">
        <v>31</v>
      </c>
      <c r="C107" s="97">
        <v>3.63</v>
      </c>
      <c r="D107" s="98"/>
      <c r="E107" s="33">
        <f>C107*8%</f>
        <v>0.29039999999999999</v>
      </c>
      <c r="F107" s="33">
        <f t="shared" si="36"/>
        <v>3.9203999999999999</v>
      </c>
      <c r="G107" s="75">
        <f t="shared" si="43"/>
        <v>58413.96</v>
      </c>
      <c r="H107" s="75">
        <f t="shared" si="44"/>
        <v>58413.96</v>
      </c>
      <c r="I107" s="75">
        <f t="shared" si="45"/>
        <v>58413.96</v>
      </c>
      <c r="J107" s="62">
        <f t="shared" si="47"/>
        <v>175241.88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1" s="7" customFormat="1" ht="12.75" x14ac:dyDescent="0.2">
      <c r="A108" s="79">
        <v>11</v>
      </c>
      <c r="B108" s="96" t="s">
        <v>268</v>
      </c>
      <c r="C108" s="97">
        <f>2.34</f>
        <v>2.34</v>
      </c>
      <c r="D108" s="98"/>
      <c r="E108" s="33"/>
      <c r="F108" s="33">
        <f t="shared" si="36"/>
        <v>2.34</v>
      </c>
      <c r="G108" s="75">
        <f t="shared" si="43"/>
        <v>34866</v>
      </c>
      <c r="H108" s="75">
        <f t="shared" si="44"/>
        <v>34866</v>
      </c>
      <c r="I108" s="75">
        <f t="shared" si="45"/>
        <v>34866</v>
      </c>
      <c r="J108" s="62">
        <f t="shared" si="47"/>
        <v>104598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1" s="4" customFormat="1" ht="13.5" x14ac:dyDescent="0.25">
      <c r="A109" s="58" t="s">
        <v>171</v>
      </c>
      <c r="B109" s="49" t="s">
        <v>208</v>
      </c>
      <c r="C109" s="51"/>
      <c r="D109" s="32"/>
      <c r="E109" s="33"/>
      <c r="F109" s="33">
        <f t="shared" si="36"/>
        <v>0</v>
      </c>
      <c r="G109" s="75"/>
      <c r="H109" s="75"/>
      <c r="I109" s="75"/>
      <c r="J109" s="61">
        <f>SUM(J110:J122)</f>
        <v>2272092.06</v>
      </c>
      <c r="K109" s="3">
        <f>SUM(I110:I122)*3</f>
        <v>2272092.06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51" s="4" customFormat="1" ht="12.75" x14ac:dyDescent="0.2">
      <c r="A110" s="79">
        <v>1</v>
      </c>
      <c r="B110" s="96" t="s">
        <v>56</v>
      </c>
      <c r="C110" s="97">
        <v>4.9800000000000004</v>
      </c>
      <c r="D110" s="98">
        <v>0.4</v>
      </c>
      <c r="E110" s="33"/>
      <c r="F110" s="33">
        <f t="shared" si="36"/>
        <v>5.3800000000000008</v>
      </c>
      <c r="G110" s="75">
        <f t="shared" ref="G110:G122" si="48">(E110+C110+D110)*1490000*1%</f>
        <v>80162.000000000015</v>
      </c>
      <c r="H110" s="75">
        <f t="shared" ref="H110:H122" si="49">(C110+D110+E110)*1490000*1%</f>
        <v>80162.000000000015</v>
      </c>
      <c r="I110" s="75">
        <f t="shared" ref="I110:I122" si="50">(C110+D110+E110)*1490000*1%</f>
        <v>80162.000000000015</v>
      </c>
      <c r="J110" s="62">
        <f t="shared" si="47"/>
        <v>240486.00000000006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1" s="4" customFormat="1" ht="12.75" x14ac:dyDescent="0.2">
      <c r="A111" s="79">
        <v>2</v>
      </c>
      <c r="B111" s="96" t="s">
        <v>57</v>
      </c>
      <c r="C111" s="97">
        <v>3.33</v>
      </c>
      <c r="D111" s="98">
        <v>0.3</v>
      </c>
      <c r="E111" s="33"/>
      <c r="F111" s="33">
        <f t="shared" si="36"/>
        <v>3.63</v>
      </c>
      <c r="G111" s="75">
        <f t="shared" si="48"/>
        <v>54087</v>
      </c>
      <c r="H111" s="75">
        <f t="shared" si="49"/>
        <v>54087</v>
      </c>
      <c r="I111" s="75">
        <f t="shared" si="50"/>
        <v>54087</v>
      </c>
      <c r="J111" s="62">
        <f t="shared" si="47"/>
        <v>162261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51" s="4" customFormat="1" ht="12.75" x14ac:dyDescent="0.2">
      <c r="A112" s="79">
        <v>3</v>
      </c>
      <c r="B112" s="96" t="s">
        <v>58</v>
      </c>
      <c r="C112" s="97">
        <v>4.0599999999999996</v>
      </c>
      <c r="D112" s="98">
        <v>0.3</v>
      </c>
      <c r="E112" s="33">
        <f>C112*13%</f>
        <v>0.52779999999999994</v>
      </c>
      <c r="F112" s="33">
        <f t="shared" si="36"/>
        <v>4.8877999999999995</v>
      </c>
      <c r="G112" s="75">
        <f t="shared" si="48"/>
        <v>72828.219999999987</v>
      </c>
      <c r="H112" s="75">
        <f t="shared" si="49"/>
        <v>72828.219999999987</v>
      </c>
      <c r="I112" s="75">
        <f t="shared" si="50"/>
        <v>72828.219999999987</v>
      </c>
      <c r="J112" s="62">
        <f t="shared" si="47"/>
        <v>218484.65999999997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50" s="15" customFormat="1" ht="15.75" x14ac:dyDescent="0.2">
      <c r="A113" s="79">
        <v>4</v>
      </c>
      <c r="B113" s="96" t="s">
        <v>269</v>
      </c>
      <c r="C113" s="97">
        <v>3.66</v>
      </c>
      <c r="D113" s="98"/>
      <c r="E113" s="33"/>
      <c r="F113" s="33">
        <f t="shared" si="36"/>
        <v>3.66</v>
      </c>
      <c r="G113" s="75">
        <f t="shared" si="48"/>
        <v>54534</v>
      </c>
      <c r="H113" s="75">
        <f t="shared" si="49"/>
        <v>54534</v>
      </c>
      <c r="I113" s="75">
        <f t="shared" si="50"/>
        <v>54534</v>
      </c>
      <c r="J113" s="62">
        <f t="shared" si="47"/>
        <v>163602</v>
      </c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1:50" s="15" customFormat="1" ht="15.75" x14ac:dyDescent="0.2">
      <c r="A114" s="79">
        <v>5</v>
      </c>
      <c r="B114" s="96" t="s">
        <v>63</v>
      </c>
      <c r="C114" s="97">
        <v>3.34</v>
      </c>
      <c r="D114" s="98"/>
      <c r="E114" s="33"/>
      <c r="F114" s="33">
        <f t="shared" si="36"/>
        <v>3.34</v>
      </c>
      <c r="G114" s="75">
        <f t="shared" si="48"/>
        <v>49766</v>
      </c>
      <c r="H114" s="75">
        <f t="shared" si="49"/>
        <v>49766</v>
      </c>
      <c r="I114" s="75">
        <f t="shared" si="50"/>
        <v>49766</v>
      </c>
      <c r="J114" s="62">
        <f t="shared" si="47"/>
        <v>149298</v>
      </c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1:50" s="15" customFormat="1" ht="15.75" x14ac:dyDescent="0.2">
      <c r="A115" s="79">
        <v>6</v>
      </c>
      <c r="B115" s="96" t="s">
        <v>64</v>
      </c>
      <c r="C115" s="97">
        <v>4.0599999999999996</v>
      </c>
      <c r="D115" s="98"/>
      <c r="E115" s="33">
        <f>C115*10%</f>
        <v>0.40599999999999997</v>
      </c>
      <c r="F115" s="33">
        <f t="shared" si="36"/>
        <v>4.4659999999999993</v>
      </c>
      <c r="G115" s="75">
        <f t="shared" si="48"/>
        <v>66543.399999999994</v>
      </c>
      <c r="H115" s="75">
        <f t="shared" si="49"/>
        <v>66543.399999999994</v>
      </c>
      <c r="I115" s="75">
        <f t="shared" si="50"/>
        <v>66543.399999999994</v>
      </c>
      <c r="J115" s="62">
        <f t="shared" si="47"/>
        <v>199630.19999999998</v>
      </c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1:50" s="15" customFormat="1" ht="15.75" x14ac:dyDescent="0.2">
      <c r="A116" s="79">
        <v>7</v>
      </c>
      <c r="B116" s="96" t="s">
        <v>65</v>
      </c>
      <c r="C116" s="97">
        <v>3.03</v>
      </c>
      <c r="D116" s="98"/>
      <c r="E116" s="33"/>
      <c r="F116" s="33">
        <f t="shared" si="36"/>
        <v>3.03</v>
      </c>
      <c r="G116" s="75">
        <f t="shared" si="48"/>
        <v>45147</v>
      </c>
      <c r="H116" s="75">
        <f t="shared" si="49"/>
        <v>45147</v>
      </c>
      <c r="I116" s="75">
        <f t="shared" si="50"/>
        <v>45147</v>
      </c>
      <c r="J116" s="62">
        <f t="shared" si="47"/>
        <v>135441</v>
      </c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1:50" s="15" customFormat="1" ht="15.75" x14ac:dyDescent="0.2">
      <c r="A117" s="79">
        <v>8</v>
      </c>
      <c r="B117" s="96" t="s">
        <v>66</v>
      </c>
      <c r="C117" s="97">
        <v>4.9800000000000004</v>
      </c>
      <c r="D117" s="98"/>
      <c r="E117" s="33"/>
      <c r="F117" s="33">
        <f t="shared" si="36"/>
        <v>4.9800000000000004</v>
      </c>
      <c r="G117" s="75">
        <f t="shared" si="48"/>
        <v>74202.000000000015</v>
      </c>
      <c r="H117" s="75">
        <f t="shared" si="49"/>
        <v>74202.000000000015</v>
      </c>
      <c r="I117" s="75">
        <f t="shared" si="50"/>
        <v>74202.000000000015</v>
      </c>
      <c r="J117" s="62">
        <f t="shared" si="47"/>
        <v>222606.00000000006</v>
      </c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1:50" s="15" customFormat="1" ht="15.75" x14ac:dyDescent="0.2">
      <c r="A118" s="79">
        <v>9</v>
      </c>
      <c r="B118" s="96" t="s">
        <v>36</v>
      </c>
      <c r="C118" s="98">
        <v>3</v>
      </c>
      <c r="D118" s="98"/>
      <c r="E118" s="33"/>
      <c r="F118" s="33">
        <f t="shared" si="36"/>
        <v>3</v>
      </c>
      <c r="G118" s="75">
        <f t="shared" si="48"/>
        <v>44700</v>
      </c>
      <c r="H118" s="75">
        <f t="shared" si="49"/>
        <v>44700</v>
      </c>
      <c r="I118" s="75">
        <f t="shared" si="50"/>
        <v>44700</v>
      </c>
      <c r="J118" s="62">
        <f t="shared" si="47"/>
        <v>134100</v>
      </c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1:50" s="15" customFormat="1" ht="15.75" x14ac:dyDescent="0.2">
      <c r="A119" s="79">
        <v>10</v>
      </c>
      <c r="B119" s="96" t="s">
        <v>59</v>
      </c>
      <c r="C119" s="97">
        <v>3</v>
      </c>
      <c r="D119" s="98"/>
      <c r="E119" s="33"/>
      <c r="F119" s="33">
        <f t="shared" si="36"/>
        <v>3</v>
      </c>
      <c r="G119" s="75">
        <f t="shared" si="48"/>
        <v>44700</v>
      </c>
      <c r="H119" s="75">
        <f t="shared" si="49"/>
        <v>44700</v>
      </c>
      <c r="I119" s="75">
        <f t="shared" si="50"/>
        <v>44700</v>
      </c>
      <c r="J119" s="62">
        <f t="shared" si="47"/>
        <v>134100</v>
      </c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1:50" s="15" customFormat="1" ht="15.75" x14ac:dyDescent="0.2">
      <c r="A120" s="79">
        <v>11</v>
      </c>
      <c r="B120" s="96" t="s">
        <v>18</v>
      </c>
      <c r="C120" s="97">
        <v>3.66</v>
      </c>
      <c r="D120" s="98"/>
      <c r="E120" s="33"/>
      <c r="F120" s="33">
        <f t="shared" si="36"/>
        <v>3.66</v>
      </c>
      <c r="G120" s="75">
        <f t="shared" si="48"/>
        <v>54534</v>
      </c>
      <c r="H120" s="75">
        <f t="shared" si="49"/>
        <v>54534</v>
      </c>
      <c r="I120" s="75">
        <f t="shared" si="50"/>
        <v>54534</v>
      </c>
      <c r="J120" s="62">
        <f t="shared" si="47"/>
        <v>163602</v>
      </c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1:50" s="15" customFormat="1" ht="15.75" x14ac:dyDescent="0.2">
      <c r="A121" s="79">
        <v>12</v>
      </c>
      <c r="B121" s="99" t="s">
        <v>97</v>
      </c>
      <c r="C121" s="98">
        <v>4.0599999999999996</v>
      </c>
      <c r="D121" s="98"/>
      <c r="E121" s="33">
        <f>C121*10%</f>
        <v>0.40599999999999997</v>
      </c>
      <c r="F121" s="33">
        <f t="shared" si="36"/>
        <v>4.4659999999999993</v>
      </c>
      <c r="G121" s="75">
        <f t="shared" si="48"/>
        <v>66543.399999999994</v>
      </c>
      <c r="H121" s="75">
        <f t="shared" si="49"/>
        <v>66543.399999999994</v>
      </c>
      <c r="I121" s="75">
        <f t="shared" si="50"/>
        <v>66543.399999999994</v>
      </c>
      <c r="J121" s="62">
        <f t="shared" si="47"/>
        <v>199630.19999999998</v>
      </c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1:50" s="15" customFormat="1" ht="15.75" x14ac:dyDescent="0.2">
      <c r="A122" s="79">
        <v>13</v>
      </c>
      <c r="B122" s="99" t="s">
        <v>105</v>
      </c>
      <c r="C122" s="97">
        <v>3.33</v>
      </c>
      <c r="D122" s="98"/>
      <c r="E122" s="33"/>
      <c r="F122" s="33">
        <f t="shared" si="36"/>
        <v>3.33</v>
      </c>
      <c r="G122" s="75">
        <f t="shared" si="48"/>
        <v>49617</v>
      </c>
      <c r="H122" s="75">
        <f t="shared" si="49"/>
        <v>49617</v>
      </c>
      <c r="I122" s="75">
        <f t="shared" si="50"/>
        <v>49617</v>
      </c>
      <c r="J122" s="62">
        <f t="shared" ref="J122:J135" si="51">G122+H122+I122</f>
        <v>148851</v>
      </c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1:50" s="15" customFormat="1" ht="15.75" x14ac:dyDescent="0.25">
      <c r="A123" s="58" t="s">
        <v>179</v>
      </c>
      <c r="B123" s="49" t="s">
        <v>209</v>
      </c>
      <c r="C123" s="50"/>
      <c r="D123" s="50"/>
      <c r="E123" s="33"/>
      <c r="F123" s="33">
        <f t="shared" si="36"/>
        <v>0</v>
      </c>
      <c r="G123" s="75"/>
      <c r="H123" s="75"/>
      <c r="I123" s="75"/>
      <c r="J123" s="61">
        <f>SUM(J124:J136)</f>
        <v>1944038.7599999998</v>
      </c>
      <c r="K123" s="3">
        <f>SUM(I124:I136)*3</f>
        <v>1944038.7599999998</v>
      </c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1:50" s="15" customFormat="1" ht="15.75" x14ac:dyDescent="0.2">
      <c r="A124" s="79">
        <v>1</v>
      </c>
      <c r="B124" s="96" t="s">
        <v>68</v>
      </c>
      <c r="C124" s="97">
        <v>3.66</v>
      </c>
      <c r="D124" s="98">
        <v>0.4</v>
      </c>
      <c r="E124" s="33"/>
      <c r="F124" s="33">
        <f t="shared" si="36"/>
        <v>4.0600000000000005</v>
      </c>
      <c r="G124" s="75">
        <f t="shared" ref="G124:G136" si="52">(E124+C124+D124)*1490000*1%</f>
        <v>60494.000000000007</v>
      </c>
      <c r="H124" s="75">
        <f t="shared" ref="H124:H136" si="53">(C124+D124+E124)*1490000*1%</f>
        <v>60494.000000000007</v>
      </c>
      <c r="I124" s="75">
        <f t="shared" ref="I124:I136" si="54">(C124+D124+E124)*1490000*1%</f>
        <v>60494.000000000007</v>
      </c>
      <c r="J124" s="62">
        <f t="shared" si="51"/>
        <v>181482.00000000003</v>
      </c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1:50" s="15" customFormat="1" ht="15.75" x14ac:dyDescent="0.2">
      <c r="A125" s="79">
        <v>2</v>
      </c>
      <c r="B125" s="96" t="s">
        <v>62</v>
      </c>
      <c r="C125" s="101">
        <v>3</v>
      </c>
      <c r="D125" s="98">
        <v>0.3</v>
      </c>
      <c r="E125" s="33"/>
      <c r="F125" s="33">
        <f t="shared" si="36"/>
        <v>3.3</v>
      </c>
      <c r="G125" s="75">
        <f t="shared" si="52"/>
        <v>49170</v>
      </c>
      <c r="H125" s="75">
        <f t="shared" si="53"/>
        <v>49170</v>
      </c>
      <c r="I125" s="75">
        <f t="shared" si="54"/>
        <v>49170</v>
      </c>
      <c r="J125" s="62">
        <f t="shared" si="51"/>
        <v>147510</v>
      </c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1:50" s="15" customFormat="1" ht="15.75" x14ac:dyDescent="0.2">
      <c r="A126" s="79">
        <v>3</v>
      </c>
      <c r="B126" s="96" t="s">
        <v>71</v>
      </c>
      <c r="C126" s="101">
        <v>3</v>
      </c>
      <c r="D126" s="98">
        <v>0.3</v>
      </c>
      <c r="E126" s="33"/>
      <c r="F126" s="33">
        <f t="shared" si="36"/>
        <v>3.3</v>
      </c>
      <c r="G126" s="75">
        <f t="shared" si="52"/>
        <v>49170</v>
      </c>
      <c r="H126" s="75">
        <f t="shared" si="53"/>
        <v>49170</v>
      </c>
      <c r="I126" s="75">
        <f t="shared" si="54"/>
        <v>49170</v>
      </c>
      <c r="J126" s="62">
        <f t="shared" si="51"/>
        <v>147510</v>
      </c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1:50" s="15" customFormat="1" ht="15.75" x14ac:dyDescent="0.2">
      <c r="A127" s="79">
        <v>4</v>
      </c>
      <c r="B127" s="96" t="s">
        <v>69</v>
      </c>
      <c r="C127" s="97">
        <v>3</v>
      </c>
      <c r="D127" s="98"/>
      <c r="E127" s="33"/>
      <c r="F127" s="33">
        <f t="shared" si="36"/>
        <v>3</v>
      </c>
      <c r="G127" s="75">
        <f t="shared" si="52"/>
        <v>44700</v>
      </c>
      <c r="H127" s="75">
        <f t="shared" si="53"/>
        <v>44700</v>
      </c>
      <c r="I127" s="75">
        <f t="shared" si="54"/>
        <v>44700</v>
      </c>
      <c r="J127" s="62">
        <f t="shared" si="51"/>
        <v>134100</v>
      </c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</row>
    <row r="128" spans="1:50" s="15" customFormat="1" ht="15.75" x14ac:dyDescent="0.2">
      <c r="A128" s="79">
        <v>5</v>
      </c>
      <c r="B128" s="96" t="s">
        <v>70</v>
      </c>
      <c r="C128" s="97">
        <v>3.34</v>
      </c>
      <c r="D128" s="98"/>
      <c r="E128" s="33"/>
      <c r="F128" s="33">
        <f t="shared" si="36"/>
        <v>3.34</v>
      </c>
      <c r="G128" s="75">
        <f t="shared" si="52"/>
        <v>49766</v>
      </c>
      <c r="H128" s="75">
        <f t="shared" si="53"/>
        <v>49766</v>
      </c>
      <c r="I128" s="75">
        <f t="shared" si="54"/>
        <v>49766</v>
      </c>
      <c r="J128" s="62">
        <f t="shared" si="51"/>
        <v>149298</v>
      </c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</row>
    <row r="129" spans="1:50" s="15" customFormat="1" ht="15.75" x14ac:dyDescent="0.2">
      <c r="A129" s="79">
        <v>6</v>
      </c>
      <c r="B129" s="96" t="s">
        <v>72</v>
      </c>
      <c r="C129" s="98">
        <v>2.86</v>
      </c>
      <c r="D129" s="98"/>
      <c r="E129" s="33"/>
      <c r="F129" s="33">
        <f t="shared" si="36"/>
        <v>2.86</v>
      </c>
      <c r="G129" s="75">
        <f t="shared" si="52"/>
        <v>42614</v>
      </c>
      <c r="H129" s="75">
        <f t="shared" si="53"/>
        <v>42614</v>
      </c>
      <c r="I129" s="75">
        <f t="shared" si="54"/>
        <v>42614</v>
      </c>
      <c r="J129" s="62">
        <f t="shared" si="51"/>
        <v>127842</v>
      </c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</row>
    <row r="130" spans="1:50" s="15" customFormat="1" ht="15.75" x14ac:dyDescent="0.2">
      <c r="A130" s="79">
        <v>7</v>
      </c>
      <c r="B130" s="96" t="s">
        <v>73</v>
      </c>
      <c r="C130" s="97">
        <v>3</v>
      </c>
      <c r="D130" s="98"/>
      <c r="E130" s="33"/>
      <c r="F130" s="33">
        <f t="shared" si="36"/>
        <v>3</v>
      </c>
      <c r="G130" s="75">
        <f t="shared" si="52"/>
        <v>44700</v>
      </c>
      <c r="H130" s="75">
        <f t="shared" si="53"/>
        <v>44700</v>
      </c>
      <c r="I130" s="75">
        <f t="shared" si="54"/>
        <v>44700</v>
      </c>
      <c r="J130" s="62">
        <f t="shared" si="51"/>
        <v>134100</v>
      </c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</row>
    <row r="131" spans="1:50" s="15" customFormat="1" ht="15.75" x14ac:dyDescent="0.2">
      <c r="A131" s="79">
        <v>8</v>
      </c>
      <c r="B131" s="96" t="s">
        <v>74</v>
      </c>
      <c r="C131" s="98">
        <v>4.0599999999999996</v>
      </c>
      <c r="D131" s="98"/>
      <c r="E131" s="33">
        <f>C131*9%</f>
        <v>0.36539999999999995</v>
      </c>
      <c r="F131" s="33">
        <f t="shared" si="36"/>
        <v>4.4253999999999998</v>
      </c>
      <c r="G131" s="75">
        <f t="shared" si="52"/>
        <v>65938.460000000006</v>
      </c>
      <c r="H131" s="75">
        <f t="shared" si="53"/>
        <v>65938.460000000006</v>
      </c>
      <c r="I131" s="75">
        <f t="shared" si="54"/>
        <v>65938.460000000006</v>
      </c>
      <c r="J131" s="62">
        <f t="shared" si="51"/>
        <v>197815.38</v>
      </c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</row>
    <row r="132" spans="1:50" s="15" customFormat="1" ht="15.75" x14ac:dyDescent="0.2">
      <c r="A132" s="79">
        <v>10</v>
      </c>
      <c r="B132" s="99" t="s">
        <v>210</v>
      </c>
      <c r="C132" s="98">
        <v>3.65</v>
      </c>
      <c r="D132" s="98"/>
      <c r="E132" s="33"/>
      <c r="F132" s="33">
        <f t="shared" si="36"/>
        <v>3.65</v>
      </c>
      <c r="G132" s="75">
        <f t="shared" si="52"/>
        <v>54385</v>
      </c>
      <c r="H132" s="75">
        <f t="shared" si="53"/>
        <v>54385</v>
      </c>
      <c r="I132" s="75">
        <f t="shared" si="54"/>
        <v>54385</v>
      </c>
      <c r="J132" s="62">
        <f t="shared" si="51"/>
        <v>163155</v>
      </c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</row>
    <row r="133" spans="1:50" s="15" customFormat="1" ht="15.75" x14ac:dyDescent="0.2">
      <c r="A133" s="79">
        <v>11</v>
      </c>
      <c r="B133" s="96" t="s">
        <v>61</v>
      </c>
      <c r="C133" s="97">
        <v>3</v>
      </c>
      <c r="D133" s="98"/>
      <c r="E133" s="33"/>
      <c r="F133" s="33">
        <f t="shared" si="36"/>
        <v>3</v>
      </c>
      <c r="G133" s="75">
        <f t="shared" si="52"/>
        <v>44700</v>
      </c>
      <c r="H133" s="75">
        <f t="shared" si="53"/>
        <v>44700</v>
      </c>
      <c r="I133" s="75">
        <f t="shared" si="54"/>
        <v>44700</v>
      </c>
      <c r="J133" s="62">
        <f t="shared" si="51"/>
        <v>134100</v>
      </c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</row>
    <row r="134" spans="1:50" s="15" customFormat="1" ht="15.75" x14ac:dyDescent="0.2">
      <c r="A134" s="79">
        <v>12</v>
      </c>
      <c r="B134" s="99" t="s">
        <v>98</v>
      </c>
      <c r="C134" s="97">
        <v>3.03</v>
      </c>
      <c r="D134" s="98"/>
      <c r="E134" s="33"/>
      <c r="F134" s="33">
        <f t="shared" si="36"/>
        <v>3.03</v>
      </c>
      <c r="G134" s="75">
        <f t="shared" si="52"/>
        <v>45147</v>
      </c>
      <c r="H134" s="75">
        <f t="shared" si="53"/>
        <v>45147</v>
      </c>
      <c r="I134" s="75">
        <f t="shared" si="54"/>
        <v>45147</v>
      </c>
      <c r="J134" s="62">
        <f t="shared" si="51"/>
        <v>135441</v>
      </c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</row>
    <row r="135" spans="1:50" s="15" customFormat="1" ht="15.75" x14ac:dyDescent="0.2">
      <c r="A135" s="79">
        <v>13</v>
      </c>
      <c r="B135" s="99" t="s">
        <v>244</v>
      </c>
      <c r="C135" s="97">
        <v>2.1</v>
      </c>
      <c r="D135" s="98"/>
      <c r="E135" s="33"/>
      <c r="F135" s="33">
        <f t="shared" si="36"/>
        <v>2.1</v>
      </c>
      <c r="G135" s="75">
        <f t="shared" si="52"/>
        <v>31290</v>
      </c>
      <c r="H135" s="75">
        <f t="shared" si="53"/>
        <v>31290</v>
      </c>
      <c r="I135" s="75">
        <f t="shared" si="54"/>
        <v>31290</v>
      </c>
      <c r="J135" s="62">
        <f t="shared" si="51"/>
        <v>93870</v>
      </c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</row>
    <row r="136" spans="1:50" s="15" customFormat="1" ht="15.75" x14ac:dyDescent="0.2">
      <c r="A136" s="79">
        <v>14</v>
      </c>
      <c r="B136" s="96" t="s">
        <v>37</v>
      </c>
      <c r="C136" s="97">
        <v>4.0599999999999996</v>
      </c>
      <c r="D136" s="98"/>
      <c r="E136" s="33">
        <f>C136*9%</f>
        <v>0.36539999999999995</v>
      </c>
      <c r="F136" s="33">
        <f t="shared" si="36"/>
        <v>4.4253999999999998</v>
      </c>
      <c r="G136" s="75">
        <f t="shared" si="52"/>
        <v>65938.460000000006</v>
      </c>
      <c r="H136" s="75">
        <f t="shared" si="53"/>
        <v>65938.460000000006</v>
      </c>
      <c r="I136" s="75">
        <f t="shared" si="54"/>
        <v>65938.460000000006</v>
      </c>
      <c r="J136" s="62">
        <f t="shared" ref="J136" si="55">G136+H136+I136</f>
        <v>197815.38</v>
      </c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</row>
    <row r="137" spans="1:50" s="15" customFormat="1" ht="15.75" x14ac:dyDescent="0.25">
      <c r="A137" s="58" t="s">
        <v>186</v>
      </c>
      <c r="B137" s="49" t="s">
        <v>211</v>
      </c>
      <c r="C137" s="32"/>
      <c r="D137" s="32"/>
      <c r="E137" s="33"/>
      <c r="F137" s="33">
        <f t="shared" si="36"/>
        <v>0</v>
      </c>
      <c r="G137" s="75"/>
      <c r="H137" s="75"/>
      <c r="I137" s="75"/>
      <c r="J137" s="61">
        <f>SUM(J138:J147)</f>
        <v>1617460.56</v>
      </c>
      <c r="K137" s="3">
        <f>SUM(I138:I147)*3</f>
        <v>1617460.56</v>
      </c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</row>
    <row r="138" spans="1:50" s="15" customFormat="1" ht="15.75" x14ac:dyDescent="0.2">
      <c r="A138" s="79">
        <v>1</v>
      </c>
      <c r="B138" s="96" t="s">
        <v>7</v>
      </c>
      <c r="C138" s="97">
        <v>6.44</v>
      </c>
      <c r="D138" s="98">
        <v>0.4</v>
      </c>
      <c r="E138" s="33"/>
      <c r="F138" s="33">
        <f t="shared" si="36"/>
        <v>6.8400000000000007</v>
      </c>
      <c r="G138" s="75">
        <f t="shared" ref="G138:G146" si="56">(E138+C138+D138)*1490000*1%</f>
        <v>101916.00000000001</v>
      </c>
      <c r="H138" s="75">
        <f t="shared" ref="H138:H146" si="57">(C138+D138+E138)*1490000*1%</f>
        <v>101916.00000000001</v>
      </c>
      <c r="I138" s="75">
        <f t="shared" ref="I138:I146" si="58">(C138+D138+E138)*1490000*1%</f>
        <v>101916.00000000001</v>
      </c>
      <c r="J138" s="62">
        <f t="shared" ref="J138:J147" si="59">G138+H138+I138</f>
        <v>305748.00000000006</v>
      </c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</row>
    <row r="139" spans="1:50" s="15" customFormat="1" ht="15.75" x14ac:dyDescent="0.2">
      <c r="A139" s="79">
        <v>2</v>
      </c>
      <c r="B139" s="96" t="s">
        <v>76</v>
      </c>
      <c r="C139" s="97">
        <v>3</v>
      </c>
      <c r="D139" s="98">
        <v>0.3</v>
      </c>
      <c r="E139" s="51"/>
      <c r="F139" s="33">
        <f t="shared" ref="F139:F169" si="60">C139+D139+E139</f>
        <v>3.3</v>
      </c>
      <c r="G139" s="75">
        <f t="shared" si="56"/>
        <v>49170</v>
      </c>
      <c r="H139" s="75">
        <f t="shared" si="57"/>
        <v>49170</v>
      </c>
      <c r="I139" s="75">
        <f t="shared" si="58"/>
        <v>49170</v>
      </c>
      <c r="J139" s="62">
        <f t="shared" si="59"/>
        <v>147510</v>
      </c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</row>
    <row r="140" spans="1:50" s="15" customFormat="1" ht="15.75" x14ac:dyDescent="0.2">
      <c r="A140" s="79">
        <v>3</v>
      </c>
      <c r="B140" s="96" t="s">
        <v>14</v>
      </c>
      <c r="C140" s="98">
        <v>3.27</v>
      </c>
      <c r="D140" s="98"/>
      <c r="E140" s="33"/>
      <c r="F140" s="33">
        <f t="shared" si="60"/>
        <v>3.27</v>
      </c>
      <c r="G140" s="75">
        <f t="shared" si="56"/>
        <v>48723</v>
      </c>
      <c r="H140" s="75">
        <f t="shared" si="57"/>
        <v>48723</v>
      </c>
      <c r="I140" s="75">
        <f t="shared" si="58"/>
        <v>48723</v>
      </c>
      <c r="J140" s="62">
        <f t="shared" si="59"/>
        <v>146169</v>
      </c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</row>
    <row r="141" spans="1:50" s="15" customFormat="1" ht="15.75" x14ac:dyDescent="0.2">
      <c r="A141" s="79">
        <v>5</v>
      </c>
      <c r="B141" s="96" t="s">
        <v>77</v>
      </c>
      <c r="C141" s="98">
        <v>3.03</v>
      </c>
      <c r="D141" s="98"/>
      <c r="E141" s="33"/>
      <c r="F141" s="33">
        <f t="shared" si="60"/>
        <v>3.03</v>
      </c>
      <c r="G141" s="75">
        <f t="shared" si="56"/>
        <v>45147</v>
      </c>
      <c r="H141" s="75">
        <f t="shared" si="57"/>
        <v>45147</v>
      </c>
      <c r="I141" s="75">
        <f t="shared" si="58"/>
        <v>45147</v>
      </c>
      <c r="J141" s="62">
        <f t="shared" si="59"/>
        <v>135441</v>
      </c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</row>
    <row r="142" spans="1:50" s="15" customFormat="1" ht="15.75" x14ac:dyDescent="0.2">
      <c r="A142" s="79">
        <v>6</v>
      </c>
      <c r="B142" s="96" t="s">
        <v>78</v>
      </c>
      <c r="C142" s="98">
        <v>3.34</v>
      </c>
      <c r="D142" s="98"/>
      <c r="E142" s="33"/>
      <c r="F142" s="33">
        <f t="shared" si="60"/>
        <v>3.34</v>
      </c>
      <c r="G142" s="75">
        <f t="shared" si="56"/>
        <v>49766</v>
      </c>
      <c r="H142" s="75">
        <f t="shared" si="57"/>
        <v>49766</v>
      </c>
      <c r="I142" s="75">
        <f t="shared" si="58"/>
        <v>49766</v>
      </c>
      <c r="J142" s="62">
        <f t="shared" si="59"/>
        <v>149298</v>
      </c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</row>
    <row r="143" spans="1:50" s="15" customFormat="1" ht="15.75" x14ac:dyDescent="0.2">
      <c r="A143" s="79">
        <v>7</v>
      </c>
      <c r="B143" s="96" t="s">
        <v>51</v>
      </c>
      <c r="C143" s="97">
        <v>3.34</v>
      </c>
      <c r="D143" s="98"/>
      <c r="E143" s="33"/>
      <c r="F143" s="33">
        <f t="shared" si="60"/>
        <v>3.34</v>
      </c>
      <c r="G143" s="75">
        <f t="shared" si="56"/>
        <v>49766</v>
      </c>
      <c r="H143" s="75">
        <f t="shared" si="57"/>
        <v>49766</v>
      </c>
      <c r="I143" s="75">
        <f t="shared" si="58"/>
        <v>49766</v>
      </c>
      <c r="J143" s="62">
        <f t="shared" si="59"/>
        <v>149298</v>
      </c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</row>
    <row r="144" spans="1:50" s="15" customFormat="1" ht="15.75" x14ac:dyDescent="0.2">
      <c r="A144" s="79">
        <v>8</v>
      </c>
      <c r="B144" s="96" t="s">
        <v>79</v>
      </c>
      <c r="C144" s="98">
        <v>4.0599999999999996</v>
      </c>
      <c r="D144" s="98"/>
      <c r="E144" s="33">
        <f>C144*8%</f>
        <v>0.32479999999999998</v>
      </c>
      <c r="F144" s="33">
        <f t="shared" si="60"/>
        <v>4.3847999999999994</v>
      </c>
      <c r="G144" s="75">
        <f t="shared" si="56"/>
        <v>65333.51999999999</v>
      </c>
      <c r="H144" s="75">
        <f t="shared" si="57"/>
        <v>65333.51999999999</v>
      </c>
      <c r="I144" s="75">
        <f t="shared" si="58"/>
        <v>65333.51999999999</v>
      </c>
      <c r="J144" s="62">
        <f t="shared" si="59"/>
        <v>196000.55999999997</v>
      </c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</row>
    <row r="145" spans="1:50" s="15" customFormat="1" ht="15.75" x14ac:dyDescent="0.2">
      <c r="A145" s="79">
        <v>9</v>
      </c>
      <c r="B145" s="99" t="s">
        <v>99</v>
      </c>
      <c r="C145" s="97">
        <v>3.34</v>
      </c>
      <c r="D145" s="98"/>
      <c r="E145" s="33"/>
      <c r="F145" s="33">
        <f t="shared" si="60"/>
        <v>3.34</v>
      </c>
      <c r="G145" s="75">
        <f t="shared" si="56"/>
        <v>49766</v>
      </c>
      <c r="H145" s="75">
        <f t="shared" si="57"/>
        <v>49766</v>
      </c>
      <c r="I145" s="75">
        <f t="shared" si="58"/>
        <v>49766</v>
      </c>
      <c r="J145" s="62">
        <f t="shared" si="59"/>
        <v>149298</v>
      </c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</row>
    <row r="146" spans="1:50" s="15" customFormat="1" ht="15.75" x14ac:dyDescent="0.2">
      <c r="A146" s="79">
        <v>10</v>
      </c>
      <c r="B146" s="99" t="s">
        <v>100</v>
      </c>
      <c r="C146" s="97">
        <v>3</v>
      </c>
      <c r="D146" s="98"/>
      <c r="E146" s="33"/>
      <c r="F146" s="33">
        <f t="shared" si="60"/>
        <v>3</v>
      </c>
      <c r="G146" s="75">
        <f t="shared" si="56"/>
        <v>44700</v>
      </c>
      <c r="H146" s="75">
        <f t="shared" si="57"/>
        <v>44700</v>
      </c>
      <c r="I146" s="75">
        <f t="shared" si="58"/>
        <v>44700</v>
      </c>
      <c r="J146" s="62">
        <f t="shared" si="59"/>
        <v>134100</v>
      </c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</row>
    <row r="147" spans="1:50" s="15" customFormat="1" ht="15.75" x14ac:dyDescent="0.2">
      <c r="A147" s="79">
        <v>11</v>
      </c>
      <c r="B147" s="99" t="s">
        <v>245</v>
      </c>
      <c r="C147" s="97">
        <v>2.34</v>
      </c>
      <c r="D147" s="98"/>
      <c r="E147" s="33"/>
      <c r="F147" s="33">
        <f t="shared" ref="F147" si="61">C147+D147+E147</f>
        <v>2.34</v>
      </c>
      <c r="G147" s="75">
        <f t="shared" ref="G147" si="62">(E147+C147+D147)*1490000*1%</f>
        <v>34866</v>
      </c>
      <c r="H147" s="75">
        <f t="shared" ref="H147" si="63">(C147+D147+E147)*1490000*1%</f>
        <v>34866</v>
      </c>
      <c r="I147" s="75">
        <v>34866</v>
      </c>
      <c r="J147" s="62">
        <f t="shared" si="59"/>
        <v>104598</v>
      </c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</row>
    <row r="148" spans="1:50" s="15" customFormat="1" ht="15.75" x14ac:dyDescent="0.25">
      <c r="A148" s="58" t="s">
        <v>212</v>
      </c>
      <c r="B148" s="49" t="s">
        <v>213</v>
      </c>
      <c r="C148" s="32"/>
      <c r="D148" s="32"/>
      <c r="E148" s="33"/>
      <c r="F148" s="33">
        <f t="shared" si="60"/>
        <v>0</v>
      </c>
      <c r="G148" s="75"/>
      <c r="H148" s="75"/>
      <c r="I148" s="75"/>
      <c r="J148" s="61">
        <f>SUM(J149:J152)</f>
        <v>659772</v>
      </c>
      <c r="K148" s="3">
        <f>SUM(I149:I152)*3</f>
        <v>659772</v>
      </c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</row>
    <row r="149" spans="1:50" s="15" customFormat="1" ht="15.75" x14ac:dyDescent="0.2">
      <c r="A149" s="60">
        <v>1</v>
      </c>
      <c r="B149" s="99" t="s">
        <v>215</v>
      </c>
      <c r="C149" s="97">
        <v>4.6500000000000004</v>
      </c>
      <c r="D149" s="98">
        <v>0.4</v>
      </c>
      <c r="E149" s="33"/>
      <c r="F149" s="33">
        <f t="shared" si="60"/>
        <v>5.0500000000000007</v>
      </c>
      <c r="G149" s="75">
        <f>(E149+C149+D149)*1490000*1%</f>
        <v>75245.000000000015</v>
      </c>
      <c r="H149" s="75">
        <f>(C149+D149+E149)*1490000*1%</f>
        <v>75245.000000000015</v>
      </c>
      <c r="I149" s="75">
        <f>(C149+D149+E149)*1490000*1%</f>
        <v>75245.000000000015</v>
      </c>
      <c r="J149" s="62">
        <f t="shared" ref="J149:J152" si="64">G149+H149+I149</f>
        <v>225735.00000000006</v>
      </c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</row>
    <row r="150" spans="1:50" s="15" customFormat="1" ht="15.75" x14ac:dyDescent="0.2">
      <c r="A150" s="60">
        <v>2</v>
      </c>
      <c r="B150" s="96" t="s">
        <v>80</v>
      </c>
      <c r="C150" s="98">
        <v>3.03</v>
      </c>
      <c r="D150" s="98"/>
      <c r="E150" s="33"/>
      <c r="F150" s="33">
        <f t="shared" si="60"/>
        <v>3.03</v>
      </c>
      <c r="G150" s="75">
        <f>(E150+C150+D150)*1490000*1%</f>
        <v>45147</v>
      </c>
      <c r="H150" s="75">
        <f>(C150+D150+E150)*1490000*1%</f>
        <v>45147</v>
      </c>
      <c r="I150" s="75">
        <f>(C150+D150+E150)*1490000*1%</f>
        <v>45147</v>
      </c>
      <c r="J150" s="62">
        <f t="shared" si="64"/>
        <v>135441</v>
      </c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</row>
    <row r="151" spans="1:50" s="15" customFormat="1" ht="15.75" x14ac:dyDescent="0.2">
      <c r="A151" s="60">
        <v>3</v>
      </c>
      <c r="B151" s="96" t="s">
        <v>81</v>
      </c>
      <c r="C151" s="102">
        <v>3.34</v>
      </c>
      <c r="D151" s="102"/>
      <c r="E151" s="33"/>
      <c r="F151" s="33">
        <f t="shared" si="60"/>
        <v>3.34</v>
      </c>
      <c r="G151" s="75">
        <f>(E151+C151+D151)*1490000*1%</f>
        <v>49766</v>
      </c>
      <c r="H151" s="75">
        <f>(C151+D151+E151)*1490000*1%</f>
        <v>49766</v>
      </c>
      <c r="I151" s="75">
        <f>(C151+D151+E151)*1490000*1%</f>
        <v>49766</v>
      </c>
      <c r="J151" s="62">
        <f t="shared" si="64"/>
        <v>149298</v>
      </c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</row>
    <row r="152" spans="1:50" s="15" customFormat="1" ht="15.75" x14ac:dyDescent="0.2">
      <c r="A152" s="60">
        <v>4</v>
      </c>
      <c r="B152" s="99" t="s">
        <v>101</v>
      </c>
      <c r="C152" s="98">
        <v>3.34</v>
      </c>
      <c r="D152" s="98"/>
      <c r="E152" s="33"/>
      <c r="F152" s="33">
        <f t="shared" si="60"/>
        <v>3.34</v>
      </c>
      <c r="G152" s="75">
        <f>(E152+C152+D152)*1490000*1%</f>
        <v>49766</v>
      </c>
      <c r="H152" s="75">
        <f>(C152+D152+E152)*1490000*1%</f>
        <v>49766</v>
      </c>
      <c r="I152" s="75">
        <f>(C152+D152+E152)*1490000*1%</f>
        <v>49766</v>
      </c>
      <c r="J152" s="62">
        <f t="shared" si="64"/>
        <v>149298</v>
      </c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</row>
    <row r="153" spans="1:50" s="15" customFormat="1" ht="15.75" x14ac:dyDescent="0.25">
      <c r="A153" s="58" t="s">
        <v>270</v>
      </c>
      <c r="B153" s="54" t="s">
        <v>214</v>
      </c>
      <c r="C153" s="54"/>
      <c r="D153" s="32"/>
      <c r="E153" s="33"/>
      <c r="F153" s="33">
        <f t="shared" si="60"/>
        <v>0</v>
      </c>
      <c r="G153" s="75"/>
      <c r="H153" s="75"/>
      <c r="I153" s="75"/>
      <c r="J153" s="61">
        <f>SUM(J154:J158)</f>
        <v>784726.38</v>
      </c>
      <c r="K153" s="3">
        <f>SUM(I154:I158)*3</f>
        <v>784726.38000000012</v>
      </c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</row>
    <row r="154" spans="1:50" s="15" customFormat="1" ht="15.75" x14ac:dyDescent="0.2">
      <c r="A154" s="79">
        <v>1</v>
      </c>
      <c r="B154" s="99" t="s">
        <v>102</v>
      </c>
      <c r="C154" s="98">
        <v>3</v>
      </c>
      <c r="D154" s="97">
        <v>0.4</v>
      </c>
      <c r="E154" s="33"/>
      <c r="F154" s="33">
        <f t="shared" si="60"/>
        <v>3.4</v>
      </c>
      <c r="G154" s="75">
        <f>(E154+C154+D154)*1490000*1%</f>
        <v>50660</v>
      </c>
      <c r="H154" s="75">
        <f>(C154+D154+E154)*1490000*1%</f>
        <v>50660</v>
      </c>
      <c r="I154" s="75">
        <f>(C154+D154+E154)*1490000*1%</f>
        <v>50660</v>
      </c>
      <c r="J154" s="62">
        <f t="shared" ref="J154:J158" si="65">G154+H154+I154</f>
        <v>151980</v>
      </c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</row>
    <row r="155" spans="1:50" s="15" customFormat="1" ht="15.75" x14ac:dyDescent="0.2">
      <c r="A155" s="79">
        <v>2</v>
      </c>
      <c r="B155" s="99" t="s">
        <v>103</v>
      </c>
      <c r="C155" s="97">
        <v>3.34</v>
      </c>
      <c r="D155" s="98">
        <v>0.3</v>
      </c>
      <c r="E155" s="33"/>
      <c r="F155" s="33">
        <f t="shared" si="60"/>
        <v>3.6399999999999997</v>
      </c>
      <c r="G155" s="75">
        <f>(E155+C155+D155)*1490000*1%</f>
        <v>54235.999999999993</v>
      </c>
      <c r="H155" s="75">
        <f>(C155+D155+E155)*1490000*1%</f>
        <v>54235.999999999993</v>
      </c>
      <c r="I155" s="75">
        <f>(C155+D155+E155)*1490000*1%</f>
        <v>54235.999999999993</v>
      </c>
      <c r="J155" s="62">
        <f t="shared" si="65"/>
        <v>162707.99999999997</v>
      </c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</row>
    <row r="156" spans="1:50" s="15" customFormat="1" ht="15.75" x14ac:dyDescent="0.2">
      <c r="A156" s="79">
        <v>3</v>
      </c>
      <c r="B156" s="99" t="s">
        <v>104</v>
      </c>
      <c r="C156" s="97">
        <v>4.0599999999999996</v>
      </c>
      <c r="D156" s="98"/>
      <c r="E156" s="33">
        <f>C156*9%</f>
        <v>0.36539999999999995</v>
      </c>
      <c r="F156" s="33">
        <f t="shared" si="60"/>
        <v>4.4253999999999998</v>
      </c>
      <c r="G156" s="75">
        <f>(E156+C156+D156)*1490000*1%</f>
        <v>65938.460000000006</v>
      </c>
      <c r="H156" s="75">
        <f>(C156+D156+E156)*1490000*1%</f>
        <v>65938.460000000006</v>
      </c>
      <c r="I156" s="75">
        <f>(C156+D156+E156)*1490000*1%</f>
        <v>65938.460000000006</v>
      </c>
      <c r="J156" s="62">
        <f t="shared" si="65"/>
        <v>197815.38</v>
      </c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</row>
    <row r="157" spans="1:50" s="15" customFormat="1" ht="15.75" x14ac:dyDescent="0.2">
      <c r="A157" s="79">
        <v>4</v>
      </c>
      <c r="B157" s="99" t="s">
        <v>106</v>
      </c>
      <c r="C157" s="97">
        <v>3.06</v>
      </c>
      <c r="D157" s="98"/>
      <c r="E157" s="33"/>
      <c r="F157" s="33">
        <f t="shared" si="60"/>
        <v>3.06</v>
      </c>
      <c r="G157" s="75">
        <f>(E157+C157+D157)*1490000*1%</f>
        <v>45594</v>
      </c>
      <c r="H157" s="75">
        <f>(C157+D157+E157)*1490000*1%</f>
        <v>45594</v>
      </c>
      <c r="I157" s="75">
        <f>(C157+D157+E157)*1490000*1%</f>
        <v>45594</v>
      </c>
      <c r="J157" s="62">
        <f t="shared" si="65"/>
        <v>136782</v>
      </c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</row>
    <row r="158" spans="1:50" s="15" customFormat="1" ht="15.75" x14ac:dyDescent="0.2">
      <c r="A158" s="79">
        <v>5</v>
      </c>
      <c r="B158" s="99" t="s">
        <v>107</v>
      </c>
      <c r="C158" s="97">
        <v>3.03</v>
      </c>
      <c r="D158" s="98"/>
      <c r="E158" s="33"/>
      <c r="F158" s="33">
        <f t="shared" si="60"/>
        <v>3.03</v>
      </c>
      <c r="G158" s="75">
        <f>(E158+C158+D158)*1490000*1%</f>
        <v>45147</v>
      </c>
      <c r="H158" s="75">
        <f>(C158+D158+E158)*1490000*1%</f>
        <v>45147</v>
      </c>
      <c r="I158" s="75">
        <f>(C158+D158+E158)*1490000*1%</f>
        <v>45147</v>
      </c>
      <c r="J158" s="62">
        <f t="shared" si="65"/>
        <v>135441</v>
      </c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</row>
    <row r="159" spans="1:50" s="15" customFormat="1" ht="26.25" x14ac:dyDescent="0.25">
      <c r="A159" s="58" t="s">
        <v>271</v>
      </c>
      <c r="B159" s="54" t="s">
        <v>246</v>
      </c>
      <c r="C159" s="51"/>
      <c r="D159" s="32"/>
      <c r="E159" s="33"/>
      <c r="F159" s="33">
        <f t="shared" si="60"/>
        <v>0</v>
      </c>
      <c r="G159" s="75"/>
      <c r="H159" s="75"/>
      <c r="I159" s="75"/>
      <c r="J159" s="61">
        <f>SUM(J160:J164)</f>
        <v>729504</v>
      </c>
      <c r="K159" s="3">
        <f>SUM(I160:I164)*3</f>
        <v>729504</v>
      </c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</row>
    <row r="160" spans="1:50" s="15" customFormat="1" ht="15.75" x14ac:dyDescent="0.2">
      <c r="A160" s="79">
        <v>1</v>
      </c>
      <c r="B160" s="99" t="s">
        <v>108</v>
      </c>
      <c r="C160" s="97">
        <v>3.33</v>
      </c>
      <c r="D160" s="97">
        <v>0.4</v>
      </c>
      <c r="E160" s="33"/>
      <c r="F160" s="33">
        <f t="shared" si="60"/>
        <v>3.73</v>
      </c>
      <c r="G160" s="75">
        <f>(E160+C160+D160)*1490000*1%</f>
        <v>55577</v>
      </c>
      <c r="H160" s="75">
        <f>(C160+D160+E160)*1490000*1%</f>
        <v>55577</v>
      </c>
      <c r="I160" s="75">
        <f>(C160+D160+E160)*1490000*1%</f>
        <v>55577</v>
      </c>
      <c r="J160" s="62">
        <f t="shared" ref="J160:J164" si="66">G160+H160+I160</f>
        <v>166731</v>
      </c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</row>
    <row r="161" spans="1:50" s="15" customFormat="1" ht="15.75" x14ac:dyDescent="0.2">
      <c r="A161" s="79">
        <v>2</v>
      </c>
      <c r="B161" s="99" t="s">
        <v>109</v>
      </c>
      <c r="C161" s="98">
        <v>3.06</v>
      </c>
      <c r="D161" s="98"/>
      <c r="E161" s="33"/>
      <c r="F161" s="33">
        <f t="shared" si="60"/>
        <v>3.06</v>
      </c>
      <c r="G161" s="75">
        <f>(E161+C161+D161)*1490000*1%</f>
        <v>45594</v>
      </c>
      <c r="H161" s="75">
        <f>(C161+D161+E161)*1490000*1%</f>
        <v>45594</v>
      </c>
      <c r="I161" s="75">
        <f>(C161+D161+E161)*1490000*1%</f>
        <v>45594</v>
      </c>
      <c r="J161" s="62">
        <f t="shared" si="66"/>
        <v>136782</v>
      </c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</row>
    <row r="162" spans="1:50" s="15" customFormat="1" ht="15.75" x14ac:dyDescent="0.2">
      <c r="A162" s="79">
        <v>3</v>
      </c>
      <c r="B162" s="99" t="s">
        <v>216</v>
      </c>
      <c r="C162" s="98">
        <v>3.86</v>
      </c>
      <c r="D162" s="98"/>
      <c r="E162" s="33"/>
      <c r="F162" s="33">
        <f t="shared" si="60"/>
        <v>3.86</v>
      </c>
      <c r="G162" s="75">
        <f>(E162+C162+D162)*1490000*1%</f>
        <v>57514</v>
      </c>
      <c r="H162" s="75">
        <f>(C162+D162+E162)*1490000*1%</f>
        <v>57514</v>
      </c>
      <c r="I162" s="75">
        <f>(C162+D162+E162)*1490000*1%</f>
        <v>57514</v>
      </c>
      <c r="J162" s="62">
        <f t="shared" si="66"/>
        <v>172542</v>
      </c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</row>
    <row r="163" spans="1:50" s="15" customFormat="1" ht="15.75" x14ac:dyDescent="0.2">
      <c r="A163" s="79">
        <v>4</v>
      </c>
      <c r="B163" s="99" t="s">
        <v>111</v>
      </c>
      <c r="C163" s="97">
        <v>3.33</v>
      </c>
      <c r="D163" s="98"/>
      <c r="E163" s="33"/>
      <c r="F163" s="33">
        <f t="shared" si="60"/>
        <v>3.33</v>
      </c>
      <c r="G163" s="75">
        <f>(E163+C163+D163)*1490000*1%</f>
        <v>49617</v>
      </c>
      <c r="H163" s="75">
        <f>(C163+D163+E163)*1490000*1%</f>
        <v>49617</v>
      </c>
      <c r="I163" s="75">
        <f>(C163+D163+E163)*1490000*1%</f>
        <v>49617</v>
      </c>
      <c r="J163" s="62">
        <f t="shared" si="66"/>
        <v>148851</v>
      </c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</row>
    <row r="164" spans="1:50" s="15" customFormat="1" ht="15.75" x14ac:dyDescent="0.2">
      <c r="A164" s="79">
        <v>5</v>
      </c>
      <c r="B164" s="99" t="s">
        <v>247</v>
      </c>
      <c r="C164" s="97">
        <f>2.34</f>
        <v>2.34</v>
      </c>
      <c r="D164" s="98"/>
      <c r="E164" s="33"/>
      <c r="F164" s="33">
        <f t="shared" si="60"/>
        <v>2.34</v>
      </c>
      <c r="G164" s="75">
        <f>(E164+C164+D164)*1490000*1%</f>
        <v>34866</v>
      </c>
      <c r="H164" s="75">
        <f>(C164+D164+E164)*1490000*1%</f>
        <v>34866</v>
      </c>
      <c r="I164" s="75">
        <f>(C164+D164+E164)*1490000*1%</f>
        <v>34866</v>
      </c>
      <c r="J164" s="62">
        <f t="shared" si="66"/>
        <v>104598</v>
      </c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</row>
    <row r="165" spans="1:50" s="15" customFormat="1" ht="15.75" x14ac:dyDescent="0.25">
      <c r="A165" s="58" t="s">
        <v>272</v>
      </c>
      <c r="B165" s="54" t="s">
        <v>248</v>
      </c>
      <c r="C165" s="32"/>
      <c r="D165" s="32"/>
      <c r="E165" s="33"/>
      <c r="F165" s="33"/>
      <c r="G165" s="75"/>
      <c r="H165" s="75"/>
      <c r="I165" s="75"/>
      <c r="J165" s="61">
        <f>SUM(J166:J169)</f>
        <v>700896</v>
      </c>
      <c r="K165" s="3">
        <f>SUM(I166:I169)*3</f>
        <v>700896</v>
      </c>
      <c r="L165" s="3">
        <f>SUM(J166:J169)</f>
        <v>700896</v>
      </c>
      <c r="M165" s="3">
        <f>K165-L165</f>
        <v>0</v>
      </c>
      <c r="N165" s="3">
        <f>G165+H165+I165</f>
        <v>0</v>
      </c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</row>
    <row r="166" spans="1:50" s="15" customFormat="1" ht="15.75" x14ac:dyDescent="0.2">
      <c r="A166" s="79">
        <v>1</v>
      </c>
      <c r="B166" s="103" t="s">
        <v>217</v>
      </c>
      <c r="C166" s="98">
        <v>3.33</v>
      </c>
      <c r="D166" s="98">
        <v>0.4</v>
      </c>
      <c r="E166" s="33"/>
      <c r="F166" s="33">
        <f t="shared" si="60"/>
        <v>3.73</v>
      </c>
      <c r="G166" s="75">
        <f>(E166+C166+D166)*1490000*1%</f>
        <v>55577</v>
      </c>
      <c r="H166" s="75">
        <f>(C166+D166+E166)*1490000*1%</f>
        <v>55577</v>
      </c>
      <c r="I166" s="75">
        <f>(C166+D166+E166)*1490000*1%</f>
        <v>55577</v>
      </c>
      <c r="J166" s="62">
        <f t="shared" ref="J166:J169" si="67">G166+H166+I166</f>
        <v>166731</v>
      </c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</row>
    <row r="167" spans="1:50" s="15" customFormat="1" ht="15.75" x14ac:dyDescent="0.2">
      <c r="A167" s="79">
        <v>2</v>
      </c>
      <c r="B167" s="103" t="s">
        <v>219</v>
      </c>
      <c r="C167" s="98">
        <v>3.66</v>
      </c>
      <c r="D167" s="97">
        <f>0.3</f>
        <v>0.3</v>
      </c>
      <c r="E167" s="33"/>
      <c r="F167" s="33">
        <f t="shared" si="60"/>
        <v>3.96</v>
      </c>
      <c r="G167" s="75">
        <f>(E167+C167+D167)*1490000*1%</f>
        <v>59004</v>
      </c>
      <c r="H167" s="75">
        <f>(C167+D167+E167)*1490000*1%</f>
        <v>59004</v>
      </c>
      <c r="I167" s="75">
        <f>(C167+D167+E167)*1490000*1%</f>
        <v>59004</v>
      </c>
      <c r="J167" s="62">
        <f t="shared" si="67"/>
        <v>177012</v>
      </c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</row>
    <row r="168" spans="1:50" s="15" customFormat="1" ht="15.75" x14ac:dyDescent="0.2">
      <c r="A168" s="79">
        <v>3</v>
      </c>
      <c r="B168" s="103" t="s">
        <v>218</v>
      </c>
      <c r="C168" s="98">
        <v>4.6500000000000004</v>
      </c>
      <c r="D168" s="98"/>
      <c r="E168" s="33"/>
      <c r="F168" s="33">
        <f t="shared" si="60"/>
        <v>4.6500000000000004</v>
      </c>
      <c r="G168" s="75">
        <f>(E168+C168+D168)*1490000*1%</f>
        <v>69285.000000000015</v>
      </c>
      <c r="H168" s="75">
        <f>(C168+D168+E168)*1490000*1%</f>
        <v>69285.000000000015</v>
      </c>
      <c r="I168" s="75">
        <f>(C168+D168+E168)*1490000*1%</f>
        <v>69285.000000000015</v>
      </c>
      <c r="J168" s="62">
        <f t="shared" si="67"/>
        <v>207855.00000000006</v>
      </c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</row>
    <row r="169" spans="1:50" s="15" customFormat="1" ht="15.75" x14ac:dyDescent="0.2">
      <c r="A169" s="79">
        <v>4</v>
      </c>
      <c r="B169" s="103" t="s">
        <v>220</v>
      </c>
      <c r="C169" s="98">
        <v>3.34</v>
      </c>
      <c r="D169" s="98"/>
      <c r="E169" s="33"/>
      <c r="F169" s="33">
        <f t="shared" si="60"/>
        <v>3.34</v>
      </c>
      <c r="G169" s="75">
        <f>(E169+C169+D169)*1490000*1%</f>
        <v>49766</v>
      </c>
      <c r="H169" s="75">
        <f>(C169+D169+E169)*1490000*1%</f>
        <v>49766</v>
      </c>
      <c r="I169" s="75">
        <f>(C169+D169+E169)*1490000*1%</f>
        <v>49766</v>
      </c>
      <c r="J169" s="62">
        <f t="shared" si="67"/>
        <v>149298</v>
      </c>
      <c r="K169" s="91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</row>
    <row r="170" spans="1:50" s="15" customFormat="1" ht="15.75" x14ac:dyDescent="0.25">
      <c r="A170" s="64"/>
      <c r="B170" s="65" t="s">
        <v>252</v>
      </c>
      <c r="C170" s="88">
        <f t="shared" ref="C170:I170" si="68">SUM(C11:C169)</f>
        <v>461.7099999999997</v>
      </c>
      <c r="D170" s="88">
        <f t="shared" si="68"/>
        <v>12.800000000000006</v>
      </c>
      <c r="E170" s="88">
        <f t="shared" si="68"/>
        <v>6.9032</v>
      </c>
      <c r="F170" s="88">
        <f t="shared" si="68"/>
        <v>481.41319999999973</v>
      </c>
      <c r="G170" s="89">
        <f t="shared" si="68"/>
        <v>7133273.6800000006</v>
      </c>
      <c r="H170" s="89">
        <f t="shared" si="68"/>
        <v>7097364.6799999997</v>
      </c>
      <c r="I170" s="89">
        <f t="shared" si="68"/>
        <v>7062498.6800000006</v>
      </c>
      <c r="J170" s="66">
        <f>J165+J159+J153+J148+J137+J123+J109+J97+J84+J68+J43+J38+J33+J22+J14+J10</f>
        <v>21293137.039999999</v>
      </c>
      <c r="K170" s="3">
        <f>F170*1490000*1%</f>
        <v>7173056.6799999969</v>
      </c>
      <c r="L170" s="1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</row>
    <row r="171" spans="1:50" s="15" customFormat="1" ht="15.75" x14ac:dyDescent="0.25">
      <c r="A171" s="67"/>
      <c r="B171" s="68" t="s">
        <v>251</v>
      </c>
      <c r="C171" s="69"/>
      <c r="D171" s="70"/>
      <c r="E171" s="71"/>
      <c r="F171" s="72"/>
      <c r="G171" s="73"/>
      <c r="H171" s="73"/>
      <c r="I171" s="73"/>
      <c r="J171" s="74"/>
      <c r="K171" s="13">
        <f>J170-K170</f>
        <v>14120080.360000003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</row>
    <row r="172" spans="1:50" s="15" customFormat="1" ht="15.75" x14ac:dyDescent="0.2">
      <c r="A172" s="78" t="s">
        <v>4</v>
      </c>
      <c r="B172" s="77" t="s">
        <v>114</v>
      </c>
      <c r="C172" s="47"/>
      <c r="D172" s="12"/>
      <c r="E172" s="12"/>
      <c r="F172" s="33"/>
      <c r="G172" s="75"/>
      <c r="H172" s="75"/>
      <c r="I172" s="75"/>
      <c r="J172" s="6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</row>
    <row r="173" spans="1:50" s="15" customFormat="1" ht="15.75" x14ac:dyDescent="0.25">
      <c r="A173" s="8">
        <v>1</v>
      </c>
      <c r="B173" s="104" t="s">
        <v>115</v>
      </c>
      <c r="C173" s="8">
        <v>4.32</v>
      </c>
      <c r="D173" s="16">
        <v>0.2</v>
      </c>
      <c r="E173" s="16"/>
      <c r="F173" s="33">
        <f t="shared" ref="F173:F211" si="69">C173+D173+E173</f>
        <v>4.5200000000000005</v>
      </c>
      <c r="G173" s="75">
        <f t="shared" ref="G173:G234" si="70">(E173+C173+D173)*1490000*1%</f>
        <v>67348.000000000015</v>
      </c>
      <c r="H173" s="75">
        <f>(C173+D173+E173)*1490000*1%</f>
        <v>67348.000000000015</v>
      </c>
      <c r="I173" s="75">
        <f>(C173+D173+E173)*1490000*1%</f>
        <v>67348.000000000015</v>
      </c>
      <c r="J173" s="62">
        <f t="shared" ref="J173:J177" si="71">G173+H173+I173</f>
        <v>202044.00000000006</v>
      </c>
      <c r="K173" s="13">
        <f>G170+H170+I170</f>
        <v>21293137.039999999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</row>
    <row r="174" spans="1:50" s="15" customFormat="1" ht="15.75" x14ac:dyDescent="0.25">
      <c r="A174" s="8">
        <v>2</v>
      </c>
      <c r="B174" s="104" t="s">
        <v>116</v>
      </c>
      <c r="C174" s="8">
        <v>2.41</v>
      </c>
      <c r="D174" s="16"/>
      <c r="E174" s="16"/>
      <c r="F174" s="33">
        <f t="shared" si="69"/>
        <v>2.41</v>
      </c>
      <c r="G174" s="75">
        <f>(E174+C174+D174)*1490000*1%</f>
        <v>35909</v>
      </c>
      <c r="H174" s="75">
        <f>(C174+D174+E174)*1490000*1%</f>
        <v>35909</v>
      </c>
      <c r="I174" s="75">
        <f>(C174+D174+E174)*1490000*1%</f>
        <v>35909</v>
      </c>
      <c r="J174" s="62">
        <f t="shared" si="71"/>
        <v>107727</v>
      </c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</row>
    <row r="175" spans="1:50" s="15" customFormat="1" ht="15.75" x14ac:dyDescent="0.25">
      <c r="A175" s="8">
        <v>3</v>
      </c>
      <c r="B175" s="104" t="s">
        <v>117</v>
      </c>
      <c r="C175" s="8">
        <v>4.0599999999999996</v>
      </c>
      <c r="D175" s="16"/>
      <c r="E175" s="81">
        <f>C175*6%</f>
        <v>0.24359999999999996</v>
      </c>
      <c r="F175" s="33">
        <f t="shared" si="69"/>
        <v>4.3035999999999994</v>
      </c>
      <c r="G175" s="75">
        <f t="shared" si="70"/>
        <v>64123.639999999992</v>
      </c>
      <c r="H175" s="75">
        <f>(C175+D175+E175)*1490000*1%</f>
        <v>64123.639999999992</v>
      </c>
      <c r="I175" s="75">
        <f>(C175+D175+E175)*1490000*1%</f>
        <v>64123.639999999992</v>
      </c>
      <c r="J175" s="62">
        <f t="shared" si="71"/>
        <v>192370.91999999998</v>
      </c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</row>
    <row r="176" spans="1:50" s="15" customFormat="1" ht="15.75" x14ac:dyDescent="0.25">
      <c r="A176" s="8">
        <v>4</v>
      </c>
      <c r="B176" s="104" t="s">
        <v>123</v>
      </c>
      <c r="C176" s="8">
        <v>3.34</v>
      </c>
      <c r="D176" s="16"/>
      <c r="E176" s="16"/>
      <c r="F176" s="33">
        <f t="shared" si="69"/>
        <v>3.34</v>
      </c>
      <c r="G176" s="75">
        <f t="shared" si="70"/>
        <v>49766</v>
      </c>
      <c r="H176" s="75">
        <f>(C176+D176+E176)*1490000*1%</f>
        <v>49766</v>
      </c>
      <c r="I176" s="75">
        <f>(C176+D176+E176)*1490000*1%</f>
        <v>49766</v>
      </c>
      <c r="J176" s="62">
        <f t="shared" si="71"/>
        <v>149298</v>
      </c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</row>
    <row r="177" spans="1:50" s="15" customFormat="1" ht="15.75" x14ac:dyDescent="0.25">
      <c r="A177" s="8">
        <v>5</v>
      </c>
      <c r="B177" s="104" t="s">
        <v>227</v>
      </c>
      <c r="C177" s="9">
        <v>2.72</v>
      </c>
      <c r="D177" s="16"/>
      <c r="E177" s="16"/>
      <c r="F177" s="33">
        <f t="shared" si="69"/>
        <v>2.72</v>
      </c>
      <c r="G177" s="75">
        <f t="shared" si="70"/>
        <v>40528.000000000007</v>
      </c>
      <c r="H177" s="75">
        <f>(C177+D177+E177)*1490000*1%</f>
        <v>40528.000000000007</v>
      </c>
      <c r="I177" s="75">
        <f>(C177+D177+E177)*1490000*1%</f>
        <v>40528.000000000007</v>
      </c>
      <c r="J177" s="62">
        <f t="shared" si="71"/>
        <v>121584.00000000003</v>
      </c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</row>
    <row r="178" spans="1:50" s="15" customFormat="1" ht="15.75" x14ac:dyDescent="0.2">
      <c r="A178" s="8"/>
      <c r="B178" s="11" t="s">
        <v>119</v>
      </c>
      <c r="C178" s="82">
        <f>SUM(C173:C177)</f>
        <v>16.849999999999998</v>
      </c>
      <c r="D178" s="82">
        <f t="shared" ref="D178:I178" si="72">SUM(D173:D177)</f>
        <v>0.2</v>
      </c>
      <c r="E178" s="82">
        <f t="shared" si="72"/>
        <v>0.24359999999999996</v>
      </c>
      <c r="F178" s="82">
        <f t="shared" si="72"/>
        <v>17.293599999999998</v>
      </c>
      <c r="G178" s="82">
        <f t="shared" si="72"/>
        <v>257674.64</v>
      </c>
      <c r="H178" s="82">
        <f t="shared" si="72"/>
        <v>257674.64</v>
      </c>
      <c r="I178" s="82">
        <f t="shared" si="72"/>
        <v>257674.64</v>
      </c>
      <c r="J178" s="82">
        <f>SUM(J173:J177)</f>
        <v>773023.92</v>
      </c>
      <c r="K178" s="3">
        <f>F178*1490000*1%*3</f>
        <v>773023.91999999993</v>
      </c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</row>
    <row r="179" spans="1:50" s="15" customFormat="1" ht="15.75" x14ac:dyDescent="0.2">
      <c r="A179" s="78" t="s">
        <v>86</v>
      </c>
      <c r="B179" s="77" t="s">
        <v>120</v>
      </c>
      <c r="C179" s="47"/>
      <c r="D179" s="16"/>
      <c r="E179" s="16"/>
      <c r="F179" s="33"/>
      <c r="G179" s="75"/>
      <c r="H179" s="75"/>
      <c r="I179" s="75"/>
      <c r="J179" s="8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</row>
    <row r="180" spans="1:50" s="15" customFormat="1" ht="15.75" x14ac:dyDescent="0.25">
      <c r="A180" s="8">
        <v>6</v>
      </c>
      <c r="B180" s="104" t="s">
        <v>58</v>
      </c>
      <c r="C180" s="8">
        <v>4.0599999999999996</v>
      </c>
      <c r="D180" s="9">
        <v>0.2</v>
      </c>
      <c r="E180" s="8">
        <f>C180*10%</f>
        <v>0.40599999999999997</v>
      </c>
      <c r="F180" s="33">
        <f t="shared" si="69"/>
        <v>4.6659999999999995</v>
      </c>
      <c r="G180" s="75">
        <f t="shared" si="70"/>
        <v>69523.399999999994</v>
      </c>
      <c r="H180" s="75">
        <f t="shared" ref="H180:H186" si="73">(C180+D180+E180)*1490000*1%</f>
        <v>69523.399999999994</v>
      </c>
      <c r="I180" s="75">
        <f t="shared" ref="I180:I186" si="74">(C180+D180+E180)*1490000*1%</f>
        <v>69523.399999999994</v>
      </c>
      <c r="J180" s="62">
        <f t="shared" ref="J180:J185" si="75">G180+H180+I180</f>
        <v>208570.19999999998</v>
      </c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</row>
    <row r="181" spans="1:50" s="15" customFormat="1" ht="15.75" x14ac:dyDescent="0.25">
      <c r="A181" s="8">
        <v>7</v>
      </c>
      <c r="B181" s="104" t="s">
        <v>158</v>
      </c>
      <c r="C181" s="8">
        <v>4.58</v>
      </c>
      <c r="D181" s="93"/>
      <c r="E181" s="8">
        <f>C181*8%</f>
        <v>0.3664</v>
      </c>
      <c r="F181" s="33">
        <f t="shared" si="69"/>
        <v>4.9463999999999997</v>
      </c>
      <c r="G181" s="75">
        <f t="shared" ref="G181" si="76">(E181+C181+D181)*1490000*1%</f>
        <v>73701.359999999986</v>
      </c>
      <c r="H181" s="75">
        <f t="shared" si="73"/>
        <v>73701.359999999986</v>
      </c>
      <c r="I181" s="75">
        <f t="shared" si="74"/>
        <v>73701.359999999986</v>
      </c>
      <c r="J181" s="62">
        <f t="shared" si="75"/>
        <v>221104.07999999996</v>
      </c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</row>
    <row r="182" spans="1:50" s="15" customFormat="1" ht="15.75" x14ac:dyDescent="0.25">
      <c r="A182" s="8">
        <v>8</v>
      </c>
      <c r="B182" s="104" t="s">
        <v>122</v>
      </c>
      <c r="C182" s="8">
        <v>3.65</v>
      </c>
      <c r="D182" s="9"/>
      <c r="E182" s="8"/>
      <c r="F182" s="33">
        <f t="shared" si="69"/>
        <v>3.65</v>
      </c>
      <c r="G182" s="75">
        <f t="shared" si="70"/>
        <v>54385</v>
      </c>
      <c r="H182" s="75">
        <f t="shared" si="73"/>
        <v>54385</v>
      </c>
      <c r="I182" s="75">
        <f t="shared" si="74"/>
        <v>54385</v>
      </c>
      <c r="J182" s="62">
        <f t="shared" si="75"/>
        <v>163155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</row>
    <row r="183" spans="1:50" s="15" customFormat="1" ht="15.75" x14ac:dyDescent="0.25">
      <c r="A183" s="8">
        <v>9</v>
      </c>
      <c r="B183" s="104" t="s">
        <v>118</v>
      </c>
      <c r="C183" s="9">
        <v>2.41</v>
      </c>
      <c r="D183" s="9"/>
      <c r="E183" s="16"/>
      <c r="F183" s="33">
        <f t="shared" si="69"/>
        <v>2.41</v>
      </c>
      <c r="G183" s="75">
        <f t="shared" si="70"/>
        <v>35909</v>
      </c>
      <c r="H183" s="75">
        <f t="shared" si="73"/>
        <v>35909</v>
      </c>
      <c r="I183" s="75">
        <f t="shared" si="74"/>
        <v>35909</v>
      </c>
      <c r="J183" s="62">
        <f t="shared" si="75"/>
        <v>107727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</row>
    <row r="184" spans="1:50" s="15" customFormat="1" ht="15.75" x14ac:dyDescent="0.25">
      <c r="A184" s="8">
        <v>10</v>
      </c>
      <c r="B184" s="104" t="s">
        <v>153</v>
      </c>
      <c r="C184" s="8">
        <v>2.46</v>
      </c>
      <c r="D184" s="9">
        <v>0.15</v>
      </c>
      <c r="E184" s="16"/>
      <c r="F184" s="33">
        <f t="shared" si="69"/>
        <v>2.61</v>
      </c>
      <c r="G184" s="75">
        <f t="shared" si="70"/>
        <v>38889</v>
      </c>
      <c r="H184" s="75">
        <f t="shared" si="73"/>
        <v>38889</v>
      </c>
      <c r="I184" s="75">
        <f t="shared" si="74"/>
        <v>38889</v>
      </c>
      <c r="J184" s="62">
        <f t="shared" si="75"/>
        <v>116667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</row>
    <row r="185" spans="1:50" s="15" customFormat="1" ht="15.75" x14ac:dyDescent="0.25">
      <c r="A185" s="8">
        <v>11</v>
      </c>
      <c r="B185" s="104" t="s">
        <v>124</v>
      </c>
      <c r="C185" s="10">
        <v>2.34</v>
      </c>
      <c r="D185" s="9"/>
      <c r="E185" s="16"/>
      <c r="F185" s="33">
        <f t="shared" si="69"/>
        <v>2.34</v>
      </c>
      <c r="G185" s="75">
        <f t="shared" si="70"/>
        <v>34866</v>
      </c>
      <c r="H185" s="75">
        <f t="shared" si="73"/>
        <v>34866</v>
      </c>
      <c r="I185" s="75">
        <f t="shared" si="74"/>
        <v>34866</v>
      </c>
      <c r="J185" s="62">
        <f t="shared" si="75"/>
        <v>104598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0" s="15" customFormat="1" ht="15.75" x14ac:dyDescent="0.25">
      <c r="A186" s="8">
        <v>12</v>
      </c>
      <c r="B186" s="104" t="s">
        <v>222</v>
      </c>
      <c r="C186" s="10">
        <v>3</v>
      </c>
      <c r="D186" s="9"/>
      <c r="E186" s="47"/>
      <c r="F186" s="33">
        <f t="shared" si="69"/>
        <v>3</v>
      </c>
      <c r="G186" s="75">
        <f t="shared" si="70"/>
        <v>44700</v>
      </c>
      <c r="H186" s="75">
        <f t="shared" si="73"/>
        <v>44700</v>
      </c>
      <c r="I186" s="75">
        <f t="shared" si="74"/>
        <v>44700</v>
      </c>
      <c r="J186" s="62">
        <f t="shared" ref="J186" si="77">G186+H186+I186</f>
        <v>134100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</row>
    <row r="187" spans="1:50" s="15" customFormat="1" ht="15.75" x14ac:dyDescent="0.2">
      <c r="A187" s="8"/>
      <c r="B187" s="11" t="s">
        <v>119</v>
      </c>
      <c r="C187" s="82">
        <f t="shared" ref="C187:J187" si="78">SUM(C180:C186)</f>
        <v>22.5</v>
      </c>
      <c r="D187" s="82">
        <f t="shared" si="78"/>
        <v>0.35</v>
      </c>
      <c r="E187" s="82">
        <f t="shared" si="78"/>
        <v>0.77239999999999998</v>
      </c>
      <c r="F187" s="82">
        <f t="shared" si="78"/>
        <v>23.622399999999999</v>
      </c>
      <c r="G187" s="82">
        <f t="shared" si="78"/>
        <v>351973.76</v>
      </c>
      <c r="H187" s="82">
        <f t="shared" si="78"/>
        <v>351973.76</v>
      </c>
      <c r="I187" s="82">
        <f t="shared" si="78"/>
        <v>351973.76</v>
      </c>
      <c r="J187" s="82">
        <f t="shared" si="78"/>
        <v>1055921.2799999998</v>
      </c>
      <c r="K187" s="3">
        <f>F187*1490000*1%*3</f>
        <v>1055921.28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</row>
    <row r="188" spans="1:50" s="15" customFormat="1" ht="15.75" x14ac:dyDescent="0.2">
      <c r="A188" s="78" t="s">
        <v>125</v>
      </c>
      <c r="B188" s="77" t="s">
        <v>126</v>
      </c>
      <c r="C188" s="55"/>
      <c r="D188" s="56"/>
      <c r="E188" s="57"/>
      <c r="F188" s="33"/>
      <c r="G188" s="75"/>
      <c r="H188" s="75"/>
      <c r="I188" s="75"/>
      <c r="J188" s="8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</row>
    <row r="189" spans="1:50" s="15" customFormat="1" ht="15.75" x14ac:dyDescent="0.25">
      <c r="A189" s="8">
        <v>13</v>
      </c>
      <c r="B189" s="104" t="s">
        <v>127</v>
      </c>
      <c r="C189" s="9">
        <v>3.66</v>
      </c>
      <c r="D189" s="9">
        <v>0.2</v>
      </c>
      <c r="E189" s="8"/>
      <c r="F189" s="33">
        <f t="shared" si="69"/>
        <v>3.8600000000000003</v>
      </c>
      <c r="G189" s="75">
        <f t="shared" si="70"/>
        <v>57514.000000000007</v>
      </c>
      <c r="H189" s="75">
        <f t="shared" ref="H189:H195" si="79">(C189+D189+E189)*1490000*1%</f>
        <v>57514.000000000007</v>
      </c>
      <c r="I189" s="75">
        <f t="shared" ref="I189:I195" si="80">(C189+D189+E189)*1490000*1%</f>
        <v>57514.000000000007</v>
      </c>
      <c r="J189" s="62">
        <f t="shared" ref="J189:J194" si="81">G189+H189+I189</f>
        <v>172542.00000000003</v>
      </c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</row>
    <row r="190" spans="1:50" s="15" customFormat="1" ht="15.75" x14ac:dyDescent="0.25">
      <c r="A190" s="8">
        <v>14</v>
      </c>
      <c r="B190" s="104" t="s">
        <v>121</v>
      </c>
      <c r="C190" s="8">
        <v>4.0599999999999996</v>
      </c>
      <c r="D190" s="9">
        <v>0.15</v>
      </c>
      <c r="E190" s="8">
        <f>C190*12%</f>
        <v>0.48719999999999991</v>
      </c>
      <c r="F190" s="33">
        <f t="shared" si="69"/>
        <v>4.6971999999999996</v>
      </c>
      <c r="G190" s="75">
        <f t="shared" si="70"/>
        <v>69988.28</v>
      </c>
      <c r="H190" s="75">
        <f t="shared" si="79"/>
        <v>69988.28</v>
      </c>
      <c r="I190" s="75">
        <f t="shared" si="80"/>
        <v>69988.28</v>
      </c>
      <c r="J190" s="62">
        <f t="shared" si="81"/>
        <v>209964.84</v>
      </c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</row>
    <row r="191" spans="1:50" s="15" customFormat="1" ht="15.75" x14ac:dyDescent="0.25">
      <c r="A191" s="8">
        <v>15</v>
      </c>
      <c r="B191" s="104" t="s">
        <v>129</v>
      </c>
      <c r="C191" s="8">
        <v>4.0599999999999996</v>
      </c>
      <c r="D191" s="9"/>
      <c r="E191" s="8">
        <f>C191*6%</f>
        <v>0.24359999999999996</v>
      </c>
      <c r="F191" s="33">
        <f t="shared" si="69"/>
        <v>4.3035999999999994</v>
      </c>
      <c r="G191" s="75">
        <f t="shared" si="70"/>
        <v>64123.639999999992</v>
      </c>
      <c r="H191" s="75">
        <f t="shared" si="79"/>
        <v>64123.639999999992</v>
      </c>
      <c r="I191" s="75">
        <f t="shared" si="80"/>
        <v>64123.639999999992</v>
      </c>
      <c r="J191" s="62">
        <f t="shared" si="81"/>
        <v>192370.91999999998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</row>
    <row r="192" spans="1:50" s="15" customFormat="1" ht="15.75" x14ac:dyDescent="0.25">
      <c r="A192" s="8">
        <v>16</v>
      </c>
      <c r="B192" s="104" t="s">
        <v>130</v>
      </c>
      <c r="C192" s="8">
        <v>3.34</v>
      </c>
      <c r="D192" s="9"/>
      <c r="E192" s="57"/>
      <c r="F192" s="33">
        <f t="shared" si="69"/>
        <v>3.34</v>
      </c>
      <c r="G192" s="75">
        <f t="shared" si="70"/>
        <v>49766</v>
      </c>
      <c r="H192" s="75">
        <f t="shared" si="79"/>
        <v>49766</v>
      </c>
      <c r="I192" s="75">
        <f t="shared" si="80"/>
        <v>49766</v>
      </c>
      <c r="J192" s="62">
        <f t="shared" si="81"/>
        <v>149298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50" s="15" customFormat="1" ht="15.75" x14ac:dyDescent="0.25">
      <c r="A193" s="8">
        <v>17</v>
      </c>
      <c r="B193" s="104" t="s">
        <v>131</v>
      </c>
      <c r="C193" s="8">
        <v>3.34</v>
      </c>
      <c r="D193" s="9"/>
      <c r="E193" s="57"/>
      <c r="F193" s="33">
        <f t="shared" si="69"/>
        <v>3.34</v>
      </c>
      <c r="G193" s="75">
        <f t="shared" si="70"/>
        <v>49766</v>
      </c>
      <c r="H193" s="75">
        <f t="shared" si="79"/>
        <v>49766</v>
      </c>
      <c r="I193" s="75">
        <f t="shared" si="80"/>
        <v>49766</v>
      </c>
      <c r="J193" s="62">
        <f t="shared" si="81"/>
        <v>149298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</row>
    <row r="194" spans="1:50" s="15" customFormat="1" ht="15.75" x14ac:dyDescent="0.25">
      <c r="A194" s="8">
        <v>18</v>
      </c>
      <c r="B194" s="104" t="s">
        <v>132</v>
      </c>
      <c r="C194" s="8">
        <v>3.34</v>
      </c>
      <c r="D194" s="9"/>
      <c r="E194" s="57"/>
      <c r="F194" s="33">
        <f t="shared" si="69"/>
        <v>3.34</v>
      </c>
      <c r="G194" s="75">
        <f t="shared" si="70"/>
        <v>49766</v>
      </c>
      <c r="H194" s="75">
        <f t="shared" si="79"/>
        <v>49766</v>
      </c>
      <c r="I194" s="75">
        <f t="shared" si="80"/>
        <v>49766</v>
      </c>
      <c r="J194" s="62">
        <f t="shared" si="81"/>
        <v>149298</v>
      </c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</row>
    <row r="195" spans="1:50" s="15" customFormat="1" ht="15.75" x14ac:dyDescent="0.25">
      <c r="A195" s="8">
        <v>19</v>
      </c>
      <c r="B195" s="104" t="s">
        <v>226</v>
      </c>
      <c r="C195" s="8">
        <v>2.72</v>
      </c>
      <c r="D195" s="10"/>
      <c r="E195" s="10"/>
      <c r="F195" s="33">
        <f t="shared" si="69"/>
        <v>2.72</v>
      </c>
      <c r="G195" s="75">
        <f t="shared" si="70"/>
        <v>40528.000000000007</v>
      </c>
      <c r="H195" s="75">
        <f t="shared" si="79"/>
        <v>40528.000000000007</v>
      </c>
      <c r="I195" s="75">
        <f t="shared" si="80"/>
        <v>40528.000000000007</v>
      </c>
      <c r="J195" s="62">
        <f t="shared" ref="J195" si="82">G195+H195+I195</f>
        <v>121584.00000000003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</row>
    <row r="196" spans="1:50" s="15" customFormat="1" ht="15.75" x14ac:dyDescent="0.2">
      <c r="A196" s="8"/>
      <c r="B196" s="11" t="s">
        <v>119</v>
      </c>
      <c r="C196" s="82">
        <f>SUM(C189:C195)</f>
        <v>24.52</v>
      </c>
      <c r="D196" s="82">
        <f t="shared" ref="D196:J196" si="83">SUM(D189:D195)</f>
        <v>0.35</v>
      </c>
      <c r="E196" s="82">
        <f t="shared" si="83"/>
        <v>0.73079999999999989</v>
      </c>
      <c r="F196" s="82">
        <f t="shared" si="83"/>
        <v>25.6008</v>
      </c>
      <c r="G196" s="82">
        <f t="shared" si="83"/>
        <v>381451.92</v>
      </c>
      <c r="H196" s="82">
        <f t="shared" si="83"/>
        <v>381451.92</v>
      </c>
      <c r="I196" s="82">
        <f t="shared" si="83"/>
        <v>381451.92</v>
      </c>
      <c r="J196" s="82">
        <f t="shared" si="83"/>
        <v>1144355.76</v>
      </c>
      <c r="K196" s="3">
        <f>F196*1490000*1%*3</f>
        <v>1144355.76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</row>
    <row r="197" spans="1:50" s="15" customFormat="1" ht="15.75" x14ac:dyDescent="0.2">
      <c r="A197" s="78" t="s">
        <v>133</v>
      </c>
      <c r="B197" s="77" t="s">
        <v>134</v>
      </c>
      <c r="C197" s="8"/>
      <c r="D197" s="9"/>
      <c r="E197" s="57"/>
      <c r="F197" s="33"/>
      <c r="G197" s="75"/>
      <c r="H197" s="75"/>
      <c r="I197" s="75"/>
      <c r="J197" s="84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</row>
    <row r="198" spans="1:50" s="15" customFormat="1" ht="15.75" x14ac:dyDescent="0.25">
      <c r="A198" s="8">
        <v>20</v>
      </c>
      <c r="B198" s="104" t="s">
        <v>135</v>
      </c>
      <c r="C198" s="9">
        <v>3.33</v>
      </c>
      <c r="D198" s="9">
        <v>0.2</v>
      </c>
      <c r="E198" s="8"/>
      <c r="F198" s="33">
        <f t="shared" si="69"/>
        <v>3.5300000000000002</v>
      </c>
      <c r="G198" s="75">
        <f t="shared" si="70"/>
        <v>52597</v>
      </c>
      <c r="H198" s="75">
        <f t="shared" ref="H198:H204" si="84">(C198+D198+E198)*1490000*1%</f>
        <v>52597</v>
      </c>
      <c r="I198" s="75">
        <f t="shared" ref="I198:I204" si="85">(C198+D198+E198)*1490000*1%</f>
        <v>52597</v>
      </c>
      <c r="J198" s="62">
        <f t="shared" ref="J198:J204" si="86">G198+H198+I198</f>
        <v>157791</v>
      </c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</row>
    <row r="199" spans="1:50" s="15" customFormat="1" ht="15.75" x14ac:dyDescent="0.25">
      <c r="A199" s="8">
        <v>21</v>
      </c>
      <c r="B199" s="104" t="s">
        <v>128</v>
      </c>
      <c r="C199" s="8">
        <v>4.0599999999999996</v>
      </c>
      <c r="D199" s="9">
        <v>0.15</v>
      </c>
      <c r="E199" s="8">
        <f>C199*8%</f>
        <v>0.32479999999999998</v>
      </c>
      <c r="F199" s="33">
        <f t="shared" si="69"/>
        <v>4.5347999999999997</v>
      </c>
      <c r="G199" s="75">
        <f t="shared" si="70"/>
        <v>67568.52</v>
      </c>
      <c r="H199" s="75">
        <f t="shared" si="84"/>
        <v>67568.52</v>
      </c>
      <c r="I199" s="75">
        <f t="shared" si="85"/>
        <v>67568.52</v>
      </c>
      <c r="J199" s="62">
        <f t="shared" si="86"/>
        <v>202705.56</v>
      </c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</row>
    <row r="200" spans="1:50" s="15" customFormat="1" ht="15.75" x14ac:dyDescent="0.25">
      <c r="A200" s="8">
        <v>22</v>
      </c>
      <c r="B200" s="104" t="s">
        <v>136</v>
      </c>
      <c r="C200" s="8">
        <v>3.34</v>
      </c>
      <c r="D200" s="9"/>
      <c r="E200" s="8"/>
      <c r="F200" s="33">
        <f t="shared" si="69"/>
        <v>3.34</v>
      </c>
      <c r="G200" s="75">
        <f t="shared" si="70"/>
        <v>49766</v>
      </c>
      <c r="H200" s="75">
        <f t="shared" si="84"/>
        <v>49766</v>
      </c>
      <c r="I200" s="75">
        <f t="shared" si="85"/>
        <v>49766</v>
      </c>
      <c r="J200" s="62">
        <f t="shared" si="86"/>
        <v>149298</v>
      </c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</row>
    <row r="201" spans="1:50" s="15" customFormat="1" ht="15.75" x14ac:dyDescent="0.25">
      <c r="A201" s="8">
        <v>23</v>
      </c>
      <c r="B201" s="104" t="s">
        <v>137</v>
      </c>
      <c r="C201" s="8">
        <v>3.34</v>
      </c>
      <c r="D201" s="9"/>
      <c r="E201" s="8"/>
      <c r="F201" s="33">
        <f t="shared" si="69"/>
        <v>3.34</v>
      </c>
      <c r="G201" s="75">
        <f t="shared" si="70"/>
        <v>49766</v>
      </c>
      <c r="H201" s="75">
        <f t="shared" si="84"/>
        <v>49766</v>
      </c>
      <c r="I201" s="75">
        <f t="shared" si="85"/>
        <v>49766</v>
      </c>
      <c r="J201" s="62">
        <f t="shared" si="86"/>
        <v>149298</v>
      </c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</row>
    <row r="202" spans="1:50" s="15" customFormat="1" ht="15.75" x14ac:dyDescent="0.25">
      <c r="A202" s="8">
        <v>24</v>
      </c>
      <c r="B202" s="104" t="s">
        <v>138</v>
      </c>
      <c r="C202" s="8">
        <v>4.2699999999999996</v>
      </c>
      <c r="D202" s="9"/>
      <c r="E202" s="8">
        <f>C202*5%</f>
        <v>0.2135</v>
      </c>
      <c r="F202" s="33">
        <f t="shared" si="69"/>
        <v>4.4834999999999994</v>
      </c>
      <c r="G202" s="75">
        <f t="shared" si="70"/>
        <v>66804.149999999994</v>
      </c>
      <c r="H202" s="75">
        <f t="shared" si="84"/>
        <v>66804.149999999994</v>
      </c>
      <c r="I202" s="75">
        <f t="shared" si="85"/>
        <v>66804.149999999994</v>
      </c>
      <c r="J202" s="62">
        <f t="shared" si="86"/>
        <v>200412.44999999998</v>
      </c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</row>
    <row r="203" spans="1:50" s="15" customFormat="1" ht="15.75" x14ac:dyDescent="0.25">
      <c r="A203" s="8">
        <v>25</v>
      </c>
      <c r="B203" s="104" t="s">
        <v>139</v>
      </c>
      <c r="C203" s="10">
        <v>2.06</v>
      </c>
      <c r="D203" s="9"/>
      <c r="E203" s="8"/>
      <c r="F203" s="33">
        <f t="shared" si="69"/>
        <v>2.06</v>
      </c>
      <c r="G203" s="75">
        <f t="shared" si="70"/>
        <v>30694</v>
      </c>
      <c r="H203" s="75">
        <f t="shared" si="84"/>
        <v>30694</v>
      </c>
      <c r="I203" s="75">
        <f t="shared" si="85"/>
        <v>30694</v>
      </c>
      <c r="J203" s="62">
        <f t="shared" si="86"/>
        <v>92082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</row>
    <row r="204" spans="1:50" s="15" customFormat="1" ht="15.75" x14ac:dyDescent="0.25">
      <c r="A204" s="8">
        <v>26</v>
      </c>
      <c r="B204" s="104" t="s">
        <v>225</v>
      </c>
      <c r="C204" s="10">
        <v>2.72</v>
      </c>
      <c r="D204" s="78"/>
      <c r="E204" s="8"/>
      <c r="F204" s="33">
        <f t="shared" si="69"/>
        <v>2.72</v>
      </c>
      <c r="G204" s="75">
        <f t="shared" si="70"/>
        <v>40528.000000000007</v>
      </c>
      <c r="H204" s="75">
        <f t="shared" si="84"/>
        <v>40528.000000000007</v>
      </c>
      <c r="I204" s="75">
        <f t="shared" si="85"/>
        <v>40528.000000000007</v>
      </c>
      <c r="J204" s="62">
        <f t="shared" si="86"/>
        <v>121584.00000000003</v>
      </c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</row>
    <row r="205" spans="1:50" s="15" customFormat="1" ht="15.75" x14ac:dyDescent="0.2">
      <c r="A205" s="8"/>
      <c r="B205" s="11" t="s">
        <v>119</v>
      </c>
      <c r="C205" s="82">
        <f t="shared" ref="C205:I205" si="87">SUM(C198:C204)</f>
        <v>23.119999999999997</v>
      </c>
      <c r="D205" s="82">
        <f t="shared" si="87"/>
        <v>0.35</v>
      </c>
      <c r="E205" s="82">
        <f t="shared" si="87"/>
        <v>0.5383</v>
      </c>
      <c r="F205" s="82">
        <f t="shared" si="87"/>
        <v>24.008299999999995</v>
      </c>
      <c r="G205" s="82">
        <f t="shared" si="87"/>
        <v>357723.67000000004</v>
      </c>
      <c r="H205" s="82">
        <f t="shared" si="87"/>
        <v>357723.67000000004</v>
      </c>
      <c r="I205" s="82">
        <f t="shared" si="87"/>
        <v>357723.67000000004</v>
      </c>
      <c r="J205" s="82">
        <f>SUM(J198:J204)</f>
        <v>1073171.01</v>
      </c>
      <c r="K205" s="3">
        <f>F205*1490000*1%*3</f>
        <v>1073171.0099999998</v>
      </c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</row>
    <row r="206" spans="1:50" s="15" customFormat="1" ht="15.75" x14ac:dyDescent="0.2">
      <c r="A206" s="78" t="s">
        <v>140</v>
      </c>
      <c r="B206" s="77" t="s">
        <v>141</v>
      </c>
      <c r="C206" s="8"/>
      <c r="D206" s="9"/>
      <c r="E206" s="57"/>
      <c r="F206" s="33"/>
      <c r="G206" s="75"/>
      <c r="H206" s="75"/>
      <c r="I206" s="75"/>
      <c r="J206" s="84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</row>
    <row r="207" spans="1:50" s="15" customFormat="1" ht="15.75" x14ac:dyDescent="0.25">
      <c r="A207" s="8">
        <v>27</v>
      </c>
      <c r="B207" s="104" t="s">
        <v>142</v>
      </c>
      <c r="C207" s="8">
        <v>4.6500000000000004</v>
      </c>
      <c r="D207" s="9">
        <v>0.2</v>
      </c>
      <c r="E207" s="8"/>
      <c r="F207" s="33">
        <f t="shared" si="69"/>
        <v>4.8500000000000005</v>
      </c>
      <c r="G207" s="75">
        <f t="shared" si="70"/>
        <v>72265.000000000015</v>
      </c>
      <c r="H207" s="75">
        <f>(C207+D207+E207)*1490000*1%</f>
        <v>72265.000000000015</v>
      </c>
      <c r="I207" s="75">
        <f>(C207+D207+E207)*1490000*1%</f>
        <v>72265.000000000015</v>
      </c>
      <c r="J207" s="62">
        <f t="shared" ref="J207:J211" si="88">G207+H207+I207</f>
        <v>216795.00000000006</v>
      </c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</row>
    <row r="208" spans="1:50" s="15" customFormat="1" ht="15.75" x14ac:dyDescent="0.25">
      <c r="A208" s="8">
        <v>28</v>
      </c>
      <c r="B208" s="104" t="s">
        <v>143</v>
      </c>
      <c r="C208" s="8">
        <v>3.06</v>
      </c>
      <c r="D208" s="9">
        <v>0.15</v>
      </c>
      <c r="E208" s="8"/>
      <c r="F208" s="33">
        <f t="shared" si="69"/>
        <v>3.21</v>
      </c>
      <c r="G208" s="75">
        <f t="shared" si="70"/>
        <v>47829</v>
      </c>
      <c r="H208" s="75">
        <f>(C208+D208+E208)*1490000*1%</f>
        <v>47829</v>
      </c>
      <c r="I208" s="75">
        <f>(C208+D208+E208)*1490000*1%</f>
        <v>47829</v>
      </c>
      <c r="J208" s="62">
        <f t="shared" si="88"/>
        <v>143487</v>
      </c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</row>
    <row r="209" spans="1:51" s="15" customFormat="1" ht="15.75" x14ac:dyDescent="0.25">
      <c r="A209" s="8">
        <v>29</v>
      </c>
      <c r="B209" s="104" t="s">
        <v>117</v>
      </c>
      <c r="C209" s="8">
        <v>3.65</v>
      </c>
      <c r="D209" s="9"/>
      <c r="E209" s="8"/>
      <c r="F209" s="33">
        <f t="shared" si="69"/>
        <v>3.65</v>
      </c>
      <c r="G209" s="75">
        <f t="shared" si="70"/>
        <v>54385</v>
      </c>
      <c r="H209" s="75">
        <f>(C209+D209+E209)*1490000*1%</f>
        <v>54385</v>
      </c>
      <c r="I209" s="75">
        <f>(C209+D209+E209)*1490000*1%</f>
        <v>54385</v>
      </c>
      <c r="J209" s="62">
        <f t="shared" si="88"/>
        <v>163155</v>
      </c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</row>
    <row r="210" spans="1:51" s="15" customFormat="1" ht="15.75" x14ac:dyDescent="0.25">
      <c r="A210" s="8">
        <v>30</v>
      </c>
      <c r="B210" s="104" t="s">
        <v>144</v>
      </c>
      <c r="C210" s="8">
        <v>4.0599999999999996</v>
      </c>
      <c r="D210" s="9"/>
      <c r="E210" s="8">
        <f>C210*15%</f>
        <v>0.60899999999999987</v>
      </c>
      <c r="F210" s="33">
        <f t="shared" si="69"/>
        <v>4.6689999999999996</v>
      </c>
      <c r="G210" s="75">
        <f t="shared" si="70"/>
        <v>69568.099999999991</v>
      </c>
      <c r="H210" s="75">
        <f>(C210+D210+E210)*1490000*1%</f>
        <v>69568.099999999991</v>
      </c>
      <c r="I210" s="75">
        <f>(C210+D210+E210)*1490000*1%</f>
        <v>69568.099999999991</v>
      </c>
      <c r="J210" s="62">
        <f t="shared" si="88"/>
        <v>208704.3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</row>
    <row r="211" spans="1:51" s="15" customFormat="1" ht="15.75" x14ac:dyDescent="0.25">
      <c r="A211" s="8">
        <v>31</v>
      </c>
      <c r="B211" s="104" t="s">
        <v>232</v>
      </c>
      <c r="C211" s="8">
        <v>2.66</v>
      </c>
      <c r="D211" s="9"/>
      <c r="E211" s="8"/>
      <c r="F211" s="33">
        <f t="shared" si="69"/>
        <v>2.66</v>
      </c>
      <c r="G211" s="75">
        <f t="shared" si="70"/>
        <v>39634</v>
      </c>
      <c r="H211" s="75">
        <f>(C211+D211+E211)*1490000*1%</f>
        <v>39634</v>
      </c>
      <c r="I211" s="75">
        <f>(C211+D211+E211)*1490000*1%</f>
        <v>39634</v>
      </c>
      <c r="J211" s="62">
        <f t="shared" si="88"/>
        <v>118902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</row>
    <row r="212" spans="1:51" s="15" customFormat="1" ht="15.75" x14ac:dyDescent="0.2">
      <c r="A212" s="8"/>
      <c r="B212" s="11" t="s">
        <v>119</v>
      </c>
      <c r="C212" s="83">
        <f>SUM(C207:C211)</f>
        <v>18.080000000000002</v>
      </c>
      <c r="D212" s="83">
        <f t="shared" ref="D212:J212" si="89">SUM(D207:D211)</f>
        <v>0.35</v>
      </c>
      <c r="E212" s="83">
        <f t="shared" si="89"/>
        <v>0.60899999999999987</v>
      </c>
      <c r="F212" s="83">
        <f t="shared" si="89"/>
        <v>19.039000000000001</v>
      </c>
      <c r="G212" s="83">
        <f t="shared" si="89"/>
        <v>283681.09999999998</v>
      </c>
      <c r="H212" s="83">
        <f t="shared" si="89"/>
        <v>283681.09999999998</v>
      </c>
      <c r="I212" s="83">
        <f t="shared" si="89"/>
        <v>283681.09999999998</v>
      </c>
      <c r="J212" s="83">
        <f t="shared" si="89"/>
        <v>851043.3</v>
      </c>
      <c r="K212" s="3">
        <f>F212*1490000*1%*3</f>
        <v>851043.3</v>
      </c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</row>
    <row r="213" spans="1:51" s="15" customFormat="1" ht="15.75" x14ac:dyDescent="0.2">
      <c r="A213" s="78" t="s">
        <v>146</v>
      </c>
      <c r="B213" s="77" t="s">
        <v>147</v>
      </c>
      <c r="C213" s="8"/>
      <c r="D213" s="9"/>
      <c r="E213" s="57"/>
      <c r="F213" s="33"/>
      <c r="G213" s="75"/>
      <c r="H213" s="75"/>
      <c r="I213" s="75"/>
      <c r="J213" s="85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</row>
    <row r="214" spans="1:51" s="15" customFormat="1" ht="15.75" x14ac:dyDescent="0.25">
      <c r="A214" s="8">
        <v>32</v>
      </c>
      <c r="B214" s="105" t="s">
        <v>148</v>
      </c>
      <c r="C214" s="8">
        <v>2.46</v>
      </c>
      <c r="D214" s="9">
        <v>0.2</v>
      </c>
      <c r="E214" s="8"/>
      <c r="F214" s="33">
        <f t="shared" ref="F214:F266" si="90">C214+D214+E214</f>
        <v>2.66</v>
      </c>
      <c r="G214" s="75">
        <f t="shared" si="70"/>
        <v>39634</v>
      </c>
      <c r="H214" s="75">
        <f t="shared" ref="H214:H219" si="91">(C214+D214+E214)*1490000*1%</f>
        <v>39634</v>
      </c>
      <c r="I214" s="75">
        <f t="shared" ref="I214:I219" si="92">(C214+D214+E214)*1490000*1%</f>
        <v>39634</v>
      </c>
      <c r="J214" s="62">
        <f t="shared" ref="J214:J219" si="93">G214+H214+I214</f>
        <v>118902</v>
      </c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</row>
    <row r="215" spans="1:51" s="15" customFormat="1" ht="15.75" x14ac:dyDescent="0.25">
      <c r="A215" s="8">
        <v>33</v>
      </c>
      <c r="B215" s="104" t="s">
        <v>149</v>
      </c>
      <c r="C215" s="8">
        <v>3.34</v>
      </c>
      <c r="D215" s="9">
        <v>0.15</v>
      </c>
      <c r="E215" s="8"/>
      <c r="F215" s="33">
        <f t="shared" si="90"/>
        <v>3.4899999999999998</v>
      </c>
      <c r="G215" s="75">
        <f t="shared" si="70"/>
        <v>52001</v>
      </c>
      <c r="H215" s="75">
        <f t="shared" si="91"/>
        <v>52001</v>
      </c>
      <c r="I215" s="75">
        <f t="shared" si="92"/>
        <v>52001</v>
      </c>
      <c r="J215" s="62">
        <f t="shared" si="93"/>
        <v>156003</v>
      </c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</row>
    <row r="216" spans="1:51" s="15" customFormat="1" ht="15.75" x14ac:dyDescent="0.25">
      <c r="A216" s="8">
        <v>34</v>
      </c>
      <c r="B216" s="106" t="s">
        <v>249</v>
      </c>
      <c r="C216" s="8">
        <v>3.03</v>
      </c>
      <c r="D216" s="9"/>
      <c r="E216" s="8"/>
      <c r="F216" s="33">
        <f t="shared" si="90"/>
        <v>3.03</v>
      </c>
      <c r="G216" s="75">
        <f t="shared" si="70"/>
        <v>45147</v>
      </c>
      <c r="H216" s="75">
        <f t="shared" si="91"/>
        <v>45147</v>
      </c>
      <c r="I216" s="75">
        <f t="shared" si="92"/>
        <v>45147</v>
      </c>
      <c r="J216" s="62">
        <f t="shared" si="93"/>
        <v>135441</v>
      </c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</row>
    <row r="217" spans="1:51" s="15" customFormat="1" ht="15.75" x14ac:dyDescent="0.25">
      <c r="A217" s="8">
        <v>35</v>
      </c>
      <c r="B217" s="104" t="s">
        <v>159</v>
      </c>
      <c r="C217" s="9">
        <v>3.33</v>
      </c>
      <c r="D217" s="9"/>
      <c r="E217" s="8"/>
      <c r="F217" s="33">
        <f t="shared" si="90"/>
        <v>3.33</v>
      </c>
      <c r="G217" s="75">
        <f t="shared" si="70"/>
        <v>49617</v>
      </c>
      <c r="H217" s="75">
        <f t="shared" si="91"/>
        <v>49617</v>
      </c>
      <c r="I217" s="75">
        <f t="shared" si="92"/>
        <v>49617</v>
      </c>
      <c r="J217" s="62">
        <f t="shared" si="93"/>
        <v>148851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</row>
    <row r="218" spans="1:51" s="15" customFormat="1" ht="15.75" x14ac:dyDescent="0.25">
      <c r="A218" s="8">
        <v>36</v>
      </c>
      <c r="B218" s="105" t="s">
        <v>152</v>
      </c>
      <c r="C218" s="9">
        <v>2.41</v>
      </c>
      <c r="D218" s="78"/>
      <c r="E218" s="57"/>
      <c r="F218" s="33"/>
      <c r="G218" s="95" t="s">
        <v>274</v>
      </c>
      <c r="H218" s="75">
        <f t="shared" si="91"/>
        <v>35909</v>
      </c>
      <c r="I218" s="75">
        <f t="shared" si="92"/>
        <v>35909</v>
      </c>
      <c r="J218" s="62">
        <f>H218+I218</f>
        <v>71818</v>
      </c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</row>
    <row r="219" spans="1:51" s="15" customFormat="1" ht="15.75" x14ac:dyDescent="0.25">
      <c r="A219" s="8">
        <v>37</v>
      </c>
      <c r="B219" s="104" t="s">
        <v>221</v>
      </c>
      <c r="C219" s="8">
        <v>3</v>
      </c>
      <c r="D219" s="78"/>
      <c r="E219" s="57"/>
      <c r="F219" s="33">
        <f t="shared" si="90"/>
        <v>3</v>
      </c>
      <c r="G219" s="75">
        <f t="shared" si="70"/>
        <v>44700</v>
      </c>
      <c r="H219" s="75">
        <f t="shared" si="91"/>
        <v>44700</v>
      </c>
      <c r="I219" s="75">
        <f t="shared" si="92"/>
        <v>44700</v>
      </c>
      <c r="J219" s="62">
        <f t="shared" si="93"/>
        <v>134100</v>
      </c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</row>
    <row r="220" spans="1:51" s="15" customFormat="1" ht="15.75" x14ac:dyDescent="0.2">
      <c r="A220" s="8"/>
      <c r="B220" s="11" t="s">
        <v>119</v>
      </c>
      <c r="C220" s="82">
        <f>SUM(C214:C219)</f>
        <v>17.57</v>
      </c>
      <c r="D220" s="82">
        <f t="shared" ref="D220:J220" si="94">SUM(D214:D219)</f>
        <v>0.35</v>
      </c>
      <c r="E220" s="82">
        <f t="shared" si="94"/>
        <v>0</v>
      </c>
      <c r="F220" s="82">
        <f t="shared" si="94"/>
        <v>15.51</v>
      </c>
      <c r="G220" s="82">
        <f t="shared" si="94"/>
        <v>231099</v>
      </c>
      <c r="H220" s="82">
        <f t="shared" si="94"/>
        <v>267008</v>
      </c>
      <c r="I220" s="82">
        <f t="shared" si="94"/>
        <v>267008</v>
      </c>
      <c r="J220" s="82">
        <f t="shared" si="94"/>
        <v>765115</v>
      </c>
      <c r="K220" s="3">
        <f>F220*1490000*1%*3</f>
        <v>693297</v>
      </c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</row>
    <row r="221" spans="1:51" s="3" customFormat="1" ht="12.75" x14ac:dyDescent="0.2">
      <c r="A221" s="78" t="s">
        <v>154</v>
      </c>
      <c r="B221" s="77" t="s">
        <v>155</v>
      </c>
      <c r="C221" s="8"/>
      <c r="D221" s="9"/>
      <c r="E221" s="32"/>
      <c r="F221" s="33"/>
      <c r="G221" s="75"/>
      <c r="H221" s="75"/>
      <c r="I221" s="75"/>
      <c r="J221" s="8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5"/>
    </row>
    <row r="222" spans="1:51" s="3" customFormat="1" ht="15.75" x14ac:dyDescent="0.25">
      <c r="A222" s="8">
        <v>38</v>
      </c>
      <c r="B222" s="104" t="s">
        <v>163</v>
      </c>
      <c r="C222" s="9">
        <v>3.66</v>
      </c>
      <c r="D222" s="9">
        <v>0.2</v>
      </c>
      <c r="E222" s="8"/>
      <c r="F222" s="33">
        <f t="shared" si="90"/>
        <v>3.8600000000000003</v>
      </c>
      <c r="G222" s="75">
        <f t="shared" si="70"/>
        <v>57514.000000000007</v>
      </c>
      <c r="H222" s="75">
        <f t="shared" ref="H222:H227" si="95">(C222+D222+E222)*1490000*1%</f>
        <v>57514.000000000007</v>
      </c>
      <c r="I222" s="75">
        <f t="shared" ref="I222:I227" si="96">(C222+D222+E222)*1490000*1%</f>
        <v>57514.000000000007</v>
      </c>
      <c r="J222" s="62">
        <f t="shared" ref="J222:J227" si="97">G222+H222+I222</f>
        <v>172542.00000000003</v>
      </c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5"/>
    </row>
    <row r="223" spans="1:51" s="35" customFormat="1" ht="15.75" x14ac:dyDescent="0.25">
      <c r="A223" s="8">
        <v>39</v>
      </c>
      <c r="B223" s="104" t="s">
        <v>156</v>
      </c>
      <c r="C223" s="8">
        <v>4.0599999999999996</v>
      </c>
      <c r="D223" s="9">
        <v>0.15</v>
      </c>
      <c r="E223" s="8">
        <f>C223*8%</f>
        <v>0.32479999999999998</v>
      </c>
      <c r="F223" s="33">
        <f t="shared" si="90"/>
        <v>4.5347999999999997</v>
      </c>
      <c r="G223" s="75">
        <f t="shared" si="70"/>
        <v>67568.52</v>
      </c>
      <c r="H223" s="75">
        <f t="shared" si="95"/>
        <v>67568.52</v>
      </c>
      <c r="I223" s="75">
        <f t="shared" si="96"/>
        <v>67568.52</v>
      </c>
      <c r="J223" s="62">
        <f t="shared" si="97"/>
        <v>202705.56</v>
      </c>
    </row>
    <row r="224" spans="1:51" s="36" customFormat="1" ht="15.75" x14ac:dyDescent="0.25">
      <c r="A224" s="8">
        <v>40</v>
      </c>
      <c r="B224" s="104" t="s">
        <v>157</v>
      </c>
      <c r="C224" s="8">
        <v>4.2699999999999996</v>
      </c>
      <c r="D224" s="10"/>
      <c r="E224" s="8">
        <f>C224*5%</f>
        <v>0.2135</v>
      </c>
      <c r="F224" s="33">
        <f t="shared" si="90"/>
        <v>4.4834999999999994</v>
      </c>
      <c r="G224" s="75">
        <f t="shared" si="70"/>
        <v>66804.149999999994</v>
      </c>
      <c r="H224" s="75">
        <f t="shared" si="95"/>
        <v>66804.149999999994</v>
      </c>
      <c r="I224" s="75">
        <f t="shared" si="96"/>
        <v>66804.149999999994</v>
      </c>
      <c r="J224" s="62">
        <f t="shared" si="97"/>
        <v>200412.44999999998</v>
      </c>
    </row>
    <row r="225" spans="1:11" s="35" customFormat="1" ht="15.75" x14ac:dyDescent="0.25">
      <c r="A225" s="8">
        <v>41</v>
      </c>
      <c r="B225" s="105" t="s">
        <v>18</v>
      </c>
      <c r="C225" s="8">
        <v>4.58</v>
      </c>
      <c r="D225" s="9"/>
      <c r="E225" s="8">
        <f>C225*7%</f>
        <v>0.32060000000000005</v>
      </c>
      <c r="F225" s="33">
        <f t="shared" si="90"/>
        <v>4.9005999999999998</v>
      </c>
      <c r="G225" s="75">
        <f t="shared" ref="G225" si="98">(E225+C225+D225)*1490000*1%</f>
        <v>73018.94</v>
      </c>
      <c r="H225" s="75">
        <f t="shared" si="95"/>
        <v>73018.94</v>
      </c>
      <c r="I225" s="75">
        <f t="shared" si="96"/>
        <v>73018.94</v>
      </c>
      <c r="J225" s="62">
        <f t="shared" si="97"/>
        <v>219056.82</v>
      </c>
    </row>
    <row r="226" spans="1:11" s="35" customFormat="1" ht="15.75" x14ac:dyDescent="0.25">
      <c r="A226" s="8">
        <v>42</v>
      </c>
      <c r="B226" s="104" t="s">
        <v>160</v>
      </c>
      <c r="C226" s="8">
        <v>4.0599999999999996</v>
      </c>
      <c r="D226" s="9"/>
      <c r="E226" s="8">
        <f>C226*6%</f>
        <v>0.24359999999999996</v>
      </c>
      <c r="F226" s="33">
        <f t="shared" si="90"/>
        <v>4.3035999999999994</v>
      </c>
      <c r="G226" s="75">
        <f t="shared" si="70"/>
        <v>64123.639999999992</v>
      </c>
      <c r="H226" s="75">
        <f t="shared" si="95"/>
        <v>64123.639999999992</v>
      </c>
      <c r="I226" s="75">
        <f t="shared" si="96"/>
        <v>64123.639999999992</v>
      </c>
      <c r="J226" s="62">
        <f t="shared" si="97"/>
        <v>192370.91999999998</v>
      </c>
    </row>
    <row r="227" spans="1:11" s="35" customFormat="1" ht="15.75" x14ac:dyDescent="0.25">
      <c r="A227" s="8">
        <v>43</v>
      </c>
      <c r="B227" s="104" t="s">
        <v>229</v>
      </c>
      <c r="C227" s="8">
        <v>2.72</v>
      </c>
      <c r="D227" s="78"/>
      <c r="E227" s="8"/>
      <c r="F227" s="33">
        <f t="shared" si="90"/>
        <v>2.72</v>
      </c>
      <c r="G227" s="75">
        <f t="shared" si="70"/>
        <v>40528.000000000007</v>
      </c>
      <c r="H227" s="75">
        <f t="shared" si="95"/>
        <v>40528.000000000007</v>
      </c>
      <c r="I227" s="75">
        <f t="shared" si="96"/>
        <v>40528.000000000007</v>
      </c>
      <c r="J227" s="62">
        <f t="shared" si="97"/>
        <v>121584.00000000003</v>
      </c>
    </row>
    <row r="228" spans="1:11" s="36" customFormat="1" ht="15.75" x14ac:dyDescent="0.25">
      <c r="A228" s="8"/>
      <c r="B228" s="11" t="s">
        <v>119</v>
      </c>
      <c r="C228" s="82">
        <f>SUM(C222:C227)</f>
        <v>23.349999999999998</v>
      </c>
      <c r="D228" s="82">
        <f t="shared" ref="D228:J228" si="99">SUM(D222:D227)</f>
        <v>0.35</v>
      </c>
      <c r="E228" s="82">
        <f t="shared" si="99"/>
        <v>1.1025</v>
      </c>
      <c r="F228" s="82">
        <f t="shared" si="99"/>
        <v>24.802499999999998</v>
      </c>
      <c r="G228" s="82">
        <f t="shared" si="99"/>
        <v>369557.25</v>
      </c>
      <c r="H228" s="82">
        <f t="shared" si="99"/>
        <v>369557.25</v>
      </c>
      <c r="I228" s="82">
        <f t="shared" si="99"/>
        <v>369557.25</v>
      </c>
      <c r="J228" s="82">
        <f t="shared" si="99"/>
        <v>1108671.75</v>
      </c>
      <c r="K228" s="3">
        <f>F228*1490000*1%*3</f>
        <v>1108671.75</v>
      </c>
    </row>
    <row r="229" spans="1:11" ht="15" customHeight="1" x14ac:dyDescent="0.2">
      <c r="A229" s="78" t="s">
        <v>161</v>
      </c>
      <c r="B229" s="77" t="s">
        <v>162</v>
      </c>
      <c r="C229" s="9"/>
      <c r="D229" s="9"/>
      <c r="E229" s="32"/>
      <c r="F229" s="33"/>
      <c r="G229" s="75"/>
      <c r="H229" s="75"/>
      <c r="I229" s="75"/>
      <c r="J229" s="84"/>
    </row>
    <row r="230" spans="1:11" ht="16.5" customHeight="1" x14ac:dyDescent="0.25">
      <c r="A230" s="8">
        <v>44</v>
      </c>
      <c r="B230" s="105" t="s">
        <v>150</v>
      </c>
      <c r="C230" s="8">
        <v>3.33</v>
      </c>
      <c r="D230" s="9">
        <v>0.2</v>
      </c>
      <c r="E230" s="32"/>
      <c r="F230" s="33">
        <f t="shared" si="90"/>
        <v>3.5300000000000002</v>
      </c>
      <c r="G230" s="75">
        <f t="shared" si="70"/>
        <v>52597</v>
      </c>
      <c r="H230" s="75">
        <f>(C230+D230+E230)*1490000*1%</f>
        <v>52597</v>
      </c>
      <c r="I230" s="75">
        <f>(C230+D230+E230)*1490000*1%</f>
        <v>52597</v>
      </c>
      <c r="J230" s="62">
        <f t="shared" ref="J230:J234" si="100">G230+H230+I230</f>
        <v>157791</v>
      </c>
    </row>
    <row r="231" spans="1:11" ht="15.75" x14ac:dyDescent="0.25">
      <c r="A231" s="8">
        <v>45</v>
      </c>
      <c r="B231" s="104" t="s">
        <v>65</v>
      </c>
      <c r="C231" s="8">
        <v>4.0599999999999996</v>
      </c>
      <c r="D231" s="9">
        <v>0.15</v>
      </c>
      <c r="E231" s="8">
        <f>C231*8%</f>
        <v>0.32479999999999998</v>
      </c>
      <c r="F231" s="33">
        <f t="shared" si="90"/>
        <v>4.5347999999999997</v>
      </c>
      <c r="G231" s="75">
        <f t="shared" si="70"/>
        <v>67568.52</v>
      </c>
      <c r="H231" s="75">
        <f>(C231+D231+E231)*1490000*1%</f>
        <v>67568.52</v>
      </c>
      <c r="I231" s="75">
        <f>(C231+D231+E231)*1490000*1%</f>
        <v>67568.52</v>
      </c>
      <c r="J231" s="62">
        <f t="shared" si="100"/>
        <v>202705.56</v>
      </c>
    </row>
    <row r="232" spans="1:11" ht="15.75" x14ac:dyDescent="0.25">
      <c r="A232" s="8">
        <v>46</v>
      </c>
      <c r="B232" s="106" t="s">
        <v>164</v>
      </c>
      <c r="C232" s="8">
        <v>4.0599999999999996</v>
      </c>
      <c r="D232" s="78"/>
      <c r="E232" s="8">
        <f>C232*6%</f>
        <v>0.24359999999999996</v>
      </c>
      <c r="F232" s="33">
        <f t="shared" si="90"/>
        <v>4.3035999999999994</v>
      </c>
      <c r="G232" s="75">
        <f t="shared" si="70"/>
        <v>64123.639999999992</v>
      </c>
      <c r="H232" s="75">
        <f>(C232+D232+E232)*1490000*1%</f>
        <v>64123.639999999992</v>
      </c>
      <c r="I232" s="75">
        <f>(C232+D232+E232)*1490000*1%</f>
        <v>64123.639999999992</v>
      </c>
      <c r="J232" s="62">
        <f t="shared" si="100"/>
        <v>192370.91999999998</v>
      </c>
    </row>
    <row r="233" spans="1:11" ht="15.75" x14ac:dyDescent="0.25">
      <c r="A233" s="8">
        <v>47</v>
      </c>
      <c r="B233" s="105" t="s">
        <v>151</v>
      </c>
      <c r="C233" s="8">
        <v>3.34</v>
      </c>
      <c r="D233" s="16"/>
      <c r="E233" s="16"/>
      <c r="F233" s="33">
        <f>C233+D233+E233</f>
        <v>3.34</v>
      </c>
      <c r="G233" s="75">
        <f t="shared" si="70"/>
        <v>49766</v>
      </c>
      <c r="H233" s="75">
        <f>(C233+D233+E233)*1490000*1%</f>
        <v>49766</v>
      </c>
      <c r="I233" s="75">
        <f>(C233+D233+E233)*1490000*1%</f>
        <v>49766</v>
      </c>
      <c r="J233" s="62">
        <f t="shared" si="100"/>
        <v>149298</v>
      </c>
    </row>
    <row r="234" spans="1:11" ht="15.75" x14ac:dyDescent="0.25">
      <c r="A234" s="8">
        <v>48</v>
      </c>
      <c r="B234" s="106" t="s">
        <v>228</v>
      </c>
      <c r="C234" s="8">
        <v>2.66</v>
      </c>
      <c r="D234" s="9"/>
      <c r="E234" s="9"/>
      <c r="F234" s="33">
        <f>C234+D234+E234</f>
        <v>2.66</v>
      </c>
      <c r="G234" s="75">
        <f t="shared" si="70"/>
        <v>39634</v>
      </c>
      <c r="H234" s="75">
        <f>(C234+D234+E234)*1490000*1%</f>
        <v>39634</v>
      </c>
      <c r="I234" s="75">
        <f>(C234+D234+E234)*1490000*1%</f>
        <v>39634</v>
      </c>
      <c r="J234" s="62">
        <f t="shared" si="100"/>
        <v>118902</v>
      </c>
    </row>
    <row r="235" spans="1:11" ht="12.75" x14ac:dyDescent="0.2">
      <c r="A235" s="8"/>
      <c r="B235" s="11" t="s">
        <v>119</v>
      </c>
      <c r="C235" s="82">
        <f>SUM(C230:C234)</f>
        <v>17.45</v>
      </c>
      <c r="D235" s="82">
        <f t="shared" ref="D235:J235" si="101">SUM(D230:D234)</f>
        <v>0.35</v>
      </c>
      <c r="E235" s="82">
        <f t="shared" si="101"/>
        <v>0.56839999999999991</v>
      </c>
      <c r="F235" s="82">
        <f t="shared" si="101"/>
        <v>18.368400000000001</v>
      </c>
      <c r="G235" s="82">
        <f t="shared" si="101"/>
        <v>273689.16000000003</v>
      </c>
      <c r="H235" s="82">
        <f t="shared" si="101"/>
        <v>273689.16000000003</v>
      </c>
      <c r="I235" s="82">
        <f t="shared" si="101"/>
        <v>273689.16000000003</v>
      </c>
      <c r="J235" s="82">
        <f t="shared" si="101"/>
        <v>821067.48</v>
      </c>
      <c r="K235" s="3">
        <f>F235*1490000*1%*3</f>
        <v>821067.4800000001</v>
      </c>
    </row>
    <row r="236" spans="1:11" ht="12.75" x14ac:dyDescent="0.2">
      <c r="A236" s="78" t="s">
        <v>165</v>
      </c>
      <c r="B236" s="77" t="s">
        <v>166</v>
      </c>
      <c r="C236" s="9"/>
      <c r="D236" s="9"/>
      <c r="E236" s="32"/>
      <c r="F236" s="33"/>
      <c r="G236" s="75"/>
      <c r="H236" s="75"/>
      <c r="I236" s="75"/>
      <c r="J236" s="84"/>
    </row>
    <row r="237" spans="1:11" ht="15.75" x14ac:dyDescent="0.25">
      <c r="A237" s="8">
        <v>49</v>
      </c>
      <c r="B237" s="106" t="s">
        <v>167</v>
      </c>
      <c r="C237" s="9">
        <v>3.66</v>
      </c>
      <c r="D237" s="9">
        <v>0.2</v>
      </c>
      <c r="E237" s="8"/>
      <c r="F237" s="33">
        <f t="shared" si="90"/>
        <v>3.8600000000000003</v>
      </c>
      <c r="G237" s="75">
        <f t="shared" ref="G237:G266" si="102">(E237+C237+D237)*1490000*1%</f>
        <v>57514.000000000007</v>
      </c>
      <c r="H237" s="75">
        <f>(C237+D237+E237)*1490000*1%</f>
        <v>57514.000000000007</v>
      </c>
      <c r="I237" s="75">
        <f>(C237+D237+E237)*1490000*1%</f>
        <v>57514.000000000007</v>
      </c>
      <c r="J237" s="62">
        <f t="shared" ref="J237:J241" si="103">G237+H237+I237</f>
        <v>172542.00000000003</v>
      </c>
    </row>
    <row r="238" spans="1:11" ht="15.75" x14ac:dyDescent="0.25">
      <c r="A238" s="8">
        <v>50</v>
      </c>
      <c r="B238" s="104" t="s">
        <v>168</v>
      </c>
      <c r="C238" s="8">
        <v>3.03</v>
      </c>
      <c r="D238" s="9">
        <v>0.15</v>
      </c>
      <c r="E238" s="8"/>
      <c r="F238" s="33">
        <f t="shared" si="90"/>
        <v>3.1799999999999997</v>
      </c>
      <c r="G238" s="75">
        <f t="shared" si="102"/>
        <v>47382</v>
      </c>
      <c r="H238" s="75">
        <f>(C238+D238+E238)*1490000*1%</f>
        <v>47382</v>
      </c>
      <c r="I238" s="75">
        <f>(C238+D238+E238)*1490000*1%</f>
        <v>47382</v>
      </c>
      <c r="J238" s="62">
        <f t="shared" si="103"/>
        <v>142146</v>
      </c>
    </row>
    <row r="239" spans="1:11" ht="15.75" x14ac:dyDescent="0.25">
      <c r="A239" s="8">
        <v>51</v>
      </c>
      <c r="B239" s="104" t="s">
        <v>169</v>
      </c>
      <c r="C239" s="8">
        <v>4.0599999999999996</v>
      </c>
      <c r="D239" s="9"/>
      <c r="E239" s="8">
        <f>C239*8%</f>
        <v>0.32479999999999998</v>
      </c>
      <c r="F239" s="33">
        <f t="shared" si="90"/>
        <v>4.3847999999999994</v>
      </c>
      <c r="G239" s="75">
        <f t="shared" si="102"/>
        <v>65333.51999999999</v>
      </c>
      <c r="H239" s="75">
        <f>(C239+D239+E239)*1490000*1%</f>
        <v>65333.51999999999</v>
      </c>
      <c r="I239" s="75">
        <f>(C239+D239+E239)*1490000*1%</f>
        <v>65333.51999999999</v>
      </c>
      <c r="J239" s="62">
        <f t="shared" si="103"/>
        <v>196000.55999999997</v>
      </c>
    </row>
    <row r="240" spans="1:11" ht="15.75" x14ac:dyDescent="0.25">
      <c r="A240" s="8">
        <v>52</v>
      </c>
      <c r="B240" s="104" t="s">
        <v>170</v>
      </c>
      <c r="C240" s="8">
        <v>3.34</v>
      </c>
      <c r="D240" s="9"/>
      <c r="E240" s="8"/>
      <c r="F240" s="33">
        <f t="shared" si="90"/>
        <v>3.34</v>
      </c>
      <c r="G240" s="75">
        <f t="shared" si="102"/>
        <v>49766</v>
      </c>
      <c r="H240" s="75">
        <f>(C240+D240+E240)*1490000*1%</f>
        <v>49766</v>
      </c>
      <c r="I240" s="75">
        <f>(C240+D240+E240)*1490000*1%</f>
        <v>49766</v>
      </c>
      <c r="J240" s="62">
        <f t="shared" si="103"/>
        <v>149298</v>
      </c>
    </row>
    <row r="241" spans="1:51" ht="15.75" x14ac:dyDescent="0.25">
      <c r="A241" s="8">
        <v>53</v>
      </c>
      <c r="B241" s="104" t="s">
        <v>230</v>
      </c>
      <c r="C241" s="8">
        <v>2.72</v>
      </c>
      <c r="D241" s="9"/>
      <c r="E241" s="8"/>
      <c r="F241" s="33">
        <f t="shared" si="90"/>
        <v>2.72</v>
      </c>
      <c r="G241" s="75">
        <f t="shared" si="102"/>
        <v>40528.000000000007</v>
      </c>
      <c r="H241" s="75">
        <f>(C241+D241+E241)*1490000*1%</f>
        <v>40528.000000000007</v>
      </c>
      <c r="I241" s="75">
        <f>(C241+D241+E241)*1490000*1%</f>
        <v>40528.000000000007</v>
      </c>
      <c r="J241" s="62">
        <f t="shared" si="103"/>
        <v>121584.00000000003</v>
      </c>
    </row>
    <row r="242" spans="1:51" ht="12.75" x14ac:dyDescent="0.2">
      <c r="A242" s="8"/>
      <c r="B242" s="11" t="s">
        <v>119</v>
      </c>
      <c r="C242" s="82">
        <f>SUM(C237:C241)</f>
        <v>16.809999999999999</v>
      </c>
      <c r="D242" s="82">
        <f t="shared" ref="D242:J242" si="104">SUM(D237:D241)</f>
        <v>0.35</v>
      </c>
      <c r="E242" s="82">
        <f t="shared" si="104"/>
        <v>0.32479999999999998</v>
      </c>
      <c r="F242" s="82">
        <f t="shared" si="104"/>
        <v>17.4848</v>
      </c>
      <c r="G242" s="82">
        <f t="shared" si="104"/>
        <v>260523.51999999999</v>
      </c>
      <c r="H242" s="82">
        <f t="shared" si="104"/>
        <v>260523.51999999999</v>
      </c>
      <c r="I242" s="82">
        <f t="shared" si="104"/>
        <v>260523.51999999999</v>
      </c>
      <c r="J242" s="82">
        <f t="shared" si="104"/>
        <v>781570.55999999994</v>
      </c>
      <c r="K242" s="3">
        <f>F242*1490000*1%*3</f>
        <v>781570.56000000006</v>
      </c>
    </row>
    <row r="243" spans="1:51" ht="12.75" x14ac:dyDescent="0.2">
      <c r="A243" s="78" t="s">
        <v>171</v>
      </c>
      <c r="B243" s="77" t="s">
        <v>172</v>
      </c>
      <c r="C243" s="8"/>
      <c r="D243" s="9"/>
      <c r="E243" s="32"/>
      <c r="F243" s="33"/>
      <c r="G243" s="75"/>
      <c r="H243" s="75"/>
      <c r="I243" s="75"/>
      <c r="J243" s="84"/>
    </row>
    <row r="244" spans="1:51" ht="15.75" x14ac:dyDescent="0.25">
      <c r="A244" s="8">
        <v>54</v>
      </c>
      <c r="B244" s="104" t="s">
        <v>173</v>
      </c>
      <c r="C244" s="9">
        <v>3</v>
      </c>
      <c r="D244" s="9">
        <v>0.2</v>
      </c>
      <c r="E244" s="8"/>
      <c r="F244" s="33">
        <f t="shared" si="90"/>
        <v>3.2</v>
      </c>
      <c r="G244" s="75">
        <f t="shared" si="102"/>
        <v>47680</v>
      </c>
      <c r="H244" s="75">
        <f t="shared" ref="H244:H250" si="105">(C244+D244+E244)*1490000*1%</f>
        <v>47680</v>
      </c>
      <c r="I244" s="75">
        <f t="shared" ref="I244:I250" si="106">(C244+D244+E244)*1490000*1%</f>
        <v>47680</v>
      </c>
      <c r="J244" s="62">
        <f t="shared" ref="J244:J250" si="107">G244+H244+I244</f>
        <v>143040</v>
      </c>
    </row>
    <row r="245" spans="1:51" s="4" customFormat="1" ht="15.75" x14ac:dyDescent="0.25">
      <c r="A245" s="8">
        <v>55</v>
      </c>
      <c r="B245" s="104" t="s">
        <v>174</v>
      </c>
      <c r="C245" s="8">
        <v>2.86</v>
      </c>
      <c r="D245" s="9">
        <v>0.15</v>
      </c>
      <c r="E245" s="8"/>
      <c r="F245" s="33">
        <f t="shared" si="90"/>
        <v>3.01</v>
      </c>
      <c r="G245" s="75">
        <f t="shared" si="102"/>
        <v>44849</v>
      </c>
      <c r="H245" s="75">
        <f t="shared" si="105"/>
        <v>44849</v>
      </c>
      <c r="I245" s="75">
        <f t="shared" si="106"/>
        <v>44849</v>
      </c>
      <c r="J245" s="62">
        <f t="shared" si="107"/>
        <v>134547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Y245" s="5"/>
    </row>
    <row r="246" spans="1:51" s="4" customFormat="1" ht="15.75" x14ac:dyDescent="0.25">
      <c r="A246" s="8">
        <v>56</v>
      </c>
      <c r="B246" s="104" t="s">
        <v>175</v>
      </c>
      <c r="C246" s="8">
        <v>4.0599999999999996</v>
      </c>
      <c r="D246" s="9"/>
      <c r="E246" s="8">
        <f>C246*13%</f>
        <v>0.52779999999999994</v>
      </c>
      <c r="F246" s="33">
        <f t="shared" si="90"/>
        <v>4.5877999999999997</v>
      </c>
      <c r="G246" s="75">
        <f t="shared" si="102"/>
        <v>68358.219999999987</v>
      </c>
      <c r="H246" s="75">
        <f t="shared" si="105"/>
        <v>68358.219999999987</v>
      </c>
      <c r="I246" s="75">
        <f t="shared" si="106"/>
        <v>68358.219999999987</v>
      </c>
      <c r="J246" s="62">
        <f t="shared" si="107"/>
        <v>205074.65999999997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Y246" s="5"/>
    </row>
    <row r="247" spans="1:51" s="7" customFormat="1" ht="15.75" x14ac:dyDescent="0.25">
      <c r="A247" s="8">
        <v>57</v>
      </c>
      <c r="B247" s="104" t="s">
        <v>176</v>
      </c>
      <c r="C247" s="8">
        <v>3.06</v>
      </c>
      <c r="D247" s="9"/>
      <c r="E247" s="8"/>
      <c r="F247" s="33">
        <f t="shared" si="90"/>
        <v>3.06</v>
      </c>
      <c r="G247" s="75">
        <f t="shared" si="102"/>
        <v>45594</v>
      </c>
      <c r="H247" s="75">
        <f t="shared" si="105"/>
        <v>45594</v>
      </c>
      <c r="I247" s="75">
        <f t="shared" si="106"/>
        <v>45594</v>
      </c>
      <c r="J247" s="62">
        <f t="shared" si="107"/>
        <v>136782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51" ht="15.75" x14ac:dyDescent="0.25">
      <c r="A248" s="8">
        <v>58</v>
      </c>
      <c r="B248" s="104" t="s">
        <v>177</v>
      </c>
      <c r="C248" s="8">
        <v>3.66</v>
      </c>
      <c r="D248" s="9"/>
      <c r="E248" s="8"/>
      <c r="F248" s="33">
        <f t="shared" si="90"/>
        <v>3.66</v>
      </c>
      <c r="G248" s="75">
        <f t="shared" si="102"/>
        <v>54534</v>
      </c>
      <c r="H248" s="75">
        <f t="shared" si="105"/>
        <v>54534</v>
      </c>
      <c r="I248" s="75">
        <f t="shared" si="106"/>
        <v>54534</v>
      </c>
      <c r="J248" s="62">
        <f t="shared" si="107"/>
        <v>163602</v>
      </c>
    </row>
    <row r="249" spans="1:51" s="4" customFormat="1" ht="15.75" x14ac:dyDescent="0.25">
      <c r="A249" s="8">
        <v>59</v>
      </c>
      <c r="B249" s="104" t="s">
        <v>178</v>
      </c>
      <c r="C249" s="8">
        <v>2.46</v>
      </c>
      <c r="D249" s="9"/>
      <c r="E249" s="8"/>
      <c r="F249" s="33">
        <f t="shared" si="90"/>
        <v>2.46</v>
      </c>
      <c r="G249" s="75">
        <f t="shared" si="102"/>
        <v>36654</v>
      </c>
      <c r="H249" s="75">
        <f t="shared" si="105"/>
        <v>36654</v>
      </c>
      <c r="I249" s="75">
        <f t="shared" si="106"/>
        <v>36654</v>
      </c>
      <c r="J249" s="62">
        <f t="shared" si="107"/>
        <v>109962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Y249" s="5"/>
    </row>
    <row r="250" spans="1:51" s="29" customFormat="1" ht="15.75" x14ac:dyDescent="0.25">
      <c r="A250" s="8">
        <v>60</v>
      </c>
      <c r="B250" s="104" t="s">
        <v>223</v>
      </c>
      <c r="C250" s="8">
        <v>2.86</v>
      </c>
      <c r="D250" s="9"/>
      <c r="E250" s="8"/>
      <c r="F250" s="33">
        <f t="shared" si="90"/>
        <v>2.86</v>
      </c>
      <c r="G250" s="75">
        <f t="shared" si="102"/>
        <v>42614</v>
      </c>
      <c r="H250" s="75">
        <f t="shared" si="105"/>
        <v>42614</v>
      </c>
      <c r="I250" s="75">
        <f t="shared" si="106"/>
        <v>42614</v>
      </c>
      <c r="J250" s="62">
        <f t="shared" si="107"/>
        <v>127842</v>
      </c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</row>
    <row r="251" spans="1:51" ht="12.75" x14ac:dyDescent="0.2">
      <c r="A251" s="8"/>
      <c r="B251" s="11" t="s">
        <v>119</v>
      </c>
      <c r="C251" s="82">
        <f>SUM(C244:C250)</f>
        <v>21.96</v>
      </c>
      <c r="D251" s="82">
        <f t="shared" ref="D251:J251" si="108">SUM(D244:D250)</f>
        <v>0.35</v>
      </c>
      <c r="E251" s="82">
        <f t="shared" si="108"/>
        <v>0.52779999999999994</v>
      </c>
      <c r="F251" s="82">
        <f t="shared" si="108"/>
        <v>22.837800000000001</v>
      </c>
      <c r="G251" s="82">
        <f t="shared" si="108"/>
        <v>340283.22</v>
      </c>
      <c r="H251" s="82">
        <f t="shared" si="108"/>
        <v>340283.22</v>
      </c>
      <c r="I251" s="82">
        <f t="shared" si="108"/>
        <v>340283.22</v>
      </c>
      <c r="J251" s="82">
        <f t="shared" si="108"/>
        <v>1020849.6599999999</v>
      </c>
    </row>
    <row r="252" spans="1:51" ht="12.75" x14ac:dyDescent="0.2">
      <c r="A252" s="78" t="s">
        <v>179</v>
      </c>
      <c r="B252" s="77" t="s">
        <v>180</v>
      </c>
      <c r="C252" s="78"/>
      <c r="D252" s="78"/>
      <c r="E252" s="32"/>
      <c r="F252" s="33"/>
      <c r="G252" s="75"/>
      <c r="H252" s="75"/>
      <c r="I252" s="75"/>
      <c r="J252" s="84"/>
    </row>
    <row r="253" spans="1:51" ht="15.75" x14ac:dyDescent="0.25">
      <c r="A253" s="8">
        <v>61</v>
      </c>
      <c r="B253" s="104" t="s">
        <v>181</v>
      </c>
      <c r="C253" s="8">
        <v>4.6500000000000004</v>
      </c>
      <c r="D253" s="9">
        <v>0.2</v>
      </c>
      <c r="E253" s="8"/>
      <c r="F253" s="33">
        <f t="shared" si="90"/>
        <v>4.8500000000000005</v>
      </c>
      <c r="G253" s="75">
        <f t="shared" si="102"/>
        <v>72265.000000000015</v>
      </c>
      <c r="H253" s="75">
        <f t="shared" ref="H253:H258" si="109">(C253+D253+E253)*1490000*1%</f>
        <v>72265.000000000015</v>
      </c>
      <c r="I253" s="75">
        <f t="shared" ref="I253:I258" si="110">(C253+D253+E253)*1490000*1%</f>
        <v>72265.000000000015</v>
      </c>
      <c r="J253" s="62">
        <f t="shared" ref="J253:J258" si="111">G253+H253+I253</f>
        <v>216795.00000000006</v>
      </c>
    </row>
    <row r="254" spans="1:51" ht="15.75" x14ac:dyDescent="0.25">
      <c r="A254" s="8">
        <v>62</v>
      </c>
      <c r="B254" s="104" t="s">
        <v>189</v>
      </c>
      <c r="C254" s="8">
        <v>2.46</v>
      </c>
      <c r="D254" s="9">
        <v>0.15</v>
      </c>
      <c r="E254" s="8"/>
      <c r="F254" s="33">
        <f t="shared" si="90"/>
        <v>2.61</v>
      </c>
      <c r="G254" s="75">
        <f t="shared" si="102"/>
        <v>38889</v>
      </c>
      <c r="H254" s="75">
        <f t="shared" si="109"/>
        <v>38889</v>
      </c>
      <c r="I254" s="75">
        <f t="shared" si="110"/>
        <v>38889</v>
      </c>
      <c r="J254" s="62">
        <f t="shared" si="111"/>
        <v>116667</v>
      </c>
    </row>
    <row r="255" spans="1:51" ht="15.75" x14ac:dyDescent="0.25">
      <c r="A255" s="8">
        <v>63</v>
      </c>
      <c r="B255" s="104" t="s">
        <v>183</v>
      </c>
      <c r="C255" s="8">
        <v>4.0599999999999996</v>
      </c>
      <c r="D255" s="9"/>
      <c r="E255" s="8">
        <f>C255*6%</f>
        <v>0.24359999999999996</v>
      </c>
      <c r="F255" s="33">
        <f t="shared" si="90"/>
        <v>4.3035999999999994</v>
      </c>
      <c r="G255" s="75">
        <f t="shared" si="102"/>
        <v>64123.639999999992</v>
      </c>
      <c r="H255" s="75">
        <f t="shared" si="109"/>
        <v>64123.639999999992</v>
      </c>
      <c r="I255" s="75">
        <f t="shared" si="110"/>
        <v>64123.639999999992</v>
      </c>
      <c r="J255" s="62">
        <f t="shared" si="111"/>
        <v>192370.91999999998</v>
      </c>
    </row>
    <row r="256" spans="1:51" ht="15.75" x14ac:dyDescent="0.25">
      <c r="A256" s="8">
        <v>64</v>
      </c>
      <c r="B256" s="104" t="s">
        <v>184</v>
      </c>
      <c r="C256" s="8">
        <v>3.06</v>
      </c>
      <c r="D256" s="9"/>
      <c r="E256" s="8"/>
      <c r="F256" s="33">
        <f t="shared" si="90"/>
        <v>3.06</v>
      </c>
      <c r="G256" s="75">
        <f t="shared" si="102"/>
        <v>45594</v>
      </c>
      <c r="H256" s="75">
        <f t="shared" si="109"/>
        <v>45594</v>
      </c>
      <c r="I256" s="75">
        <f t="shared" si="110"/>
        <v>45594</v>
      </c>
      <c r="J256" s="62">
        <f t="shared" si="111"/>
        <v>136782</v>
      </c>
    </row>
    <row r="257" spans="1:12" ht="15.75" x14ac:dyDescent="0.25">
      <c r="A257" s="8">
        <v>65</v>
      </c>
      <c r="B257" s="104" t="s">
        <v>185</v>
      </c>
      <c r="C257" s="8">
        <v>3.06</v>
      </c>
      <c r="D257" s="9"/>
      <c r="E257" s="8"/>
      <c r="F257" s="33">
        <f t="shared" si="90"/>
        <v>3.06</v>
      </c>
      <c r="G257" s="75">
        <f t="shared" si="102"/>
        <v>45594</v>
      </c>
      <c r="H257" s="75">
        <f t="shared" si="109"/>
        <v>45594</v>
      </c>
      <c r="I257" s="75">
        <f t="shared" si="110"/>
        <v>45594</v>
      </c>
      <c r="J257" s="62">
        <f t="shared" si="111"/>
        <v>136782</v>
      </c>
    </row>
    <row r="258" spans="1:12" ht="15.75" x14ac:dyDescent="0.25">
      <c r="A258" s="8">
        <v>66</v>
      </c>
      <c r="B258" s="104" t="s">
        <v>231</v>
      </c>
      <c r="C258" s="8">
        <v>2.66</v>
      </c>
      <c r="D258" s="9"/>
      <c r="E258" s="8"/>
      <c r="F258" s="33">
        <f t="shared" si="90"/>
        <v>2.66</v>
      </c>
      <c r="G258" s="75">
        <f t="shared" si="102"/>
        <v>39634</v>
      </c>
      <c r="H258" s="75">
        <f t="shared" si="109"/>
        <v>39634</v>
      </c>
      <c r="I258" s="75">
        <f t="shared" si="110"/>
        <v>39634</v>
      </c>
      <c r="J258" s="62">
        <f t="shared" si="111"/>
        <v>118902</v>
      </c>
    </row>
    <row r="259" spans="1:12" ht="12.75" x14ac:dyDescent="0.2">
      <c r="A259" s="8"/>
      <c r="B259" s="11" t="s">
        <v>119</v>
      </c>
      <c r="C259" s="82">
        <f>SUM(C253:C258)</f>
        <v>19.95</v>
      </c>
      <c r="D259" s="82">
        <f t="shared" ref="D259:J259" si="112">SUM(D253:D258)</f>
        <v>0.35</v>
      </c>
      <c r="E259" s="82">
        <f t="shared" si="112"/>
        <v>0.24359999999999996</v>
      </c>
      <c r="F259" s="82">
        <f t="shared" si="112"/>
        <v>20.543600000000001</v>
      </c>
      <c r="G259" s="82">
        <f t="shared" si="112"/>
        <v>306099.64</v>
      </c>
      <c r="H259" s="82">
        <f t="shared" si="112"/>
        <v>306099.64</v>
      </c>
      <c r="I259" s="82">
        <f t="shared" si="112"/>
        <v>306099.64</v>
      </c>
      <c r="J259" s="82">
        <f t="shared" si="112"/>
        <v>918298.92</v>
      </c>
    </row>
    <row r="260" spans="1:12" ht="12.75" x14ac:dyDescent="0.2">
      <c r="A260" s="78" t="s">
        <v>186</v>
      </c>
      <c r="B260" s="77" t="s">
        <v>187</v>
      </c>
      <c r="C260" s="78"/>
      <c r="D260" s="78"/>
      <c r="E260" s="32"/>
      <c r="F260" s="33"/>
      <c r="G260" s="75"/>
      <c r="H260" s="75"/>
      <c r="I260" s="75"/>
      <c r="J260" s="84"/>
    </row>
    <row r="261" spans="1:12" ht="15.75" x14ac:dyDescent="0.25">
      <c r="A261" s="8">
        <v>67</v>
      </c>
      <c r="B261" s="104" t="s">
        <v>188</v>
      </c>
      <c r="C261" s="8">
        <v>3.06</v>
      </c>
      <c r="D261" s="9">
        <v>0.2</v>
      </c>
      <c r="E261" s="8"/>
      <c r="F261" s="33">
        <f t="shared" si="90"/>
        <v>3.2600000000000002</v>
      </c>
      <c r="G261" s="75">
        <f t="shared" si="102"/>
        <v>48574</v>
      </c>
      <c r="H261" s="75">
        <f t="shared" ref="H261:H266" si="113">(C261+D261+E261)*1490000*1%</f>
        <v>48574</v>
      </c>
      <c r="I261" s="75">
        <f t="shared" ref="I261:I266" si="114">(C261+D261+E261)*1490000*1%</f>
        <v>48574</v>
      </c>
      <c r="J261" s="62">
        <f t="shared" ref="J261:J266" si="115">G261+H261+I261</f>
        <v>145722</v>
      </c>
    </row>
    <row r="262" spans="1:12" ht="15.75" x14ac:dyDescent="0.25">
      <c r="A262" s="8">
        <v>68</v>
      </c>
      <c r="B262" s="104" t="s">
        <v>182</v>
      </c>
      <c r="C262" s="8">
        <v>3.06</v>
      </c>
      <c r="D262" s="9">
        <v>0.15</v>
      </c>
      <c r="E262" s="8"/>
      <c r="F262" s="33">
        <f t="shared" si="90"/>
        <v>3.21</v>
      </c>
      <c r="G262" s="75">
        <f t="shared" si="102"/>
        <v>47829</v>
      </c>
      <c r="H262" s="75">
        <f t="shared" si="113"/>
        <v>47829</v>
      </c>
      <c r="I262" s="75">
        <f t="shared" si="114"/>
        <v>47829</v>
      </c>
      <c r="J262" s="62">
        <f t="shared" si="115"/>
        <v>143487</v>
      </c>
    </row>
    <row r="263" spans="1:12" ht="15.75" x14ac:dyDescent="0.25">
      <c r="A263" s="8">
        <v>69</v>
      </c>
      <c r="B263" s="104" t="s">
        <v>190</v>
      </c>
      <c r="C263" s="8">
        <v>3.34</v>
      </c>
      <c r="D263" s="9"/>
      <c r="E263" s="8"/>
      <c r="F263" s="33">
        <f t="shared" si="90"/>
        <v>3.34</v>
      </c>
      <c r="G263" s="75">
        <f t="shared" si="102"/>
        <v>49766</v>
      </c>
      <c r="H263" s="75">
        <f t="shared" si="113"/>
        <v>49766</v>
      </c>
      <c r="I263" s="75">
        <f t="shared" si="114"/>
        <v>49766</v>
      </c>
      <c r="J263" s="62">
        <f t="shared" si="115"/>
        <v>149298</v>
      </c>
    </row>
    <row r="264" spans="1:12" ht="15.75" x14ac:dyDescent="0.25">
      <c r="A264" s="8">
        <v>70</v>
      </c>
      <c r="B264" s="104" t="s">
        <v>116</v>
      </c>
      <c r="C264" s="9">
        <v>3.26</v>
      </c>
      <c r="D264" s="9"/>
      <c r="E264" s="8"/>
      <c r="F264" s="33">
        <f t="shared" si="90"/>
        <v>3.26</v>
      </c>
      <c r="G264" s="75">
        <f t="shared" si="102"/>
        <v>48574</v>
      </c>
      <c r="H264" s="75">
        <f t="shared" si="113"/>
        <v>48574</v>
      </c>
      <c r="I264" s="75">
        <f t="shared" si="114"/>
        <v>48574</v>
      </c>
      <c r="J264" s="62">
        <f t="shared" si="115"/>
        <v>145722</v>
      </c>
    </row>
    <row r="265" spans="1:12" ht="15.75" x14ac:dyDescent="0.25">
      <c r="A265" s="8">
        <v>71</v>
      </c>
      <c r="B265" s="104" t="s">
        <v>145</v>
      </c>
      <c r="C265" s="8">
        <v>4.0599999999999996</v>
      </c>
      <c r="D265" s="9"/>
      <c r="E265" s="8">
        <f>C265*8%</f>
        <v>0.32479999999999998</v>
      </c>
      <c r="F265" s="33">
        <f t="shared" si="90"/>
        <v>4.3847999999999994</v>
      </c>
      <c r="G265" s="75">
        <f t="shared" si="102"/>
        <v>65333.51999999999</v>
      </c>
      <c r="H265" s="75">
        <f t="shared" si="113"/>
        <v>65333.51999999999</v>
      </c>
      <c r="I265" s="75">
        <f t="shared" si="114"/>
        <v>65333.51999999999</v>
      </c>
      <c r="J265" s="62">
        <f t="shared" si="115"/>
        <v>196000.55999999997</v>
      </c>
    </row>
    <row r="266" spans="1:12" ht="15.75" x14ac:dyDescent="0.25">
      <c r="A266" s="8">
        <v>72</v>
      </c>
      <c r="B266" s="104" t="s">
        <v>224</v>
      </c>
      <c r="C266" s="8">
        <v>3.03</v>
      </c>
      <c r="D266" s="9"/>
      <c r="E266" s="8"/>
      <c r="F266" s="33">
        <f t="shared" si="90"/>
        <v>3.03</v>
      </c>
      <c r="G266" s="75">
        <f t="shared" si="102"/>
        <v>45147</v>
      </c>
      <c r="H266" s="75">
        <f t="shared" si="113"/>
        <v>45147</v>
      </c>
      <c r="I266" s="75">
        <f t="shared" si="114"/>
        <v>45147</v>
      </c>
      <c r="J266" s="62">
        <f t="shared" si="115"/>
        <v>135441</v>
      </c>
    </row>
    <row r="267" spans="1:12" ht="12.75" x14ac:dyDescent="0.2">
      <c r="A267" s="8"/>
      <c r="B267" s="8" t="s">
        <v>119</v>
      </c>
      <c r="C267" s="11">
        <f>SUM(C261:C266)</f>
        <v>19.810000000000002</v>
      </c>
      <c r="D267" s="11">
        <f t="shared" ref="D267:I267" si="116">SUM(D261:D266)</f>
        <v>0.35</v>
      </c>
      <c r="E267" s="11">
        <f t="shared" si="116"/>
        <v>0.32479999999999998</v>
      </c>
      <c r="F267" s="11">
        <f t="shared" si="116"/>
        <v>20.4848</v>
      </c>
      <c r="G267" s="82">
        <f t="shared" si="116"/>
        <v>305223.52</v>
      </c>
      <c r="H267" s="82">
        <f t="shared" si="116"/>
        <v>305223.52</v>
      </c>
      <c r="I267" s="82">
        <f t="shared" si="116"/>
        <v>305223.52</v>
      </c>
      <c r="J267" s="82">
        <f>SUM(J261:J266)</f>
        <v>915670.55999999994</v>
      </c>
    </row>
    <row r="268" spans="1:12" ht="12.75" x14ac:dyDescent="0.2">
      <c r="A268" s="113" t="s">
        <v>191</v>
      </c>
      <c r="B268" s="113"/>
      <c r="C268" s="63">
        <f t="shared" ref="C268:J268" si="117">C267+C259+C251+C242+C235+C228+C220+C205+C196+C178+C187+C212</f>
        <v>241.97000000000003</v>
      </c>
      <c r="D268" s="63">
        <f t="shared" si="117"/>
        <v>4.0500000000000007</v>
      </c>
      <c r="E268" s="63">
        <f t="shared" si="117"/>
        <v>5.9859999999999998</v>
      </c>
      <c r="F268" s="63">
        <f t="shared" si="117"/>
        <v>249.596</v>
      </c>
      <c r="G268" s="63">
        <f t="shared" si="117"/>
        <v>3718980.4</v>
      </c>
      <c r="H268" s="63">
        <f t="shared" si="117"/>
        <v>3754889.4</v>
      </c>
      <c r="I268" s="63">
        <f t="shared" si="117"/>
        <v>3754889.4</v>
      </c>
      <c r="J268" s="63">
        <f t="shared" si="117"/>
        <v>11228759.199999999</v>
      </c>
    </row>
    <row r="269" spans="1:12" ht="13.5" x14ac:dyDescent="0.25">
      <c r="A269" s="107" t="s">
        <v>250</v>
      </c>
      <c r="B269" s="108"/>
      <c r="C269" s="87">
        <f t="shared" ref="C269:J269" si="118">C268+C170</f>
        <v>703.67999999999972</v>
      </c>
      <c r="D269" s="87">
        <f t="shared" si="118"/>
        <v>16.850000000000009</v>
      </c>
      <c r="E269" s="87">
        <f t="shared" si="118"/>
        <v>12.889199999999999</v>
      </c>
      <c r="F269" s="87">
        <f t="shared" si="118"/>
        <v>731.00919999999974</v>
      </c>
      <c r="G269" s="87">
        <f t="shared" si="118"/>
        <v>10852254.08</v>
      </c>
      <c r="H269" s="87">
        <f t="shared" si="118"/>
        <v>10852254.08</v>
      </c>
      <c r="I269" s="87">
        <f t="shared" si="118"/>
        <v>10817388.08</v>
      </c>
      <c r="J269" s="87">
        <f t="shared" si="118"/>
        <v>32521896.239999998</v>
      </c>
    </row>
    <row r="270" spans="1:12" ht="18.75" x14ac:dyDescent="0.3">
      <c r="A270" s="39"/>
      <c r="B270" s="39"/>
      <c r="C270" s="39"/>
      <c r="D270" s="39"/>
      <c r="E270" s="39"/>
      <c r="F270" s="39"/>
      <c r="G270" s="39"/>
      <c r="H270" s="39" t="s">
        <v>275</v>
      </c>
      <c r="I270" s="39"/>
      <c r="J270" s="39"/>
      <c r="K270" s="39"/>
      <c r="L270" s="48"/>
    </row>
    <row r="271" spans="1:12" ht="18.75" x14ac:dyDescent="0.3">
      <c r="A271" s="39"/>
      <c r="B271" s="40" t="s">
        <v>85</v>
      </c>
      <c r="C271" s="41"/>
      <c r="D271" s="42"/>
      <c r="E271" s="37"/>
      <c r="F271" s="40" t="s">
        <v>82</v>
      </c>
      <c r="G271" s="39"/>
      <c r="H271" s="39" t="s">
        <v>253</v>
      </c>
      <c r="I271" s="39"/>
      <c r="J271" s="39"/>
      <c r="K271" s="39"/>
      <c r="L271" s="48"/>
    </row>
    <row r="272" spans="1:12" ht="18.75" x14ac:dyDescent="0.3">
      <c r="A272" s="39"/>
      <c r="B272" s="40"/>
      <c r="C272" s="41"/>
      <c r="D272" s="42"/>
      <c r="E272" s="37"/>
      <c r="F272" s="40"/>
      <c r="G272" s="39"/>
      <c r="H272" s="39"/>
      <c r="I272" s="39"/>
      <c r="J272" s="39"/>
      <c r="K272" s="39"/>
      <c r="L272" s="48"/>
    </row>
    <row r="273" spans="1:12" ht="18.75" x14ac:dyDescent="0.3">
      <c r="A273" s="39"/>
      <c r="B273" s="40"/>
      <c r="C273" s="41"/>
      <c r="D273" s="42"/>
      <c r="E273" s="37"/>
      <c r="F273" s="40"/>
      <c r="G273" s="39"/>
      <c r="H273" s="39"/>
      <c r="I273" s="39"/>
      <c r="J273" s="39"/>
      <c r="K273" s="39"/>
      <c r="L273" s="48"/>
    </row>
    <row r="274" spans="1:12" ht="18.75" x14ac:dyDescent="0.3">
      <c r="A274" s="39"/>
      <c r="B274" s="40"/>
      <c r="C274" s="41"/>
      <c r="D274" s="42"/>
      <c r="E274" s="37"/>
      <c r="F274" s="40"/>
      <c r="G274" s="39"/>
      <c r="H274" s="39"/>
      <c r="I274" s="39"/>
      <c r="J274" s="39"/>
      <c r="K274" s="90"/>
      <c r="L274" s="48"/>
    </row>
    <row r="275" spans="1:12" ht="15.75" x14ac:dyDescent="0.25">
      <c r="A275" s="39"/>
      <c r="B275" s="40" t="s">
        <v>83</v>
      </c>
      <c r="C275" s="43"/>
      <c r="D275" s="42"/>
      <c r="E275" s="37"/>
      <c r="F275" s="40" t="s">
        <v>84</v>
      </c>
      <c r="G275" s="39"/>
      <c r="H275" s="39" t="s">
        <v>254</v>
      </c>
      <c r="I275" s="39"/>
      <c r="J275" s="39"/>
      <c r="K275" s="39"/>
    </row>
    <row r="276" spans="1:12" ht="15.75" x14ac:dyDescent="0.25">
      <c r="A276" s="37"/>
      <c r="B276" s="19"/>
      <c r="C276" s="37"/>
      <c r="D276" s="37"/>
      <c r="E276" s="37"/>
      <c r="F276" s="37"/>
      <c r="G276" s="37"/>
      <c r="H276" s="37"/>
      <c r="I276" s="38"/>
      <c r="J276" s="38"/>
    </row>
    <row r="277" spans="1:12" ht="15.75" x14ac:dyDescent="0.25">
      <c r="A277" s="37"/>
      <c r="B277" s="19"/>
      <c r="C277" s="37"/>
      <c r="D277" s="37"/>
      <c r="E277" s="37"/>
      <c r="F277" s="37"/>
      <c r="G277" s="37"/>
      <c r="H277" s="37"/>
      <c r="I277" s="37"/>
      <c r="J277" s="38"/>
    </row>
    <row r="279" spans="1:12" ht="12.75" x14ac:dyDescent="0.2">
      <c r="B279" s="5"/>
      <c r="C279" s="5"/>
      <c r="D279" s="5"/>
      <c r="E279" s="5"/>
      <c r="F279" s="5"/>
      <c r="G279" s="5"/>
      <c r="H279" s="5"/>
      <c r="I279" s="5"/>
      <c r="J279" s="5"/>
    </row>
  </sheetData>
  <mergeCells count="13">
    <mergeCell ref="A4:J4"/>
    <mergeCell ref="J8:J9"/>
    <mergeCell ref="A8:A9"/>
    <mergeCell ref="B8:B9"/>
    <mergeCell ref="A6:J6"/>
    <mergeCell ref="A269:B269"/>
    <mergeCell ref="C8:F8"/>
    <mergeCell ref="A5:J5"/>
    <mergeCell ref="I8:I9"/>
    <mergeCell ref="G8:G9"/>
    <mergeCell ref="H8:H9"/>
    <mergeCell ref="A268:B268"/>
    <mergeCell ref="A7:J7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2021-09-14T06:37:48Z</cp:lastPrinted>
  <dcterms:created xsi:type="dcterms:W3CDTF">2020-02-04T01:57:39Z</dcterms:created>
  <dcterms:modified xsi:type="dcterms:W3CDTF">2023-03-10T08:46:06Z</dcterms:modified>
</cp:coreProperties>
</file>