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</sheets>
  <definedNames>
    <definedName name="_xlnm.Print_Titles" localSheetId="0">Sheet1!$10:$11</definedName>
  </definedNames>
  <calcPr calcId="144525"/>
</workbook>
</file>

<file path=xl/calcChain.xml><?xml version="1.0" encoding="utf-8"?>
<calcChain xmlns="http://schemas.openxmlformats.org/spreadsheetml/2006/main">
  <c r="F186" i="1" l="1"/>
  <c r="G186" i="1" s="1"/>
  <c r="H186" i="1" s="1"/>
  <c r="F178" i="1"/>
  <c r="G178" i="1" s="1"/>
  <c r="H178" i="1" s="1"/>
  <c r="I45" i="1" l="1"/>
  <c r="I44" i="1"/>
  <c r="I43" i="1"/>
  <c r="I33" i="1"/>
  <c r="I32" i="1"/>
  <c r="E257" i="1" l="1"/>
  <c r="E267" i="1"/>
  <c r="E248" i="1"/>
  <c r="E241" i="1"/>
  <c r="E234" i="1"/>
  <c r="E233" i="1"/>
  <c r="E228" i="1"/>
  <c r="E227" i="1"/>
  <c r="E226" i="1"/>
  <c r="E225" i="1"/>
  <c r="E212" i="1"/>
  <c r="E204" i="1"/>
  <c r="E201" i="1"/>
  <c r="E193" i="1"/>
  <c r="E192" i="1"/>
  <c r="E184" i="1"/>
  <c r="E182" i="1"/>
  <c r="E177" i="1"/>
  <c r="F220" i="1"/>
  <c r="G220" i="1" s="1"/>
  <c r="H220" i="1" s="1"/>
  <c r="F196" i="1"/>
  <c r="G196" i="1" s="1"/>
  <c r="H196" i="1" s="1"/>
  <c r="F187" i="1"/>
  <c r="G187" i="1" s="1"/>
  <c r="H187" i="1" s="1"/>
  <c r="D169" i="1"/>
  <c r="C166" i="1"/>
  <c r="E146" i="1"/>
  <c r="F148" i="1"/>
  <c r="G148" i="1" s="1"/>
  <c r="H148" i="1" s="1"/>
  <c r="E138" i="1"/>
  <c r="E133" i="1"/>
  <c r="C137" i="1"/>
  <c r="C130" i="1"/>
  <c r="E123" i="1"/>
  <c r="E117" i="1"/>
  <c r="E113" i="1"/>
  <c r="E104" i="1"/>
  <c r="E108" i="1"/>
  <c r="F108" i="1" s="1"/>
  <c r="G108" i="1" s="1"/>
  <c r="H108" i="1" s="1"/>
  <c r="E92" i="1"/>
  <c r="F92" i="1" s="1"/>
  <c r="G92" i="1" s="1"/>
  <c r="H92" i="1" s="1"/>
  <c r="C109" i="1"/>
  <c r="F109" i="1" s="1"/>
  <c r="G109" i="1" s="1"/>
  <c r="H109" i="1" s="1"/>
  <c r="C107" i="1"/>
  <c r="F107" i="1" s="1"/>
  <c r="G107" i="1" s="1"/>
  <c r="H107" i="1" s="1"/>
  <c r="C106" i="1"/>
  <c r="F106" i="1" s="1"/>
  <c r="G106" i="1" s="1"/>
  <c r="H106" i="1" s="1"/>
  <c r="E89" i="1"/>
  <c r="E91" i="1"/>
  <c r="E87" i="1"/>
  <c r="C97" i="1"/>
  <c r="C96" i="1"/>
  <c r="E79" i="1"/>
  <c r="F81" i="1"/>
  <c r="G81" i="1" s="1"/>
  <c r="H81" i="1" s="1"/>
  <c r="C83" i="1"/>
  <c r="F83" i="1" s="1"/>
  <c r="G83" i="1" s="1"/>
  <c r="H83" i="1" s="1"/>
  <c r="C82" i="1"/>
  <c r="F82" i="1" s="1"/>
  <c r="G82" i="1" s="1"/>
  <c r="H82" i="1" s="1"/>
  <c r="C80" i="1"/>
  <c r="E60" i="1"/>
  <c r="E49" i="1"/>
  <c r="C65" i="1"/>
  <c r="C64" i="1"/>
  <c r="C63" i="1"/>
  <c r="C39" i="1"/>
  <c r="F13" i="1"/>
  <c r="F14" i="1"/>
  <c r="F15" i="1"/>
  <c r="G13" i="1" l="1"/>
  <c r="H13" i="1" s="1"/>
  <c r="F229" i="1" l="1"/>
  <c r="G229" i="1" s="1"/>
  <c r="H229" i="1" s="1"/>
  <c r="F124" i="1" l="1"/>
  <c r="G124" i="1" s="1"/>
  <c r="H124" i="1" s="1"/>
  <c r="F31" i="1"/>
  <c r="G31" i="1" s="1"/>
  <c r="H31" i="1" s="1"/>
  <c r="F151" i="1" l="1"/>
  <c r="G151" i="1" s="1"/>
  <c r="H151" i="1" s="1"/>
  <c r="C261" i="1" l="1"/>
  <c r="D261" i="1"/>
  <c r="E261" i="1"/>
  <c r="C253" i="1"/>
  <c r="D253" i="1"/>
  <c r="E253" i="1"/>
  <c r="C244" i="1"/>
  <c r="D244" i="1"/>
  <c r="E244" i="1"/>
  <c r="C237" i="1"/>
  <c r="D237" i="1"/>
  <c r="E237" i="1"/>
  <c r="C230" i="1"/>
  <c r="D230" i="1"/>
  <c r="E230" i="1"/>
  <c r="C222" i="1"/>
  <c r="D222" i="1"/>
  <c r="E222" i="1"/>
  <c r="C214" i="1"/>
  <c r="D214" i="1"/>
  <c r="E214" i="1"/>
  <c r="C207" i="1"/>
  <c r="D207" i="1"/>
  <c r="E207" i="1"/>
  <c r="C198" i="1"/>
  <c r="D198" i="1"/>
  <c r="E198" i="1"/>
  <c r="C189" i="1"/>
  <c r="D189" i="1"/>
  <c r="E189" i="1"/>
  <c r="C180" i="1"/>
  <c r="D180" i="1"/>
  <c r="E180" i="1"/>
  <c r="F162" i="1"/>
  <c r="G162" i="1" s="1"/>
  <c r="H162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268" i="1" s="1"/>
  <c r="H268" i="1" s="1"/>
  <c r="F269" i="1"/>
  <c r="G14" i="1"/>
  <c r="H14" i="1" s="1"/>
  <c r="G15" i="1"/>
  <c r="H15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0" i="1"/>
  <c r="G40" i="1" s="1"/>
  <c r="H40" i="1" s="1"/>
  <c r="F42" i="1"/>
  <c r="G42" i="1" s="1"/>
  <c r="H42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64" i="1"/>
  <c r="G64" i="1" s="1"/>
  <c r="H64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0" i="1"/>
  <c r="G80" i="1" s="1"/>
  <c r="H80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1" i="1"/>
  <c r="G91" i="1" s="1"/>
  <c r="H91" i="1" s="1"/>
  <c r="F93" i="1"/>
  <c r="G93" i="1" s="1"/>
  <c r="H93" i="1" s="1"/>
  <c r="F65" i="1"/>
  <c r="G65" i="1" s="1"/>
  <c r="H65" i="1" s="1"/>
  <c r="F94" i="1"/>
  <c r="G94" i="1" s="1"/>
  <c r="H94" i="1" s="1"/>
  <c r="F95" i="1"/>
  <c r="G95" i="1" s="1"/>
  <c r="H95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3" i="1"/>
  <c r="G123" i="1" s="1"/>
  <c r="H123" i="1" s="1"/>
  <c r="F126" i="1"/>
  <c r="G126" i="1" s="1"/>
  <c r="H126" i="1" s="1"/>
  <c r="F127" i="1"/>
  <c r="G127" i="1" s="1"/>
  <c r="H127" i="1" s="1"/>
  <c r="F128" i="1"/>
  <c r="G128" i="1" s="1"/>
  <c r="H128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7" i="1"/>
  <c r="G137" i="1" s="1"/>
  <c r="H137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47" i="1"/>
  <c r="G147" i="1" s="1"/>
  <c r="H147" i="1" s="1"/>
  <c r="F152" i="1"/>
  <c r="G152" i="1" s="1"/>
  <c r="H152" i="1" s="1"/>
  <c r="F153" i="1"/>
  <c r="G153" i="1" s="1"/>
  <c r="H153" i="1" s="1"/>
  <c r="F154" i="1"/>
  <c r="G154" i="1" s="1"/>
  <c r="H154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0" i="1"/>
  <c r="G160" i="1" s="1"/>
  <c r="H160" i="1" s="1"/>
  <c r="F163" i="1"/>
  <c r="G163" i="1" s="1"/>
  <c r="H163" i="1" s="1"/>
  <c r="F164" i="1"/>
  <c r="G164" i="1" s="1"/>
  <c r="H164" i="1" s="1"/>
  <c r="F165" i="1"/>
  <c r="G165" i="1" s="1"/>
  <c r="H165" i="1" s="1"/>
  <c r="F168" i="1"/>
  <c r="G168" i="1" s="1"/>
  <c r="H168" i="1" s="1"/>
  <c r="F169" i="1"/>
  <c r="G169" i="1" s="1"/>
  <c r="H169" i="1" s="1"/>
  <c r="F170" i="1"/>
  <c r="G170" i="1" s="1"/>
  <c r="H170" i="1" s="1"/>
  <c r="F171" i="1"/>
  <c r="G171" i="1" s="1"/>
  <c r="H171" i="1" s="1"/>
  <c r="F30" i="1"/>
  <c r="G30" i="1" s="1"/>
  <c r="H30" i="1" s="1"/>
  <c r="F175" i="1"/>
  <c r="G175" i="1" s="1"/>
  <c r="F176" i="1"/>
  <c r="G176" i="1" s="1"/>
  <c r="H176" i="1" s="1"/>
  <c r="F177" i="1"/>
  <c r="G177" i="1" s="1"/>
  <c r="H177" i="1" s="1"/>
  <c r="F179" i="1"/>
  <c r="G179" i="1" s="1"/>
  <c r="H179" i="1" s="1"/>
  <c r="F181" i="1"/>
  <c r="G181" i="1" s="1"/>
  <c r="H181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235" i="1"/>
  <c r="G235" i="1" s="1"/>
  <c r="H235" i="1" s="1"/>
  <c r="F188" i="1"/>
  <c r="G188" i="1" s="1"/>
  <c r="H188" i="1" s="1"/>
  <c r="F190" i="1"/>
  <c r="G190" i="1" s="1"/>
  <c r="H190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5" i="1"/>
  <c r="G195" i="1" s="1"/>
  <c r="H195" i="1" s="1"/>
  <c r="F197" i="1"/>
  <c r="G197" i="1" s="1"/>
  <c r="H197" i="1" s="1"/>
  <c r="F199" i="1"/>
  <c r="G199" i="1" s="1"/>
  <c r="H199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6" i="1"/>
  <c r="G206" i="1" s="1"/>
  <c r="H206" i="1" s="1"/>
  <c r="F208" i="1"/>
  <c r="G208" i="1" s="1"/>
  <c r="H208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3" i="1"/>
  <c r="G213" i="1" s="1"/>
  <c r="H213" i="1" s="1"/>
  <c r="F215" i="1"/>
  <c r="G215" i="1" s="1"/>
  <c r="H215" i="1" s="1"/>
  <c r="F216" i="1"/>
  <c r="G216" i="1" s="1"/>
  <c r="H216" i="1" s="1"/>
  <c r="F217" i="1"/>
  <c r="G217" i="1" s="1"/>
  <c r="H217" i="1" s="1"/>
  <c r="F218" i="1"/>
  <c r="G218" i="1" s="1"/>
  <c r="H218" i="1" s="1"/>
  <c r="F219" i="1"/>
  <c r="G219" i="1" s="1"/>
  <c r="H219" i="1" s="1"/>
  <c r="F236" i="1"/>
  <c r="G236" i="1" s="1"/>
  <c r="H236" i="1" s="1"/>
  <c r="F221" i="1"/>
  <c r="G221" i="1" s="1"/>
  <c r="H221" i="1" s="1"/>
  <c r="F223" i="1"/>
  <c r="G223" i="1" s="1"/>
  <c r="H223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28" i="1"/>
  <c r="G228" i="1" s="1"/>
  <c r="H228" i="1" s="1"/>
  <c r="F231" i="1"/>
  <c r="G231" i="1" s="1"/>
  <c r="H231" i="1" s="1"/>
  <c r="F232" i="1"/>
  <c r="G232" i="1" s="1"/>
  <c r="H232" i="1" s="1"/>
  <c r="F233" i="1"/>
  <c r="G233" i="1" s="1"/>
  <c r="F234" i="1"/>
  <c r="G234" i="1" s="1"/>
  <c r="H234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3" i="1"/>
  <c r="G243" i="1" s="1"/>
  <c r="H243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2" i="1"/>
  <c r="G252" i="1" s="1"/>
  <c r="H252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0" i="1"/>
  <c r="G260" i="1" s="1"/>
  <c r="H260" i="1" s="1"/>
  <c r="F262" i="1"/>
  <c r="G262" i="1" s="1"/>
  <c r="H262" i="1" s="1"/>
  <c r="F263" i="1"/>
  <c r="G263" i="1" s="1"/>
  <c r="H263" i="1" s="1"/>
  <c r="F166" i="1"/>
  <c r="G166" i="1" s="1"/>
  <c r="H166" i="1" s="1"/>
  <c r="F149" i="1"/>
  <c r="G149" i="1" s="1"/>
  <c r="H149" i="1" s="1"/>
  <c r="F138" i="1"/>
  <c r="G138" i="1" s="1"/>
  <c r="H138" i="1" s="1"/>
  <c r="F129" i="1"/>
  <c r="G129" i="1" s="1"/>
  <c r="H129" i="1" s="1"/>
  <c r="F97" i="1"/>
  <c r="G97" i="1" s="1"/>
  <c r="H97" i="1" s="1"/>
  <c r="F96" i="1"/>
  <c r="G96" i="1" s="1"/>
  <c r="H96" i="1" s="1"/>
  <c r="F84" i="1"/>
  <c r="G84" i="1" s="1"/>
  <c r="H84" i="1" s="1"/>
  <c r="F69" i="1"/>
  <c r="G69" i="1" s="1"/>
  <c r="H69" i="1" s="1"/>
  <c r="F68" i="1"/>
  <c r="G68" i="1" s="1"/>
  <c r="H68" i="1" s="1"/>
  <c r="F67" i="1"/>
  <c r="G67" i="1" s="1"/>
  <c r="H67" i="1" s="1"/>
  <c r="F66" i="1"/>
  <c r="G66" i="1" s="1"/>
  <c r="H66" i="1" s="1"/>
  <c r="I261" i="1" l="1"/>
  <c r="I269" i="1"/>
  <c r="I41" i="1"/>
  <c r="I24" i="1"/>
  <c r="H172" i="1"/>
  <c r="H261" i="1"/>
  <c r="H269" i="1"/>
  <c r="G269" i="1"/>
  <c r="H230" i="1"/>
  <c r="H222" i="1"/>
  <c r="C270" i="1"/>
  <c r="H244" i="1"/>
  <c r="H198" i="1"/>
  <c r="E270" i="1"/>
  <c r="H253" i="1"/>
  <c r="H207" i="1"/>
  <c r="H189" i="1"/>
  <c r="D270" i="1"/>
  <c r="H214" i="1"/>
  <c r="H233" i="1"/>
  <c r="G237" i="1"/>
  <c r="F189" i="1"/>
  <c r="G244" i="1"/>
  <c r="G253" i="1"/>
  <c r="G261" i="1"/>
  <c r="G230" i="1"/>
  <c r="F237" i="1"/>
  <c r="F244" i="1"/>
  <c r="F253" i="1"/>
  <c r="F261" i="1"/>
  <c r="G198" i="1"/>
  <c r="G207" i="1"/>
  <c r="G214" i="1"/>
  <c r="G222" i="1"/>
  <c r="F230" i="1"/>
  <c r="G189" i="1"/>
  <c r="F198" i="1"/>
  <c r="F207" i="1"/>
  <c r="F214" i="1"/>
  <c r="F222" i="1"/>
  <c r="G180" i="1"/>
  <c r="H175" i="1"/>
  <c r="F180" i="1"/>
  <c r="H180" i="1" l="1"/>
  <c r="H237" i="1"/>
  <c r="G270" i="1"/>
  <c r="F270" i="1"/>
  <c r="H270" i="1" l="1"/>
  <c r="H271" i="1" s="1"/>
  <c r="I110" i="1"/>
  <c r="I237" i="1"/>
  <c r="I12" i="1"/>
  <c r="I16" i="1"/>
  <c r="I167" i="1"/>
  <c r="I98" i="1"/>
  <c r="I139" i="1"/>
  <c r="I155" i="1"/>
  <c r="I161" i="1"/>
  <c r="I34" i="1"/>
  <c r="I70" i="1"/>
  <c r="I125" i="1"/>
  <c r="I150" i="1"/>
  <c r="I46" i="1"/>
  <c r="I85" i="1"/>
  <c r="I253" i="1"/>
  <c r="I244" i="1"/>
  <c r="I222" i="1"/>
  <c r="I180" i="1"/>
  <c r="I207" i="1"/>
  <c r="I198" i="1"/>
  <c r="I189" i="1"/>
  <c r="I214" i="1"/>
  <c r="I230" i="1"/>
  <c r="I270" i="1" l="1"/>
  <c r="I172" i="1"/>
  <c r="I271" i="1" l="1"/>
</calcChain>
</file>

<file path=xl/sharedStrings.xml><?xml version="1.0" encoding="utf-8"?>
<sst xmlns="http://schemas.openxmlformats.org/spreadsheetml/2006/main" count="314" uniqueCount="279">
  <si>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</si>
  <si>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</si>
  <si>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</si>
  <si>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</si>
  <si>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</si>
  <si>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</si>
  <si>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</si>
  <si>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</si>
  <si>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</si>
  <si>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</si>
  <si>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</si>
  <si>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</si>
  <si>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</si>
  <si>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</si>
  <si>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</si>
  <si>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</si>
  <si>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</si>
  <si>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</si>
  <si>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</si>
  <si>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</si>
  <si>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</si>
  <si>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</si>
  <si>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</si>
  <si>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</si>
  <si>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</si>
  <si>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</si>
  <si>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</si>
  <si>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</si>
  <si>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</si>
  <si>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</si>
  <si>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</si>
  <si>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</si>
  <si>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</si>
  <si>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</si>
  <si>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</si>
  <si>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</si>
  <si>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</si>
  <si>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</si>
  <si>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</si>
  <si>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</si>
  <si>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</si>
  <si>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</si>
  <si>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</si>
  <si>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</si>
  <si>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</si>
  <si>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</si>
  <si>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</si>
  <si>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</si>
  <si>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</si>
  <si>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</si>
  <si>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</si>
  <si>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</si>
  <si>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</si>
  <si>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</si>
  <si>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</si>
  <si>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</si>
  <si>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</si>
  <si>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</si>
  <si>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</si>
  <si>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</si>
  <si>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</si>
  <si>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</si>
  <si>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</si>
  <si>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</si>
  <si>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</si>
  <si>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</si>
  <si>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</si>
  <si>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</si>
  <si>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</si>
  <si>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</si>
  <si>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</si>
  <si>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</si>
  <si>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</si>
  <si>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</si>
  <si>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</si>
  <si>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</si>
  <si>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</si>
  <si>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</si>
  <si>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</si>
  <si>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</si>
  <si>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</si>
  <si>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</si>
  <si>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</si>
  <si>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</si>
  <si>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</si>
  <si>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</si>
  <si>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</si>
  <si>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</si>
  <si>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</si>
  <si>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</si>
  <si>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</si>
  <si>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</si>
  <si>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</si>
  <si>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</si>
  <si>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</si>
  <si>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</si>
  <si>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</si>
  <si>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</si>
  <si>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</si>
  <si>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</si>
  <si>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</si>
  <si>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</si>
  <si>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</si>
  <si>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</si>
  <si>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</si>
  <si>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</si>
  <si>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</si>
  <si>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</si>
  <si>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</si>
  <si>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</si>
  <si>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</si>
  <si>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</si>
  <si>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</si>
  <si>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</si>
  <si>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</si>
  <si>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</si>
  <si>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</si>
  <si>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</si>
  <si>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</si>
  <si>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</si>
  <si>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</si>
  <si>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</si>
  <si>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</si>
  <si>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</si>
  <si>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</si>
  <si>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</si>
  <si>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</si>
  <si>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</si>
  <si>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</si>
  <si>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</si>
  <si>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</si>
  <si>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</si>
  <si>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</si>
  <si>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</si>
  <si>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</si>
  <si>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</si>
  <si>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</si>
  <si>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</si>
  <si>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</si>
  <si>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</si>
  <si>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</si>
  <si>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</si>
  <si>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</si>
  <si>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</si>
  <si>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</si>
  <si>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</si>
  <si>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</si>
  <si>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</si>
  <si>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</si>
  <si>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</si>
  <si>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</si>
  <si>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</si>
  <si>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</si>
  <si>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</si>
  <si>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</si>
  <si>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</si>
  <si>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</si>
  <si>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</si>
  <si>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</si>
  <si>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</si>
  <si>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</si>
  <si>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</si>
  <si>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</si>
  <si>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</si>
  <si>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</si>
  <si>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</si>
  <si>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</si>
  <si>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</si>
  <si>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</si>
  <si>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</si>
  <si>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</si>
  <si>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</si>
  <si>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</si>
  <si>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</si>
  <si>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</si>
  <si>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</si>
  <si>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</si>
  <si>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</si>
  <si>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</si>
  <si>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</si>
  <si>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</si>
  <si>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</si>
  <si>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</si>
  <si>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</si>
  <si>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</si>
  <si>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</si>
  <si>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</si>
  <si>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</si>
  <si>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</si>
  <si>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</si>
  <si>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</si>
  <si>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</si>
  <si>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</si>
  <si>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</si>
  <si>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</si>
  <si>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</si>
  <si>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</si>
  <si>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</si>
  <si>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</si>
  <si>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</si>
  <si>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</si>
  <si>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</si>
  <si>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</si>
  <si>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</si>
  <si>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</si>
  <si>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</si>
  <si>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</si>
  <si>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</si>
  <si>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</si>
  <si>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</si>
  <si>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</si>
  <si>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</si>
  <si>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</si>
  <si>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</si>
  <si>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</si>
  <si>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</si>
  <si>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</si>
  <si>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</si>
  <si>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</si>
  <si>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</si>
  <si>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</si>
  <si>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</si>
  <si>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</si>
  <si>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</si>
  <si>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</si>
  <si>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</si>
  <si>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</si>
  <si>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</si>
  <si>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</si>
  <si>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</si>
  <si>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</si>
  <si>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</si>
  <si>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</si>
  <si>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</si>
  <si>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</si>
  <si>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</si>
  <si>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</si>
  <si>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</si>
  <si>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</si>
  <si>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</si>
  <si>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</si>
  <si>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</si>
  <si>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</si>
  <si>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</si>
  <si>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</si>
  <si>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</si>
  <si>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</si>
  <si>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</si>
  <si>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</si>
  <si>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</si>
  <si>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</si>
  <si>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</si>
  <si>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</si>
  <si>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</si>
  <si>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</si>
  <si>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</si>
  <si>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</si>
  <si>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</si>
  <si>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</si>
  <si>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</si>
  <si>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</si>
  <si>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</si>
  <si>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</si>
  <si>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</si>
  <si>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</si>
  <si>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</si>
  <si>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</si>
  <si>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</si>
  <si>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</si>
  <si>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</si>
  <si>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</si>
  <si>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CỦA ĐƠN VỊ TRUNG TÂM Y TẾ, TRẠM Y TẾ</t>
  </si>
  <si>
    <t xml:space="preserve"> ( Các khoa, phòng, trạm triển khai thu tiền Nộp về cho Đ/c Trương Đỗ Mỹ ( Lê ) thủ Quỹ cơ quan tiền mặt hoặc chuyển khoản )</t>
  </si>
  <si>
    <t>Hạn nộp NGÀY 10/01/2023. Tài khoản của Trương Đỗ Mỹ 3613215000524</t>
  </si>
  <si>
    <t>DANH SÁCH THU QUỸ ỦNG HỘ TẾT VÌ NGƯỜI NGHÈO - NĂM 2023</t>
  </si>
  <si>
    <t>Quỳ Châu, ngày 31 tháng 12 năm 2022</t>
  </si>
  <si>
    <t xml:space="preserve">( Lưu ý là ủng hộ 01 cuộc: do Mặt trận tổ quốc huyện Quỳ Châu phát động ) </t>
  </si>
  <si>
    <t xml:space="preserve">SỐ TIỀN ỦNG HỘ 100.000 đồng/người
</t>
  </si>
  <si>
    <t xml:space="preserve">Sau khi thu sẽ tổng hợp Nộp lên cho Mặt trặn tổ quốc huyện Quỳ Châu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</si>
</sst>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6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19" fillId="2" borderId="0" xfId="2" applyFont="1" applyFill="1" applyAlignment="1">
      <alignment horizontal="left"/>
    </xf>
    <xf numFmtId="0" fontId="20" fillId="2" borderId="0" xfId="2" applyFont="1" applyFill="1"/>
    <xf numFmtId="0" fontId="20" fillId="2" borderId="0" xfId="2" applyFont="1" applyFill="1" applyAlignment="1">
      <alignment horizontal="center"/>
    </xf>
    <xf numFmtId="2" fontId="20" fillId="2" borderId="0" xfId="2" applyNumberFormat="1" applyFont="1" applyFill="1" applyAlignment="1">
      <alignment horizontal="center"/>
    </xf>
    <xf numFmtId="164" fontId="20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/>
    </xf>
    <xf numFmtId="2" fontId="22" fillId="2" borderId="1" xfId="2" applyNumberFormat="1" applyFont="1" applyFill="1" applyBorder="1" applyAlignment="1">
      <alignment horizontal="center"/>
    </xf>
    <xf numFmtId="166" fontId="22" fillId="2" borderId="1" xfId="2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2"/>
  <sheetViews>
    <sheetView tabSelected="1" workbookViewId="0">
      <selection activeCell="H24" sqref="H24"/>
    </sheetView>
  </sheetViews>
  <sheetFormatPr defaultRowHeight="15" x14ac:dyDescent="0.25"/>
  <cols>
    <col min="1" max="1" width="5.42578125" style="49" customWidth="1"/>
    <col min="2" max="2" width="25.85546875" style="50" customWidth="1"/>
    <col min="3" max="3" width="9.28515625" style="51" customWidth="1"/>
    <col min="4" max="4" width="8.140625" style="51" customWidth="1"/>
    <col min="5" max="5" width="6.7109375" style="51" customWidth="1"/>
    <col min="6" max="6" width="8.140625" style="51" customWidth="1"/>
    <col min="7" max="7" width="13.5703125" style="52" customWidth="1"/>
    <col min="8" max="8" width="16.5703125" style="5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5" customFormat="1" ht="24" customHeight="1" x14ac:dyDescent="0.35">
      <c r="A1" s="20" t="s">
        <v>196</v>
      </c>
      <c r="B1" s="21"/>
      <c r="C1" s="22"/>
      <c r="D1" s="23"/>
      <c r="E1" s="2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s="25" customFormat="1" ht="24" customHeight="1" x14ac:dyDescent="0.35">
      <c r="A2" s="20" t="s">
        <v>0</v>
      </c>
      <c r="B2" s="21"/>
      <c r="C2" s="22"/>
      <c r="D2" s="23"/>
      <c r="E2" s="24"/>
      <c r="G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50" s="25" customFormat="1" ht="6" customHeight="1" x14ac:dyDescent="0.35">
      <c r="A3" s="20"/>
      <c r="B3" s="21"/>
      <c r="C3" s="22"/>
      <c r="D3" s="23"/>
      <c r="E3" s="24"/>
      <c r="G3" s="2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50" ht="18.75" x14ac:dyDescent="0.3">
      <c r="A4" s="121" t="s">
        <v>274</v>
      </c>
      <c r="B4" s="121"/>
      <c r="C4" s="121"/>
      <c r="D4" s="121"/>
      <c r="E4" s="121"/>
      <c r="F4" s="121"/>
      <c r="G4" s="121"/>
      <c r="H4" s="121"/>
      <c r="I4" s="121"/>
    </row>
    <row r="5" spans="1:50" ht="18.75" x14ac:dyDescent="0.3">
      <c r="A5" s="121" t="s">
        <v>271</v>
      </c>
      <c r="B5" s="121"/>
      <c r="C5" s="121"/>
      <c r="D5" s="121"/>
      <c r="E5" s="121"/>
      <c r="F5" s="121"/>
      <c r="G5" s="121"/>
      <c r="H5" s="121"/>
      <c r="I5" s="121"/>
    </row>
    <row r="6" spans="1:50" ht="18.75" x14ac:dyDescent="0.3">
      <c r="A6" s="121" t="s">
        <v>276</v>
      </c>
      <c r="B6" s="121"/>
      <c r="C6" s="121"/>
      <c r="D6" s="121"/>
      <c r="E6" s="121"/>
      <c r="F6" s="121"/>
      <c r="G6" s="121"/>
      <c r="H6" s="121"/>
      <c r="I6" s="121"/>
    </row>
    <row r="7" spans="1:50" ht="15.75" x14ac:dyDescent="0.25">
      <c r="A7" s="120" t="s">
        <v>272</v>
      </c>
      <c r="B7" s="120"/>
      <c r="C7" s="120"/>
      <c r="D7" s="120"/>
      <c r="E7" s="120"/>
      <c r="F7" s="120"/>
      <c r="G7" s="120"/>
      <c r="H7" s="120"/>
      <c r="I7" s="120"/>
    </row>
    <row r="8" spans="1:50" ht="15.75" x14ac:dyDescent="0.25">
      <c r="A8" s="120" t="s">
        <v>273</v>
      </c>
      <c r="B8" s="120"/>
      <c r="C8" s="120"/>
      <c r="D8" s="120"/>
      <c r="E8" s="120"/>
      <c r="F8" s="120"/>
      <c r="G8" s="120"/>
      <c r="H8" s="120"/>
      <c r="I8" s="120"/>
    </row>
    <row r="9" spans="1:50" ht="15.75" x14ac:dyDescent="0.25">
      <c r="A9" s="120" t="s">
        <v>278</v>
      </c>
      <c r="B9" s="120"/>
      <c r="C9" s="120"/>
      <c r="D9" s="120"/>
      <c r="E9" s="120"/>
      <c r="F9" s="120"/>
      <c r="G9" s="120"/>
      <c r="H9" s="120"/>
      <c r="I9" s="120"/>
    </row>
    <row r="10" spans="1:50" s="31" customFormat="1" ht="31.5" customHeight="1" x14ac:dyDescent="0.15">
      <c r="A10" s="123" t="s">
        <v>1</v>
      </c>
      <c r="B10" s="123" t="s">
        <v>193</v>
      </c>
      <c r="C10" s="123" t="s">
        <v>251</v>
      </c>
      <c r="D10" s="123"/>
      <c r="E10" s="123"/>
      <c r="F10" s="123"/>
      <c r="G10" s="123"/>
      <c r="H10" s="123"/>
      <c r="I10" s="122" t="s">
        <v>277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</row>
    <row r="11" spans="1:50" s="30" customFormat="1" ht="33.75" customHeight="1" x14ac:dyDescent="0.15">
      <c r="A11" s="124"/>
      <c r="B11" s="124"/>
      <c r="C11" s="75" t="s">
        <v>192</v>
      </c>
      <c r="D11" s="75" t="s">
        <v>2</v>
      </c>
      <c r="E11" s="32" t="s">
        <v>3</v>
      </c>
      <c r="F11" s="75" t="s">
        <v>234</v>
      </c>
      <c r="G11" s="75" t="s">
        <v>255</v>
      </c>
      <c r="H11" s="75" t="s">
        <v>197</v>
      </c>
      <c r="I11" s="122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50" s="30" customFormat="1" ht="13.5" x14ac:dyDescent="0.25">
      <c r="A12" s="76" t="s">
        <v>4</v>
      </c>
      <c r="B12" s="60" t="s">
        <v>198</v>
      </c>
      <c r="C12" s="32"/>
      <c r="D12" s="32"/>
      <c r="E12" s="32"/>
      <c r="F12" s="110"/>
      <c r="G12" s="110"/>
      <c r="H12" s="110"/>
      <c r="I12" s="77">
        <f>SUM(I13:I15)</f>
        <v>300000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50" s="4" customFormat="1" ht="13.5" x14ac:dyDescent="0.2">
      <c r="A13" s="114">
        <v>1</v>
      </c>
      <c r="B13" s="61" t="s">
        <v>5</v>
      </c>
      <c r="C13" s="115">
        <v>6.1</v>
      </c>
      <c r="D13" s="112">
        <v>0.7</v>
      </c>
      <c r="E13" s="112"/>
      <c r="F13" s="37">
        <f>C13+D13+E13</f>
        <v>6.8</v>
      </c>
      <c r="G13" s="63">
        <f>F13*1490000</f>
        <v>10132000</v>
      </c>
      <c r="H13" s="63">
        <f>G13/22-G13*10.5%/22</f>
        <v>412188.18181818182</v>
      </c>
      <c r="I13" s="79">
        <v>100000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50" ht="13.5" x14ac:dyDescent="0.2">
      <c r="A14" s="114">
        <v>2</v>
      </c>
      <c r="B14" s="61" t="s">
        <v>6</v>
      </c>
      <c r="C14" s="115">
        <v>4.74</v>
      </c>
      <c r="D14" s="112">
        <v>0.5</v>
      </c>
      <c r="E14" s="112"/>
      <c r="F14" s="37">
        <f t="shared" ref="F14:F84" si="0">C14+D14+E14</f>
        <v>5.24</v>
      </c>
      <c r="G14" s="63">
        <f t="shared" ref="G14:G84" si="1">F14*1490000</f>
        <v>7807600</v>
      </c>
      <c r="H14" s="63">
        <f t="shared" ref="H14:H84" si="2">G14/22-G14*10.5%/22</f>
        <v>317627.36363636365</v>
      </c>
      <c r="I14" s="79">
        <v>100000</v>
      </c>
    </row>
    <row r="15" spans="1:50" ht="13.5" x14ac:dyDescent="0.2">
      <c r="A15" s="114">
        <v>3</v>
      </c>
      <c r="B15" s="64" t="s">
        <v>262</v>
      </c>
      <c r="C15" s="112">
        <v>4.9800000000000004</v>
      </c>
      <c r="D15" s="112">
        <v>0.5</v>
      </c>
      <c r="E15" s="112"/>
      <c r="F15" s="37">
        <f t="shared" si="0"/>
        <v>5.48</v>
      </c>
      <c r="G15" s="63">
        <f t="shared" si="1"/>
        <v>8165200.0000000009</v>
      </c>
      <c r="H15" s="63">
        <f t="shared" si="2"/>
        <v>332175.18181818188</v>
      </c>
      <c r="I15" s="79">
        <v>100000</v>
      </c>
    </row>
    <row r="16" spans="1:50" s="4" customFormat="1" ht="13.5" x14ac:dyDescent="0.25">
      <c r="A16" s="76" t="s">
        <v>86</v>
      </c>
      <c r="B16" s="60" t="s">
        <v>199</v>
      </c>
      <c r="C16" s="36"/>
      <c r="D16" s="36"/>
      <c r="E16" s="37"/>
      <c r="F16" s="37"/>
      <c r="G16" s="63"/>
      <c r="H16" s="63"/>
      <c r="I16" s="80">
        <f>SUM(I17:I23)</f>
        <v>700000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49" ht="13.5" x14ac:dyDescent="0.2">
      <c r="A17" s="114">
        <v>1</v>
      </c>
      <c r="B17" s="61" t="s">
        <v>8</v>
      </c>
      <c r="C17" s="112">
        <v>4.32</v>
      </c>
      <c r="D17" s="112">
        <v>0.4</v>
      </c>
      <c r="E17" s="37"/>
      <c r="F17" s="37">
        <f t="shared" si="0"/>
        <v>4.7200000000000006</v>
      </c>
      <c r="G17" s="63">
        <f t="shared" si="1"/>
        <v>7032800.0000000009</v>
      </c>
      <c r="H17" s="63">
        <f t="shared" si="2"/>
        <v>286107.09090909094</v>
      </c>
      <c r="I17" s="79">
        <v>100000</v>
      </c>
    </row>
    <row r="18" spans="1:49" ht="13.5" x14ac:dyDescent="0.2">
      <c r="A18" s="114">
        <v>2</v>
      </c>
      <c r="B18" s="61" t="s">
        <v>9</v>
      </c>
      <c r="C18" s="115">
        <v>3.34</v>
      </c>
      <c r="D18" s="112">
        <v>0.3</v>
      </c>
      <c r="E18" s="37"/>
      <c r="F18" s="37">
        <f t="shared" si="0"/>
        <v>3.6399999999999997</v>
      </c>
      <c r="G18" s="63">
        <f t="shared" si="1"/>
        <v>5423599.9999999991</v>
      </c>
      <c r="H18" s="63">
        <f t="shared" si="2"/>
        <v>220641.90909090906</v>
      </c>
      <c r="I18" s="79">
        <v>100000</v>
      </c>
    </row>
    <row r="19" spans="1:49" ht="13.5" x14ac:dyDescent="0.2">
      <c r="A19" s="114">
        <v>3</v>
      </c>
      <c r="B19" s="61" t="s">
        <v>10</v>
      </c>
      <c r="C19" s="112">
        <v>3.34</v>
      </c>
      <c r="D19" s="112"/>
      <c r="E19" s="37"/>
      <c r="F19" s="37">
        <f t="shared" si="0"/>
        <v>3.34</v>
      </c>
      <c r="G19" s="63">
        <f t="shared" si="1"/>
        <v>4976600</v>
      </c>
      <c r="H19" s="63">
        <f t="shared" si="2"/>
        <v>202457.13636363635</v>
      </c>
      <c r="I19" s="79">
        <v>100000</v>
      </c>
    </row>
    <row r="20" spans="1:49" s="35" customFormat="1" ht="13.5" x14ac:dyDescent="0.2">
      <c r="A20" s="114">
        <v>4</v>
      </c>
      <c r="B20" s="61" t="s">
        <v>11</v>
      </c>
      <c r="C20" s="115">
        <v>3.06</v>
      </c>
      <c r="D20" s="112"/>
      <c r="E20" s="37"/>
      <c r="F20" s="37">
        <f t="shared" si="0"/>
        <v>3.06</v>
      </c>
      <c r="G20" s="63">
        <f t="shared" si="1"/>
        <v>4559400</v>
      </c>
      <c r="H20" s="63">
        <f t="shared" si="2"/>
        <v>185484.68181818182</v>
      </c>
      <c r="I20" s="79">
        <v>100000</v>
      </c>
      <c r="J20" s="3"/>
      <c r="K20" s="3"/>
      <c r="L20" s="3"/>
      <c r="M20" s="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49" s="35" customFormat="1" ht="13.5" x14ac:dyDescent="0.2">
      <c r="A21" s="114">
        <v>5</v>
      </c>
      <c r="B21" s="61" t="s">
        <v>263</v>
      </c>
      <c r="C21" s="112">
        <v>3.03</v>
      </c>
      <c r="D21" s="112"/>
      <c r="E21" s="37"/>
      <c r="F21" s="37">
        <f t="shared" si="0"/>
        <v>3.03</v>
      </c>
      <c r="G21" s="63">
        <f t="shared" si="1"/>
        <v>4514700</v>
      </c>
      <c r="H21" s="63">
        <f t="shared" si="2"/>
        <v>183666.20454545453</v>
      </c>
      <c r="I21" s="79">
        <v>100000</v>
      </c>
      <c r="J21" s="3"/>
      <c r="K21" s="3"/>
      <c r="L21" s="3"/>
      <c r="M21" s="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49" ht="13.5" x14ac:dyDescent="0.2">
      <c r="A22" s="114">
        <v>6</v>
      </c>
      <c r="B22" s="64" t="s">
        <v>87</v>
      </c>
      <c r="C22" s="115">
        <v>3.03</v>
      </c>
      <c r="D22" s="112"/>
      <c r="E22" s="37"/>
      <c r="F22" s="37">
        <f t="shared" si="0"/>
        <v>3.03</v>
      </c>
      <c r="G22" s="63">
        <f t="shared" si="1"/>
        <v>4514700</v>
      </c>
      <c r="H22" s="63">
        <f t="shared" si="2"/>
        <v>183666.20454545453</v>
      </c>
      <c r="I22" s="79">
        <v>100000</v>
      </c>
    </row>
    <row r="23" spans="1:49" s="35" customFormat="1" ht="13.5" x14ac:dyDescent="0.2">
      <c r="A23" s="114">
        <v>7</v>
      </c>
      <c r="B23" s="64" t="s">
        <v>83</v>
      </c>
      <c r="C23" s="115">
        <v>3.33</v>
      </c>
      <c r="D23" s="112"/>
      <c r="E23" s="37"/>
      <c r="F23" s="37">
        <f t="shared" si="0"/>
        <v>3.33</v>
      </c>
      <c r="G23" s="63">
        <f t="shared" si="1"/>
        <v>4961700</v>
      </c>
      <c r="H23" s="63">
        <f t="shared" si="2"/>
        <v>201850.97727272726</v>
      </c>
      <c r="I23" s="79">
        <v>100000</v>
      </c>
      <c r="J23" s="3"/>
      <c r="K23" s="3"/>
      <c r="L23" s="3"/>
      <c r="M23" s="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1:49" ht="13.5" x14ac:dyDescent="0.25">
      <c r="A24" s="76" t="s">
        <v>125</v>
      </c>
      <c r="B24" s="60" t="s">
        <v>200</v>
      </c>
      <c r="C24" s="36"/>
      <c r="D24" s="36"/>
      <c r="E24" s="62"/>
      <c r="F24" s="37"/>
      <c r="G24" s="63"/>
      <c r="H24" s="63"/>
      <c r="I24" s="80">
        <f>SUM(I25:I33)</f>
        <v>700000</v>
      </c>
    </row>
    <row r="25" spans="1:49" ht="13.5" x14ac:dyDescent="0.2">
      <c r="A25" s="114">
        <v>1</v>
      </c>
      <c r="B25" s="64" t="s">
        <v>88</v>
      </c>
      <c r="C25" s="115">
        <v>3.33</v>
      </c>
      <c r="D25" s="112">
        <v>0.4</v>
      </c>
      <c r="E25" s="37"/>
      <c r="F25" s="37">
        <f t="shared" si="0"/>
        <v>3.73</v>
      </c>
      <c r="G25" s="63">
        <f t="shared" si="1"/>
        <v>5557700</v>
      </c>
      <c r="H25" s="63">
        <f t="shared" si="2"/>
        <v>226097.34090909091</v>
      </c>
      <c r="I25" s="79">
        <v>100000</v>
      </c>
    </row>
    <row r="26" spans="1:49" ht="13.5" x14ac:dyDescent="0.2">
      <c r="A26" s="114">
        <v>2</v>
      </c>
      <c r="B26" s="61" t="s">
        <v>13</v>
      </c>
      <c r="C26" s="112">
        <v>4.0599999999999996</v>
      </c>
      <c r="D26" s="112">
        <v>0.3</v>
      </c>
      <c r="E26" s="37">
        <v>0.32479999999999998</v>
      </c>
      <c r="F26" s="37">
        <f t="shared" si="0"/>
        <v>4.6847999999999992</v>
      </c>
      <c r="G26" s="63">
        <f t="shared" si="1"/>
        <v>6980351.9999999991</v>
      </c>
      <c r="H26" s="63">
        <f t="shared" si="2"/>
        <v>283973.41090909089</v>
      </c>
      <c r="I26" s="79">
        <v>100000</v>
      </c>
    </row>
    <row r="27" spans="1:49" ht="13.5" x14ac:dyDescent="0.2">
      <c r="A27" s="114">
        <v>3</v>
      </c>
      <c r="B27" s="61" t="s">
        <v>15</v>
      </c>
      <c r="C27" s="112">
        <v>3.63</v>
      </c>
      <c r="D27" s="112"/>
      <c r="E27" s="37"/>
      <c r="F27" s="37">
        <f t="shared" si="0"/>
        <v>3.63</v>
      </c>
      <c r="G27" s="63">
        <f t="shared" si="1"/>
        <v>5408700</v>
      </c>
      <c r="H27" s="63">
        <f t="shared" si="2"/>
        <v>220035.75</v>
      </c>
      <c r="I27" s="79">
        <v>100000</v>
      </c>
    </row>
    <row r="28" spans="1:49" ht="13.5" x14ac:dyDescent="0.2">
      <c r="A28" s="114">
        <v>4</v>
      </c>
      <c r="B28" s="61" t="s">
        <v>48</v>
      </c>
      <c r="C28" s="115">
        <v>2.34</v>
      </c>
      <c r="D28" s="112"/>
      <c r="E28" s="37"/>
      <c r="F28" s="37">
        <f t="shared" si="0"/>
        <v>2.34</v>
      </c>
      <c r="G28" s="63">
        <f t="shared" si="1"/>
        <v>3486600</v>
      </c>
      <c r="H28" s="63">
        <f t="shared" si="2"/>
        <v>141841.22727272726</v>
      </c>
      <c r="I28" s="79">
        <v>100000</v>
      </c>
    </row>
    <row r="29" spans="1:49" s="2" customFormat="1" ht="13.5" x14ac:dyDescent="0.2">
      <c r="A29" s="114">
        <v>5</v>
      </c>
      <c r="B29" s="61" t="s">
        <v>264</v>
      </c>
      <c r="C29" s="115">
        <v>2.34</v>
      </c>
      <c r="D29" s="112"/>
      <c r="E29" s="37"/>
      <c r="F29" s="37">
        <f t="shared" si="0"/>
        <v>2.34</v>
      </c>
      <c r="G29" s="63">
        <f t="shared" si="1"/>
        <v>3486600</v>
      </c>
      <c r="H29" s="63">
        <f t="shared" si="2"/>
        <v>141841.22727272726</v>
      </c>
      <c r="I29" s="79">
        <v>100000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76">
        <v>6</v>
      </c>
      <c r="B30" s="61" t="s">
        <v>194</v>
      </c>
      <c r="C30" s="36">
        <v>2.59</v>
      </c>
      <c r="D30" s="36"/>
      <c r="E30" s="37"/>
      <c r="F30" s="37">
        <f>C30+D30+E30</f>
        <v>2.59</v>
      </c>
      <c r="G30" s="63">
        <f>F30*1490000</f>
        <v>3859100</v>
      </c>
      <c r="H30" s="63">
        <f>G30/22-G30*10.5%/22</f>
        <v>156995.20454545453</v>
      </c>
      <c r="I30" s="79">
        <v>100000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76">
        <v>7</v>
      </c>
      <c r="B31" s="61" t="s">
        <v>195</v>
      </c>
      <c r="C31" s="36">
        <v>2.41</v>
      </c>
      <c r="D31" s="36"/>
      <c r="E31" s="62"/>
      <c r="F31" s="37">
        <f>C31+D31+E31</f>
        <v>2.41</v>
      </c>
      <c r="G31" s="63">
        <f>F31*1490000</f>
        <v>3590900</v>
      </c>
      <c r="H31" s="63">
        <f>G31/22-G31*10.5%/22</f>
        <v>146084.34090909091</v>
      </c>
      <c r="I31" s="79">
        <v>100000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76">
        <v>8</v>
      </c>
      <c r="B32" s="61" t="s">
        <v>258</v>
      </c>
      <c r="C32" s="115"/>
      <c r="D32" s="36"/>
      <c r="E32" s="62"/>
      <c r="F32" s="37"/>
      <c r="G32" s="63"/>
      <c r="H32" s="63"/>
      <c r="I32" s="79">
        <f t="shared" ref="I32:I33" si="3">H32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76">
        <v>9</v>
      </c>
      <c r="B33" s="61" t="s">
        <v>259</v>
      </c>
      <c r="C33" s="115"/>
      <c r="D33" s="36"/>
      <c r="E33" s="62"/>
      <c r="F33" s="37"/>
      <c r="G33" s="63"/>
      <c r="H33" s="63"/>
      <c r="I33" s="79">
        <f t="shared" si="3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5">
      <c r="A34" s="76" t="s">
        <v>133</v>
      </c>
      <c r="B34" s="60" t="s">
        <v>201</v>
      </c>
      <c r="C34" s="36"/>
      <c r="D34" s="36"/>
      <c r="E34" s="37"/>
      <c r="F34" s="37"/>
      <c r="G34" s="63"/>
      <c r="H34" s="63"/>
      <c r="I34" s="80">
        <f>SUM(I35:I40)</f>
        <v>600000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50" s="2" customFormat="1" ht="13.5" x14ac:dyDescent="0.2">
      <c r="A35" s="114">
        <v>1</v>
      </c>
      <c r="B35" s="64" t="s">
        <v>89</v>
      </c>
      <c r="C35" s="115">
        <v>3.66</v>
      </c>
      <c r="D35" s="112">
        <v>0.4</v>
      </c>
      <c r="E35" s="37"/>
      <c r="F35" s="37">
        <f t="shared" si="0"/>
        <v>4.0600000000000005</v>
      </c>
      <c r="G35" s="63">
        <f t="shared" si="1"/>
        <v>6049400.0000000009</v>
      </c>
      <c r="H35" s="63">
        <f t="shared" si="2"/>
        <v>246100.59090909094</v>
      </c>
      <c r="I35" s="79">
        <v>100000</v>
      </c>
      <c r="J35" s="3"/>
      <c r="K35" s="3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50" s="7" customFormat="1" ht="13.5" x14ac:dyDescent="0.2">
      <c r="A36" s="114">
        <v>2</v>
      </c>
      <c r="B36" s="64" t="s">
        <v>110</v>
      </c>
      <c r="C36" s="115">
        <v>3</v>
      </c>
      <c r="D36" s="112">
        <v>0.3</v>
      </c>
      <c r="E36" s="37"/>
      <c r="F36" s="37">
        <f t="shared" si="0"/>
        <v>3.3</v>
      </c>
      <c r="G36" s="63">
        <f t="shared" si="1"/>
        <v>4917000</v>
      </c>
      <c r="H36" s="63">
        <f t="shared" si="2"/>
        <v>200032.5</v>
      </c>
      <c r="I36" s="79">
        <v>100000</v>
      </c>
      <c r="J36" s="3"/>
      <c r="K36" s="3"/>
      <c r="L36" s="3"/>
      <c r="M36" s="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50" s="4" customFormat="1" ht="13.5" x14ac:dyDescent="0.2">
      <c r="A37" s="114">
        <v>3</v>
      </c>
      <c r="B37" s="61" t="s">
        <v>16</v>
      </c>
      <c r="C37" s="115">
        <v>2.86</v>
      </c>
      <c r="D37" s="112"/>
      <c r="E37" s="37"/>
      <c r="F37" s="37">
        <f t="shared" si="0"/>
        <v>2.86</v>
      </c>
      <c r="G37" s="63">
        <f t="shared" si="1"/>
        <v>4261400</v>
      </c>
      <c r="H37" s="63">
        <f t="shared" si="2"/>
        <v>173361.5</v>
      </c>
      <c r="I37" s="79">
        <v>100000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50" ht="13.5" x14ac:dyDescent="0.2">
      <c r="A38" s="114">
        <v>4</v>
      </c>
      <c r="B38" s="61" t="s">
        <v>17</v>
      </c>
      <c r="C38" s="115">
        <v>2.66</v>
      </c>
      <c r="D38" s="112"/>
      <c r="E38" s="62"/>
      <c r="F38" s="37">
        <f t="shared" si="0"/>
        <v>2.66</v>
      </c>
      <c r="G38" s="63">
        <f t="shared" si="1"/>
        <v>3963400</v>
      </c>
      <c r="H38" s="63">
        <f t="shared" si="2"/>
        <v>161238.31818181818</v>
      </c>
      <c r="I38" s="79">
        <v>100000</v>
      </c>
    </row>
    <row r="39" spans="1:50" s="7" customFormat="1" ht="13.5" x14ac:dyDescent="0.2">
      <c r="A39" s="114">
        <v>5</v>
      </c>
      <c r="B39" s="64" t="s">
        <v>90</v>
      </c>
      <c r="C39" s="112">
        <f>2.46</f>
        <v>2.46</v>
      </c>
      <c r="D39" s="112"/>
      <c r="E39" s="62"/>
      <c r="F39" s="37">
        <f t="shared" si="0"/>
        <v>2.46</v>
      </c>
      <c r="G39" s="63">
        <f t="shared" si="1"/>
        <v>3665400</v>
      </c>
      <c r="H39" s="63">
        <f t="shared" si="2"/>
        <v>149115.13636363635</v>
      </c>
      <c r="I39" s="79">
        <v>100000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50" s="7" customFormat="1" ht="13.5" x14ac:dyDescent="0.2">
      <c r="A40" s="114">
        <v>6</v>
      </c>
      <c r="B40" s="64" t="s">
        <v>12</v>
      </c>
      <c r="C40" s="115">
        <v>2.34</v>
      </c>
      <c r="D40" s="112"/>
      <c r="E40" s="37"/>
      <c r="F40" s="37">
        <f t="shared" si="0"/>
        <v>2.34</v>
      </c>
      <c r="G40" s="63">
        <f t="shared" si="1"/>
        <v>3486600</v>
      </c>
      <c r="H40" s="63">
        <f t="shared" si="2"/>
        <v>141841.22727272726</v>
      </c>
      <c r="I40" s="79">
        <v>100000</v>
      </c>
      <c r="J40" s="3"/>
      <c r="K40" s="3"/>
      <c r="L40" s="3"/>
      <c r="M40" s="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50" ht="13.5" x14ac:dyDescent="0.25">
      <c r="A41" s="76" t="s">
        <v>140</v>
      </c>
      <c r="B41" s="60" t="s">
        <v>202</v>
      </c>
      <c r="C41" s="36"/>
      <c r="D41" s="36"/>
      <c r="E41" s="62"/>
      <c r="F41" s="37"/>
      <c r="G41" s="63"/>
      <c r="H41" s="63"/>
      <c r="I41" s="80">
        <f>SUM(I42:I45)</f>
        <v>100000</v>
      </c>
      <c r="AM41" s="3"/>
      <c r="AX41" s="4"/>
    </row>
    <row r="42" spans="1:50" ht="13.5" x14ac:dyDescent="0.2">
      <c r="A42" s="114">
        <v>1</v>
      </c>
      <c r="B42" s="61" t="s">
        <v>34</v>
      </c>
      <c r="C42" s="112">
        <v>3.32</v>
      </c>
      <c r="D42" s="112">
        <v>0.4</v>
      </c>
      <c r="E42" s="62"/>
      <c r="F42" s="37">
        <f t="shared" si="0"/>
        <v>3.7199999999999998</v>
      </c>
      <c r="G42" s="63">
        <f t="shared" si="1"/>
        <v>5542800</v>
      </c>
      <c r="H42" s="63">
        <f t="shared" si="2"/>
        <v>225491.18181818182</v>
      </c>
      <c r="I42" s="79">
        <v>100000</v>
      </c>
    </row>
    <row r="43" spans="1:50" ht="13.5" x14ac:dyDescent="0.2">
      <c r="A43" s="78">
        <v>2</v>
      </c>
      <c r="B43" s="61" t="s">
        <v>260</v>
      </c>
      <c r="C43" s="115"/>
      <c r="D43" s="36"/>
      <c r="E43" s="62"/>
      <c r="F43" s="37"/>
      <c r="G43" s="63"/>
      <c r="H43" s="63"/>
      <c r="I43" s="79">
        <f t="shared" ref="I43:I45" si="4">H43</f>
        <v>0</v>
      </c>
    </row>
    <row r="44" spans="1:50" ht="13.5" x14ac:dyDescent="0.2">
      <c r="A44" s="78">
        <v>3</v>
      </c>
      <c r="B44" s="61" t="s">
        <v>261</v>
      </c>
      <c r="C44" s="115"/>
      <c r="D44" s="36"/>
      <c r="E44" s="62"/>
      <c r="F44" s="37"/>
      <c r="G44" s="63"/>
      <c r="H44" s="63"/>
      <c r="I44" s="79">
        <f t="shared" si="4"/>
        <v>0</v>
      </c>
    </row>
    <row r="45" spans="1:50" ht="13.5" x14ac:dyDescent="0.2">
      <c r="A45" s="78">
        <v>4</v>
      </c>
      <c r="B45" s="61" t="s">
        <v>51</v>
      </c>
      <c r="C45" s="115"/>
      <c r="D45" s="36"/>
      <c r="E45" s="62"/>
      <c r="F45" s="37"/>
      <c r="G45" s="63"/>
      <c r="H45" s="63"/>
      <c r="I45" s="79">
        <f t="shared" si="4"/>
        <v>0</v>
      </c>
    </row>
    <row r="46" spans="1:50" ht="13.5" x14ac:dyDescent="0.25">
      <c r="A46" s="76" t="s">
        <v>146</v>
      </c>
      <c r="B46" s="60" t="s">
        <v>203</v>
      </c>
      <c r="C46" s="62"/>
      <c r="D46" s="36"/>
      <c r="E46" s="62"/>
      <c r="F46" s="37"/>
      <c r="G46" s="63"/>
      <c r="H46" s="63"/>
      <c r="I46" s="80">
        <f>SUM(I47:I69)</f>
        <v>2300000</v>
      </c>
    </row>
    <row r="47" spans="1:50" ht="13.5" x14ac:dyDescent="0.2">
      <c r="A47" s="114">
        <v>1</v>
      </c>
      <c r="B47" s="61" t="s">
        <v>19</v>
      </c>
      <c r="C47" s="115">
        <v>3.33</v>
      </c>
      <c r="D47" s="112">
        <v>0.4</v>
      </c>
      <c r="E47" s="62"/>
      <c r="F47" s="37">
        <f t="shared" si="0"/>
        <v>3.73</v>
      </c>
      <c r="G47" s="63">
        <f t="shared" si="1"/>
        <v>5557700</v>
      </c>
      <c r="H47" s="63">
        <f t="shared" si="2"/>
        <v>226097.34090909091</v>
      </c>
      <c r="I47" s="79">
        <v>100000</v>
      </c>
      <c r="AM47" s="3"/>
      <c r="AX47" s="4"/>
    </row>
    <row r="48" spans="1:50" ht="13.5" x14ac:dyDescent="0.2">
      <c r="A48" s="114">
        <v>2</v>
      </c>
      <c r="B48" s="64" t="s">
        <v>92</v>
      </c>
      <c r="C48" s="115">
        <v>2.67</v>
      </c>
      <c r="D48" s="112">
        <v>0.3</v>
      </c>
      <c r="E48" s="37"/>
      <c r="F48" s="37">
        <f t="shared" si="0"/>
        <v>2.9699999999999998</v>
      </c>
      <c r="G48" s="63">
        <f t="shared" si="1"/>
        <v>4425300</v>
      </c>
      <c r="H48" s="63">
        <f t="shared" si="2"/>
        <v>180029.25</v>
      </c>
      <c r="I48" s="79">
        <v>100000</v>
      </c>
      <c r="AM48" s="3"/>
      <c r="AX48" s="4"/>
    </row>
    <row r="49" spans="1:50" ht="13.5" x14ac:dyDescent="0.2">
      <c r="A49" s="114">
        <v>3</v>
      </c>
      <c r="B49" s="61" t="s">
        <v>20</v>
      </c>
      <c r="C49" s="112">
        <v>4.0599999999999996</v>
      </c>
      <c r="D49" s="112">
        <v>0.3</v>
      </c>
      <c r="E49" s="37">
        <f>C49*10%</f>
        <v>0.40599999999999997</v>
      </c>
      <c r="F49" s="37">
        <f t="shared" si="0"/>
        <v>4.7659999999999991</v>
      </c>
      <c r="G49" s="63">
        <f t="shared" si="1"/>
        <v>7101339.9999999991</v>
      </c>
      <c r="H49" s="63">
        <f t="shared" si="2"/>
        <v>288895.42272727267</v>
      </c>
      <c r="I49" s="79">
        <v>100000</v>
      </c>
      <c r="AM49" s="3"/>
      <c r="AX49" s="4"/>
    </row>
    <row r="50" spans="1:50" s="7" customFormat="1" ht="13.5" x14ac:dyDescent="0.2">
      <c r="A50" s="114">
        <v>4</v>
      </c>
      <c r="B50" s="61" t="s">
        <v>21</v>
      </c>
      <c r="C50" s="115">
        <v>3.33</v>
      </c>
      <c r="D50" s="112"/>
      <c r="E50" s="37"/>
      <c r="F50" s="37">
        <f t="shared" si="0"/>
        <v>3.33</v>
      </c>
      <c r="G50" s="63">
        <f t="shared" si="1"/>
        <v>4961700</v>
      </c>
      <c r="H50" s="63">
        <f t="shared" si="2"/>
        <v>201850.97727272726</v>
      </c>
      <c r="I50" s="79">
        <v>100000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50" ht="13.5" x14ac:dyDescent="0.2">
      <c r="A51" s="114">
        <v>5</v>
      </c>
      <c r="B51" s="61" t="s">
        <v>22</v>
      </c>
      <c r="C51" s="115">
        <v>3.33</v>
      </c>
      <c r="D51" s="112"/>
      <c r="E51" s="37"/>
      <c r="F51" s="37">
        <f t="shared" si="0"/>
        <v>3.33</v>
      </c>
      <c r="G51" s="63">
        <f t="shared" si="1"/>
        <v>4961700</v>
      </c>
      <c r="H51" s="63">
        <f t="shared" si="2"/>
        <v>201850.97727272726</v>
      </c>
      <c r="I51" s="79">
        <v>100000</v>
      </c>
    </row>
    <row r="52" spans="1:50" ht="13.5" x14ac:dyDescent="0.2">
      <c r="A52" s="114">
        <v>6</v>
      </c>
      <c r="B52" s="61" t="s">
        <v>23</v>
      </c>
      <c r="C52" s="115">
        <v>2.86</v>
      </c>
      <c r="D52" s="112"/>
      <c r="E52" s="37"/>
      <c r="F52" s="37">
        <f t="shared" si="0"/>
        <v>2.86</v>
      </c>
      <c r="G52" s="63">
        <f t="shared" si="1"/>
        <v>4261400</v>
      </c>
      <c r="H52" s="63">
        <f t="shared" si="2"/>
        <v>173361.5</v>
      </c>
      <c r="I52" s="79">
        <v>100000</v>
      </c>
      <c r="AM52" s="3"/>
      <c r="AX52" s="4"/>
    </row>
    <row r="53" spans="1:50" ht="13.5" x14ac:dyDescent="0.2">
      <c r="A53" s="114">
        <v>7</v>
      </c>
      <c r="B53" s="61" t="s">
        <v>24</v>
      </c>
      <c r="C53" s="112">
        <v>2.86</v>
      </c>
      <c r="D53" s="112"/>
      <c r="E53" s="37"/>
      <c r="F53" s="37">
        <f t="shared" si="0"/>
        <v>2.86</v>
      </c>
      <c r="G53" s="63">
        <f t="shared" si="1"/>
        <v>4261400</v>
      </c>
      <c r="H53" s="63">
        <f t="shared" si="2"/>
        <v>173361.5</v>
      </c>
      <c r="I53" s="79">
        <v>100000</v>
      </c>
    </row>
    <row r="54" spans="1:50" ht="13.5" x14ac:dyDescent="0.2">
      <c r="A54" s="114">
        <v>8</v>
      </c>
      <c r="B54" s="61" t="s">
        <v>25</v>
      </c>
      <c r="C54" s="112">
        <v>2.86</v>
      </c>
      <c r="D54" s="112"/>
      <c r="E54" s="37"/>
      <c r="F54" s="37">
        <f t="shared" si="0"/>
        <v>2.86</v>
      </c>
      <c r="G54" s="63">
        <f t="shared" si="1"/>
        <v>4261400</v>
      </c>
      <c r="H54" s="63">
        <f t="shared" si="2"/>
        <v>173361.5</v>
      </c>
      <c r="I54" s="79">
        <v>100000</v>
      </c>
    </row>
    <row r="55" spans="1:50" ht="13.5" x14ac:dyDescent="0.2">
      <c r="A55" s="114">
        <v>9</v>
      </c>
      <c r="B55" s="61" t="s">
        <v>26</v>
      </c>
      <c r="C55" s="112">
        <v>2.86</v>
      </c>
      <c r="D55" s="112"/>
      <c r="E55" s="37"/>
      <c r="F55" s="37">
        <f t="shared" si="0"/>
        <v>2.86</v>
      </c>
      <c r="G55" s="63">
        <f t="shared" si="1"/>
        <v>4261400</v>
      </c>
      <c r="H55" s="63">
        <f t="shared" si="2"/>
        <v>173361.5</v>
      </c>
      <c r="I55" s="79">
        <v>100000</v>
      </c>
    </row>
    <row r="56" spans="1:50" s="4" customFormat="1" ht="13.5" x14ac:dyDescent="0.2">
      <c r="A56" s="114">
        <v>10</v>
      </c>
      <c r="B56" s="61" t="s">
        <v>27</v>
      </c>
      <c r="C56" s="112">
        <v>2.66</v>
      </c>
      <c r="D56" s="112"/>
      <c r="E56" s="62"/>
      <c r="F56" s="37">
        <f t="shared" si="0"/>
        <v>2.66</v>
      </c>
      <c r="G56" s="63">
        <f t="shared" si="1"/>
        <v>3963400</v>
      </c>
      <c r="H56" s="63">
        <f t="shared" si="2"/>
        <v>161238.31818181818</v>
      </c>
      <c r="I56" s="79">
        <v>100000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50" ht="13.5" x14ac:dyDescent="0.2">
      <c r="A57" s="114">
        <v>11</v>
      </c>
      <c r="B57" s="61" t="s">
        <v>28</v>
      </c>
      <c r="C57" s="112">
        <v>3.32</v>
      </c>
      <c r="D57" s="112"/>
      <c r="E57" s="37"/>
      <c r="F57" s="37">
        <f t="shared" si="0"/>
        <v>3.32</v>
      </c>
      <c r="G57" s="63">
        <f t="shared" si="1"/>
        <v>4946800</v>
      </c>
      <c r="H57" s="63">
        <f t="shared" si="2"/>
        <v>201244.81818181818</v>
      </c>
      <c r="I57" s="79">
        <v>100000</v>
      </c>
    </row>
    <row r="58" spans="1:50" ht="13.5" x14ac:dyDescent="0.2">
      <c r="A58" s="114">
        <v>12</v>
      </c>
      <c r="B58" s="61" t="s">
        <v>29</v>
      </c>
      <c r="C58" s="112">
        <v>2.86</v>
      </c>
      <c r="D58" s="112"/>
      <c r="E58" s="37"/>
      <c r="F58" s="37">
        <f t="shared" si="0"/>
        <v>2.86</v>
      </c>
      <c r="G58" s="63">
        <f t="shared" si="1"/>
        <v>4261400</v>
      </c>
      <c r="H58" s="63">
        <f t="shared" si="2"/>
        <v>173361.5</v>
      </c>
      <c r="I58" s="79">
        <v>100000</v>
      </c>
      <c r="AM58" s="3"/>
      <c r="AX58" s="4"/>
    </row>
    <row r="59" spans="1:50" s="7" customFormat="1" ht="13.5" x14ac:dyDescent="0.2">
      <c r="A59" s="114">
        <v>13</v>
      </c>
      <c r="B59" s="61" t="s">
        <v>30</v>
      </c>
      <c r="C59" s="115">
        <v>3</v>
      </c>
      <c r="D59" s="112"/>
      <c r="E59" s="37"/>
      <c r="F59" s="37">
        <f t="shared" si="0"/>
        <v>3</v>
      </c>
      <c r="G59" s="63">
        <f t="shared" si="1"/>
        <v>4470000</v>
      </c>
      <c r="H59" s="63">
        <f t="shared" si="2"/>
        <v>181847.72727272726</v>
      </c>
      <c r="I59" s="79">
        <v>100000</v>
      </c>
      <c r="J59" s="3"/>
      <c r="K59" s="3"/>
      <c r="L59" s="3"/>
      <c r="M59" s="3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50" s="7" customFormat="1" ht="13.5" x14ac:dyDescent="0.2">
      <c r="A60" s="114">
        <v>14</v>
      </c>
      <c r="B60" s="61" t="s">
        <v>75</v>
      </c>
      <c r="C60" s="112">
        <v>3.63</v>
      </c>
      <c r="D60" s="112"/>
      <c r="E60" s="37">
        <f>C60*7%</f>
        <v>0.25409999999999999</v>
      </c>
      <c r="F60" s="37">
        <f t="shared" si="0"/>
        <v>3.8841000000000001</v>
      </c>
      <c r="G60" s="63">
        <f t="shared" si="1"/>
        <v>5787309</v>
      </c>
      <c r="H60" s="63">
        <f t="shared" si="2"/>
        <v>235438.2525</v>
      </c>
      <c r="I60" s="79">
        <v>100000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50" ht="13.5" x14ac:dyDescent="0.2">
      <c r="A61" s="114">
        <v>15</v>
      </c>
      <c r="B61" s="64" t="s">
        <v>91</v>
      </c>
      <c r="C61" s="112">
        <v>2.2599999999999998</v>
      </c>
      <c r="D61" s="112"/>
      <c r="E61" s="37"/>
      <c r="F61" s="37">
        <f t="shared" si="0"/>
        <v>2.2599999999999998</v>
      </c>
      <c r="G61" s="63">
        <f t="shared" si="1"/>
        <v>3367399.9999999995</v>
      </c>
      <c r="H61" s="63">
        <f t="shared" si="2"/>
        <v>136991.95454545453</v>
      </c>
      <c r="I61" s="79">
        <v>100000</v>
      </c>
    </row>
    <row r="62" spans="1:50" ht="13.5" x14ac:dyDescent="0.2">
      <c r="A62" s="114">
        <v>16</v>
      </c>
      <c r="B62" s="64" t="s">
        <v>32</v>
      </c>
      <c r="C62" s="115">
        <v>2.34</v>
      </c>
      <c r="D62" s="112"/>
      <c r="E62" s="37"/>
      <c r="F62" s="37">
        <f t="shared" si="0"/>
        <v>2.34</v>
      </c>
      <c r="G62" s="63">
        <f t="shared" si="1"/>
        <v>3486600</v>
      </c>
      <c r="H62" s="63">
        <f t="shared" si="2"/>
        <v>141841.22727272726</v>
      </c>
      <c r="I62" s="79">
        <v>100000</v>
      </c>
    </row>
    <row r="63" spans="1:50" s="7" customFormat="1" ht="13.5" x14ac:dyDescent="0.2">
      <c r="A63" s="114">
        <v>17</v>
      </c>
      <c r="B63" s="64" t="s">
        <v>235</v>
      </c>
      <c r="C63" s="115">
        <f>2.34</f>
        <v>2.34</v>
      </c>
      <c r="D63" s="112"/>
      <c r="E63" s="62"/>
      <c r="F63" s="37">
        <f t="shared" si="0"/>
        <v>2.34</v>
      </c>
      <c r="G63" s="63">
        <f t="shared" si="1"/>
        <v>3486600</v>
      </c>
      <c r="H63" s="63">
        <f t="shared" si="2"/>
        <v>141841.22727272726</v>
      </c>
      <c r="I63" s="79">
        <v>100000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  <row r="64" spans="1:50" s="4" customFormat="1" ht="13.5" x14ac:dyDescent="0.2">
      <c r="A64" s="114">
        <v>18</v>
      </c>
      <c r="B64" s="64" t="s">
        <v>236</v>
      </c>
      <c r="C64" s="115">
        <f>2.34</f>
        <v>2.34</v>
      </c>
      <c r="D64" s="112"/>
      <c r="E64" s="37"/>
      <c r="F64" s="37">
        <f t="shared" si="0"/>
        <v>2.34</v>
      </c>
      <c r="G64" s="63">
        <f t="shared" si="1"/>
        <v>3486600</v>
      </c>
      <c r="H64" s="63">
        <f t="shared" si="2"/>
        <v>141841.22727272726</v>
      </c>
      <c r="I64" s="79">
        <v>100000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50" s="7" customFormat="1" ht="13.5" x14ac:dyDescent="0.2">
      <c r="A65" s="114">
        <v>19</v>
      </c>
      <c r="B65" s="64" t="s">
        <v>237</v>
      </c>
      <c r="C65" s="115">
        <f>2.06</f>
        <v>2.06</v>
      </c>
      <c r="D65" s="112"/>
      <c r="E65" s="37"/>
      <c r="F65" s="37">
        <f>C65+D65+E65</f>
        <v>2.06</v>
      </c>
      <c r="G65" s="63">
        <f>F65*1490000</f>
        <v>3069400</v>
      </c>
      <c r="H65" s="63">
        <f>G65/22-G65*10.5%/22</f>
        <v>124868.77272727274</v>
      </c>
      <c r="I65" s="79">
        <v>100000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50" s="2" customFormat="1" ht="13.5" x14ac:dyDescent="0.2">
      <c r="A66" s="114">
        <v>20</v>
      </c>
      <c r="B66" s="64" t="s">
        <v>238</v>
      </c>
      <c r="C66" s="115">
        <v>2.34</v>
      </c>
      <c r="D66" s="112"/>
      <c r="E66" s="37"/>
      <c r="F66" s="37">
        <f t="shared" si="0"/>
        <v>2.34</v>
      </c>
      <c r="G66" s="63">
        <f t="shared" si="1"/>
        <v>3486600</v>
      </c>
      <c r="H66" s="63">
        <f t="shared" si="2"/>
        <v>141841.22727272726</v>
      </c>
      <c r="I66" s="79">
        <v>100000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</row>
    <row r="67" spans="1:50" s="7" customFormat="1" ht="13.5" x14ac:dyDescent="0.2">
      <c r="A67" s="114">
        <v>21</v>
      </c>
      <c r="B67" s="64" t="s">
        <v>93</v>
      </c>
      <c r="C67" s="115">
        <v>3</v>
      </c>
      <c r="D67" s="112"/>
      <c r="E67" s="37"/>
      <c r="F67" s="37">
        <f t="shared" si="0"/>
        <v>3</v>
      </c>
      <c r="G67" s="63">
        <f t="shared" si="1"/>
        <v>4470000</v>
      </c>
      <c r="H67" s="63">
        <f t="shared" si="2"/>
        <v>181847.72727272726</v>
      </c>
      <c r="I67" s="79">
        <v>100000</v>
      </c>
      <c r="J67" s="3"/>
      <c r="K67" s="3"/>
      <c r="L67" s="3"/>
      <c r="M67" s="3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</row>
    <row r="68" spans="1:50" s="2" customFormat="1" ht="13.5" x14ac:dyDescent="0.2">
      <c r="A68" s="114">
        <v>22</v>
      </c>
      <c r="B68" s="64" t="s">
        <v>265</v>
      </c>
      <c r="C68" s="115">
        <v>2.34</v>
      </c>
      <c r="D68" s="112"/>
      <c r="E68" s="37"/>
      <c r="F68" s="37">
        <f t="shared" si="0"/>
        <v>2.34</v>
      </c>
      <c r="G68" s="63">
        <f t="shared" si="1"/>
        <v>3486600</v>
      </c>
      <c r="H68" s="63">
        <f t="shared" si="2"/>
        <v>141841.22727272726</v>
      </c>
      <c r="I68" s="79">
        <v>100000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2" customFormat="1" ht="13.5" x14ac:dyDescent="0.2">
      <c r="A69" s="114">
        <v>23</v>
      </c>
      <c r="B69" s="64" t="s">
        <v>266</v>
      </c>
      <c r="C69" s="115">
        <v>2.1</v>
      </c>
      <c r="D69" s="112"/>
      <c r="E69" s="37"/>
      <c r="F69" s="37">
        <f t="shared" si="0"/>
        <v>2.1</v>
      </c>
      <c r="G69" s="63">
        <f t="shared" si="1"/>
        <v>3129000</v>
      </c>
      <c r="H69" s="63">
        <f t="shared" si="2"/>
        <v>127293.4090909091</v>
      </c>
      <c r="I69" s="79">
        <v>100000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s="7" customFormat="1" ht="13.5" x14ac:dyDescent="0.25">
      <c r="A70" s="76" t="s">
        <v>154</v>
      </c>
      <c r="B70" s="60" t="s">
        <v>204</v>
      </c>
      <c r="C70" s="62"/>
      <c r="D70" s="36"/>
      <c r="E70" s="37"/>
      <c r="F70" s="37"/>
      <c r="G70" s="63"/>
      <c r="H70" s="63"/>
      <c r="I70" s="80">
        <f>SUM(I71:I84)</f>
        <v>1400000</v>
      </c>
      <c r="J70" s="3"/>
      <c r="K70" s="3"/>
      <c r="L70" s="3"/>
      <c r="M70" s="3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50" s="2" customFormat="1" ht="13.5" x14ac:dyDescent="0.2">
      <c r="A71" s="114">
        <v>1</v>
      </c>
      <c r="B71" s="61" t="s">
        <v>33</v>
      </c>
      <c r="C71" s="115">
        <v>4.6500000000000004</v>
      </c>
      <c r="D71" s="116">
        <v>0.4</v>
      </c>
      <c r="E71" s="62"/>
      <c r="F71" s="37">
        <f t="shared" si="0"/>
        <v>5.0500000000000007</v>
      </c>
      <c r="G71" s="63">
        <f t="shared" si="1"/>
        <v>7524500.0000000009</v>
      </c>
      <c r="H71" s="63">
        <f t="shared" si="2"/>
        <v>306110.34090909094</v>
      </c>
      <c r="I71" s="79">
        <v>100000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s="7" customFormat="1" ht="13.5" x14ac:dyDescent="0.2">
      <c r="A72" s="114">
        <v>2</v>
      </c>
      <c r="B72" s="64" t="s">
        <v>94</v>
      </c>
      <c r="C72" s="115">
        <v>3</v>
      </c>
      <c r="D72" s="112">
        <v>0.3</v>
      </c>
      <c r="E72" s="62"/>
      <c r="F72" s="37">
        <f t="shared" si="0"/>
        <v>3.3</v>
      </c>
      <c r="G72" s="63">
        <f t="shared" si="1"/>
        <v>4917000</v>
      </c>
      <c r="H72" s="63">
        <f t="shared" si="2"/>
        <v>200032.5</v>
      </c>
      <c r="I72" s="79">
        <v>100000</v>
      </c>
      <c r="J72" s="3"/>
      <c r="K72" s="3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50" s="4" customFormat="1" ht="13.5" x14ac:dyDescent="0.2">
      <c r="A73" s="114">
        <v>3</v>
      </c>
      <c r="B73" s="61" t="s">
        <v>42</v>
      </c>
      <c r="C73" s="115">
        <v>3.06</v>
      </c>
      <c r="D73" s="112">
        <v>0.3</v>
      </c>
      <c r="E73" s="62"/>
      <c r="F73" s="37">
        <f t="shared" si="0"/>
        <v>3.36</v>
      </c>
      <c r="G73" s="63">
        <f t="shared" si="1"/>
        <v>5006400</v>
      </c>
      <c r="H73" s="63">
        <f t="shared" si="2"/>
        <v>203669.45454545453</v>
      </c>
      <c r="I73" s="79">
        <v>100000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114">
        <v>4</v>
      </c>
      <c r="B74" s="61" t="s">
        <v>35</v>
      </c>
      <c r="C74" s="115">
        <v>3</v>
      </c>
      <c r="D74" s="112"/>
      <c r="E74" s="37"/>
      <c r="F74" s="37">
        <f t="shared" si="0"/>
        <v>3</v>
      </c>
      <c r="G74" s="63">
        <f t="shared" si="1"/>
        <v>4470000</v>
      </c>
      <c r="H74" s="63">
        <f t="shared" si="2"/>
        <v>181847.72727272726</v>
      </c>
      <c r="I74" s="79">
        <v>100000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s="4" customFormat="1" ht="13.5" x14ac:dyDescent="0.2">
      <c r="A75" s="114">
        <v>5</v>
      </c>
      <c r="B75" s="61" t="s">
        <v>38</v>
      </c>
      <c r="C75" s="112">
        <v>3.86</v>
      </c>
      <c r="D75" s="112"/>
      <c r="E75" s="37"/>
      <c r="F75" s="37">
        <f t="shared" si="0"/>
        <v>3.86</v>
      </c>
      <c r="G75" s="63">
        <f t="shared" si="1"/>
        <v>5751400</v>
      </c>
      <c r="H75" s="63">
        <f t="shared" si="2"/>
        <v>233977.40909090909</v>
      </c>
      <c r="I75" s="79">
        <v>100000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50" s="4" customFormat="1" ht="13.5" x14ac:dyDescent="0.2">
      <c r="A76" s="114">
        <v>6</v>
      </c>
      <c r="B76" s="61" t="s">
        <v>39</v>
      </c>
      <c r="C76" s="112">
        <v>3.26</v>
      </c>
      <c r="D76" s="112"/>
      <c r="E76" s="37"/>
      <c r="F76" s="37">
        <f t="shared" si="0"/>
        <v>3.26</v>
      </c>
      <c r="G76" s="63">
        <f t="shared" si="1"/>
        <v>4857400</v>
      </c>
      <c r="H76" s="63">
        <f t="shared" si="2"/>
        <v>197607.86363636365</v>
      </c>
      <c r="I76" s="79">
        <v>100000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50" ht="13.5" x14ac:dyDescent="0.2">
      <c r="A77" s="114">
        <v>7</v>
      </c>
      <c r="B77" s="61" t="s">
        <v>40</v>
      </c>
      <c r="C77" s="112">
        <v>3.06</v>
      </c>
      <c r="D77" s="112"/>
      <c r="E77" s="37"/>
      <c r="F77" s="37">
        <f t="shared" si="0"/>
        <v>3.06</v>
      </c>
      <c r="G77" s="63">
        <f t="shared" si="1"/>
        <v>4559400</v>
      </c>
      <c r="H77" s="63">
        <f t="shared" si="2"/>
        <v>185484.68181818182</v>
      </c>
      <c r="I77" s="79">
        <v>100000</v>
      </c>
      <c r="AM77" s="3"/>
      <c r="AX77" s="4"/>
    </row>
    <row r="78" spans="1:50" s="7" customFormat="1" ht="13.5" x14ac:dyDescent="0.2">
      <c r="A78" s="114">
        <v>8</v>
      </c>
      <c r="B78" s="61" t="s">
        <v>41</v>
      </c>
      <c r="C78" s="112">
        <v>2.86</v>
      </c>
      <c r="D78" s="112"/>
      <c r="E78" s="37"/>
      <c r="F78" s="37">
        <f t="shared" si="0"/>
        <v>2.86</v>
      </c>
      <c r="G78" s="63">
        <f t="shared" si="1"/>
        <v>4261400</v>
      </c>
      <c r="H78" s="63">
        <f t="shared" si="2"/>
        <v>173361.5</v>
      </c>
      <c r="I78" s="79">
        <v>100000</v>
      </c>
      <c r="J78" s="3"/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50" s="7" customFormat="1" ht="13.5" x14ac:dyDescent="0.2">
      <c r="A79" s="114">
        <v>9</v>
      </c>
      <c r="B79" s="61" t="s">
        <v>43</v>
      </c>
      <c r="C79" s="112">
        <v>4.0599999999999996</v>
      </c>
      <c r="D79" s="112"/>
      <c r="E79" s="37">
        <f>C79*5%</f>
        <v>0.20299999999999999</v>
      </c>
      <c r="F79" s="37">
        <f t="shared" si="0"/>
        <v>4.2629999999999999</v>
      </c>
      <c r="G79" s="63">
        <f t="shared" si="1"/>
        <v>6351870</v>
      </c>
      <c r="H79" s="63">
        <f t="shared" si="2"/>
        <v>258405.62045454548</v>
      </c>
      <c r="I79" s="79">
        <v>100000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50" s="7" customFormat="1" ht="13.5" x14ac:dyDescent="0.2">
      <c r="A80" s="114">
        <v>10</v>
      </c>
      <c r="B80" s="64" t="s">
        <v>239</v>
      </c>
      <c r="C80" s="115">
        <f>2.34</f>
        <v>2.34</v>
      </c>
      <c r="D80" s="112"/>
      <c r="E80" s="37"/>
      <c r="F80" s="37">
        <f t="shared" si="0"/>
        <v>2.34</v>
      </c>
      <c r="G80" s="63">
        <f t="shared" si="1"/>
        <v>3486600</v>
      </c>
      <c r="H80" s="63">
        <f t="shared" si="2"/>
        <v>141841.22727272726</v>
      </c>
      <c r="I80" s="79">
        <v>100000</v>
      </c>
      <c r="J80" s="3"/>
      <c r="K80" s="3"/>
      <c r="L80" s="3"/>
      <c r="M80" s="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50" s="7" customFormat="1" ht="13.5" x14ac:dyDescent="0.2">
      <c r="A81" s="114">
        <v>11</v>
      </c>
      <c r="B81" s="64" t="s">
        <v>67</v>
      </c>
      <c r="C81" s="115">
        <v>2.34</v>
      </c>
      <c r="D81" s="112"/>
      <c r="E81" s="37"/>
      <c r="F81" s="37">
        <f t="shared" ref="F81:F83" si="5">C81+D81+E81</f>
        <v>2.34</v>
      </c>
      <c r="G81" s="63">
        <f t="shared" ref="G81:G83" si="6">F81*1490000</f>
        <v>3486600</v>
      </c>
      <c r="H81" s="63">
        <f t="shared" ref="H81:H83" si="7">G81/22-G81*10.5%/22</f>
        <v>141841.22727272726</v>
      </c>
      <c r="I81" s="79">
        <v>100000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50" s="7" customFormat="1" ht="13.5" x14ac:dyDescent="0.2">
      <c r="A82" s="114">
        <v>12</v>
      </c>
      <c r="B82" s="64" t="s">
        <v>74</v>
      </c>
      <c r="C82" s="115">
        <f>2.34</f>
        <v>2.34</v>
      </c>
      <c r="D82" s="112"/>
      <c r="E82" s="37"/>
      <c r="F82" s="37">
        <f t="shared" si="5"/>
        <v>2.34</v>
      </c>
      <c r="G82" s="63">
        <f t="shared" si="6"/>
        <v>3486600</v>
      </c>
      <c r="H82" s="63">
        <f t="shared" si="7"/>
        <v>141841.22727272726</v>
      </c>
      <c r="I82" s="79">
        <v>100000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114">
        <v>13</v>
      </c>
      <c r="B83" s="64" t="s">
        <v>267</v>
      </c>
      <c r="C83" s="115">
        <f>2.34</f>
        <v>2.34</v>
      </c>
      <c r="D83" s="112"/>
      <c r="E83" s="37"/>
      <c r="F83" s="37">
        <f t="shared" si="5"/>
        <v>2.34</v>
      </c>
      <c r="G83" s="63">
        <f t="shared" si="6"/>
        <v>3486600</v>
      </c>
      <c r="H83" s="63">
        <f t="shared" si="7"/>
        <v>141841.22727272726</v>
      </c>
      <c r="I83" s="79">
        <v>100000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7" customFormat="1" ht="13.5" x14ac:dyDescent="0.2">
      <c r="A84" s="114">
        <v>14</v>
      </c>
      <c r="B84" s="64" t="s">
        <v>268</v>
      </c>
      <c r="C84" s="115">
        <v>2.1</v>
      </c>
      <c r="D84" s="112"/>
      <c r="E84" s="37"/>
      <c r="F84" s="37">
        <f t="shared" si="0"/>
        <v>2.1</v>
      </c>
      <c r="G84" s="63">
        <f t="shared" si="1"/>
        <v>3129000</v>
      </c>
      <c r="H84" s="63">
        <f t="shared" si="2"/>
        <v>127293.4090909091</v>
      </c>
      <c r="I84" s="79">
        <v>100000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</row>
    <row r="85" spans="1:50" s="4" customFormat="1" ht="13.5" x14ac:dyDescent="0.25">
      <c r="A85" s="76" t="s">
        <v>161</v>
      </c>
      <c r="B85" s="60" t="s">
        <v>205</v>
      </c>
      <c r="C85" s="62"/>
      <c r="D85" s="36"/>
      <c r="E85" s="37"/>
      <c r="F85" s="37"/>
      <c r="G85" s="63"/>
      <c r="H85" s="63"/>
      <c r="I85" s="80">
        <f>SUM(I86:I97)</f>
        <v>1200000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s="4" customFormat="1" ht="13.5" x14ac:dyDescent="0.2">
      <c r="A86" s="114">
        <v>1</v>
      </c>
      <c r="B86" s="61" t="s">
        <v>44</v>
      </c>
      <c r="C86" s="115">
        <v>3.33</v>
      </c>
      <c r="D86" s="112">
        <v>0.4</v>
      </c>
      <c r="E86" s="37"/>
      <c r="F86" s="37">
        <f t="shared" ref="F86:F149" si="8">C86+D86+E86</f>
        <v>3.73</v>
      </c>
      <c r="G86" s="63">
        <f t="shared" ref="G86:G149" si="9">F86*1490000</f>
        <v>5557700</v>
      </c>
      <c r="H86" s="63">
        <f t="shared" ref="H86:H149" si="10">G86/22-G86*10.5%/22</f>
        <v>226097.34090909091</v>
      </c>
      <c r="I86" s="79">
        <v>100000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50" s="7" customFormat="1" ht="13.5" x14ac:dyDescent="0.2">
      <c r="A87" s="114">
        <v>2</v>
      </c>
      <c r="B87" s="64" t="s">
        <v>206</v>
      </c>
      <c r="C87" s="115">
        <v>4.0599999999999996</v>
      </c>
      <c r="D87" s="112">
        <v>0.3</v>
      </c>
      <c r="E87" s="37">
        <f>C87*12%</f>
        <v>0.48719999999999991</v>
      </c>
      <c r="F87" s="37">
        <f t="shared" si="8"/>
        <v>4.8471999999999991</v>
      </c>
      <c r="G87" s="63">
        <f t="shared" si="9"/>
        <v>7222327.9999999991</v>
      </c>
      <c r="H87" s="63">
        <f t="shared" si="10"/>
        <v>293817.43454545445</v>
      </c>
      <c r="I87" s="79">
        <v>100000</v>
      </c>
      <c r="J87" s="3"/>
      <c r="K87" s="3"/>
      <c r="L87" s="3"/>
      <c r="M87" s="3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50" s="4" customFormat="1" ht="13.5" x14ac:dyDescent="0.2">
      <c r="A88" s="114">
        <v>3</v>
      </c>
      <c r="B88" s="61" t="s">
        <v>45</v>
      </c>
      <c r="C88" s="115">
        <v>2.86</v>
      </c>
      <c r="D88" s="112">
        <v>0.3</v>
      </c>
      <c r="E88" s="37"/>
      <c r="F88" s="37">
        <f t="shared" si="8"/>
        <v>3.1599999999999997</v>
      </c>
      <c r="G88" s="63">
        <f t="shared" si="9"/>
        <v>4708400</v>
      </c>
      <c r="H88" s="63">
        <f t="shared" si="10"/>
        <v>191546.27272727274</v>
      </c>
      <c r="I88" s="79">
        <v>100000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50" s="4" customFormat="1" ht="13.5" x14ac:dyDescent="0.2">
      <c r="A89" s="114">
        <v>4</v>
      </c>
      <c r="B89" s="61" t="s">
        <v>46</v>
      </c>
      <c r="C89" s="112">
        <v>4.0599999999999996</v>
      </c>
      <c r="D89" s="112"/>
      <c r="E89" s="37">
        <f>C89*11%</f>
        <v>0.44659999999999994</v>
      </c>
      <c r="F89" s="37">
        <f t="shared" si="8"/>
        <v>4.5065999999999997</v>
      </c>
      <c r="G89" s="63">
        <f t="shared" si="9"/>
        <v>6714834</v>
      </c>
      <c r="H89" s="63">
        <f t="shared" si="10"/>
        <v>273171.65590909094</v>
      </c>
      <c r="I89" s="79">
        <v>100000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50" ht="13.5" x14ac:dyDescent="0.2">
      <c r="A90" s="114">
        <v>5</v>
      </c>
      <c r="B90" s="61" t="s">
        <v>47</v>
      </c>
      <c r="C90" s="112">
        <v>3.26</v>
      </c>
      <c r="D90" s="112"/>
      <c r="E90" s="37"/>
      <c r="F90" s="37">
        <f t="shared" si="8"/>
        <v>3.26</v>
      </c>
      <c r="G90" s="63">
        <f t="shared" si="9"/>
        <v>4857400</v>
      </c>
      <c r="H90" s="63">
        <f t="shared" si="10"/>
        <v>197607.86363636365</v>
      </c>
      <c r="I90" s="79">
        <v>100000</v>
      </c>
      <c r="AM90" s="3"/>
    </row>
    <row r="91" spans="1:50" s="7" customFormat="1" ht="13.5" x14ac:dyDescent="0.2">
      <c r="A91" s="114">
        <v>6</v>
      </c>
      <c r="B91" s="64" t="s">
        <v>207</v>
      </c>
      <c r="C91" s="115">
        <v>4.0599999999999996</v>
      </c>
      <c r="D91" s="112"/>
      <c r="E91" s="37">
        <f>C91*12%</f>
        <v>0.48719999999999991</v>
      </c>
      <c r="F91" s="37">
        <f t="shared" si="8"/>
        <v>4.5471999999999992</v>
      </c>
      <c r="G91" s="63">
        <f t="shared" si="9"/>
        <v>6775327.9999999991</v>
      </c>
      <c r="H91" s="63">
        <f t="shared" si="10"/>
        <v>275632.6618181818</v>
      </c>
      <c r="I91" s="79">
        <v>100000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50" ht="13.5" x14ac:dyDescent="0.2">
      <c r="A92" s="114">
        <v>7</v>
      </c>
      <c r="B92" s="64" t="s">
        <v>95</v>
      </c>
      <c r="C92" s="115">
        <v>4.0599999999999996</v>
      </c>
      <c r="D92" s="112"/>
      <c r="E92" s="37">
        <f>C92*9%</f>
        <v>0.36539999999999995</v>
      </c>
      <c r="F92" s="37">
        <f t="shared" si="8"/>
        <v>4.4253999999999998</v>
      </c>
      <c r="G92" s="63">
        <f t="shared" si="9"/>
        <v>6593846</v>
      </c>
      <c r="H92" s="63">
        <f t="shared" si="10"/>
        <v>268249.64409090905</v>
      </c>
      <c r="I92" s="79">
        <v>100000</v>
      </c>
      <c r="AM92" s="3"/>
      <c r="AX92" s="4"/>
    </row>
    <row r="93" spans="1:50" s="7" customFormat="1" ht="13.5" x14ac:dyDescent="0.2">
      <c r="A93" s="114">
        <v>8</v>
      </c>
      <c r="B93" s="64" t="s">
        <v>96</v>
      </c>
      <c r="C93" s="112">
        <v>3.06</v>
      </c>
      <c r="D93" s="112"/>
      <c r="E93" s="37"/>
      <c r="F93" s="37">
        <f t="shared" si="8"/>
        <v>3.06</v>
      </c>
      <c r="G93" s="63">
        <f t="shared" si="9"/>
        <v>4559400</v>
      </c>
      <c r="H93" s="63">
        <f t="shared" si="10"/>
        <v>185484.68181818182</v>
      </c>
      <c r="I93" s="79">
        <v>100000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3.5" x14ac:dyDescent="0.2">
      <c r="A94" s="114">
        <v>9</v>
      </c>
      <c r="B94" s="64" t="s">
        <v>112</v>
      </c>
      <c r="C94" s="115">
        <v>2.2599999999999998</v>
      </c>
      <c r="D94" s="112"/>
      <c r="E94" s="37"/>
      <c r="F94" s="37">
        <f t="shared" si="8"/>
        <v>2.2599999999999998</v>
      </c>
      <c r="G94" s="63">
        <f t="shared" si="9"/>
        <v>3367399.9999999995</v>
      </c>
      <c r="H94" s="63">
        <f t="shared" si="10"/>
        <v>136991.95454545453</v>
      </c>
      <c r="I94" s="79">
        <v>100000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50" s="7" customFormat="1" ht="13.5" x14ac:dyDescent="0.2">
      <c r="A95" s="114">
        <v>10</v>
      </c>
      <c r="B95" s="64" t="s">
        <v>113</v>
      </c>
      <c r="C95" s="115">
        <v>2.2599999999999998</v>
      </c>
      <c r="D95" s="112"/>
      <c r="E95" s="37"/>
      <c r="F95" s="37">
        <f t="shared" si="8"/>
        <v>2.2599999999999998</v>
      </c>
      <c r="G95" s="63">
        <f t="shared" si="9"/>
        <v>3367399.9999999995</v>
      </c>
      <c r="H95" s="63">
        <f t="shared" si="10"/>
        <v>136991.95454545453</v>
      </c>
      <c r="I95" s="79">
        <v>100000</v>
      </c>
      <c r="J95" s="3"/>
      <c r="K95" s="3"/>
      <c r="L95" s="3"/>
      <c r="M95" s="3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50" ht="13.5" x14ac:dyDescent="0.2">
      <c r="A96" s="114">
        <v>11</v>
      </c>
      <c r="B96" s="64" t="s">
        <v>240</v>
      </c>
      <c r="C96" s="115">
        <f>2.34</f>
        <v>2.34</v>
      </c>
      <c r="D96" s="112"/>
      <c r="E96" s="62"/>
      <c r="F96" s="37">
        <f t="shared" si="8"/>
        <v>2.34</v>
      </c>
      <c r="G96" s="63">
        <f t="shared" si="9"/>
        <v>3486600</v>
      </c>
      <c r="H96" s="63">
        <f t="shared" si="10"/>
        <v>141841.22727272726</v>
      </c>
      <c r="I96" s="79">
        <v>100000</v>
      </c>
      <c r="AM96" s="3"/>
      <c r="AX96" s="4"/>
    </row>
    <row r="97" spans="1:50" s="7" customFormat="1" ht="13.5" x14ac:dyDescent="0.2">
      <c r="A97" s="114">
        <v>12</v>
      </c>
      <c r="B97" s="64" t="s">
        <v>241</v>
      </c>
      <c r="C97" s="115">
        <f>2.06</f>
        <v>2.06</v>
      </c>
      <c r="D97" s="112"/>
      <c r="E97" s="37"/>
      <c r="F97" s="37">
        <f t="shared" si="8"/>
        <v>2.06</v>
      </c>
      <c r="G97" s="63">
        <f t="shared" si="9"/>
        <v>3069400</v>
      </c>
      <c r="H97" s="63">
        <f t="shared" si="10"/>
        <v>124868.77272727274</v>
      </c>
      <c r="I97" s="79">
        <v>100000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</row>
    <row r="98" spans="1:50" s="4" customFormat="1" ht="13.5" x14ac:dyDescent="0.25">
      <c r="A98" s="76" t="s">
        <v>165</v>
      </c>
      <c r="B98" s="60" t="s">
        <v>208</v>
      </c>
      <c r="C98" s="62"/>
      <c r="D98" s="36"/>
      <c r="E98" s="37"/>
      <c r="F98" s="37"/>
      <c r="G98" s="63"/>
      <c r="H98" s="63"/>
      <c r="I98" s="80">
        <f>SUM(I99:I109)</f>
        <v>1100000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50" ht="13.5" x14ac:dyDescent="0.2">
      <c r="A99" s="114">
        <v>1</v>
      </c>
      <c r="B99" s="61" t="s">
        <v>49</v>
      </c>
      <c r="C99" s="112">
        <v>4.9800000000000004</v>
      </c>
      <c r="D99" s="112">
        <v>0.4</v>
      </c>
      <c r="E99" s="37"/>
      <c r="F99" s="37">
        <f t="shared" si="8"/>
        <v>5.3800000000000008</v>
      </c>
      <c r="G99" s="63">
        <f t="shared" si="9"/>
        <v>8016200.0000000009</v>
      </c>
      <c r="H99" s="63">
        <f t="shared" si="10"/>
        <v>326113.59090909094</v>
      </c>
      <c r="I99" s="79">
        <v>100000</v>
      </c>
    </row>
    <row r="100" spans="1:50" s="7" customFormat="1" ht="13.5" x14ac:dyDescent="0.2">
      <c r="A100" s="114">
        <v>2</v>
      </c>
      <c r="B100" s="61" t="s">
        <v>50</v>
      </c>
      <c r="C100" s="115">
        <v>3</v>
      </c>
      <c r="D100" s="112">
        <v>0.3</v>
      </c>
      <c r="E100" s="62"/>
      <c r="F100" s="37">
        <f t="shared" si="8"/>
        <v>3.3</v>
      </c>
      <c r="G100" s="63">
        <f t="shared" si="9"/>
        <v>4917000</v>
      </c>
      <c r="H100" s="63">
        <f t="shared" si="10"/>
        <v>200032.5</v>
      </c>
      <c r="I100" s="79">
        <v>100000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</row>
    <row r="101" spans="1:50" s="7" customFormat="1" ht="13.5" x14ac:dyDescent="0.2">
      <c r="A101" s="114">
        <v>3</v>
      </c>
      <c r="B101" s="61" t="s">
        <v>51</v>
      </c>
      <c r="C101" s="115">
        <v>3.46</v>
      </c>
      <c r="D101" s="112">
        <v>0.3</v>
      </c>
      <c r="E101" s="37"/>
      <c r="F101" s="37">
        <f t="shared" si="8"/>
        <v>3.76</v>
      </c>
      <c r="G101" s="63">
        <f t="shared" si="9"/>
        <v>5602400</v>
      </c>
      <c r="H101" s="63">
        <f t="shared" si="10"/>
        <v>227915.81818181818</v>
      </c>
      <c r="I101" s="79">
        <v>100000</v>
      </c>
      <c r="J101" s="3"/>
      <c r="K101" s="3"/>
      <c r="L101" s="3"/>
      <c r="M101" s="3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50" s="33" customFormat="1" ht="13.5" x14ac:dyDescent="0.2">
      <c r="A102" s="114">
        <v>4</v>
      </c>
      <c r="B102" s="61" t="s">
        <v>52</v>
      </c>
      <c r="C102" s="115">
        <v>2.66</v>
      </c>
      <c r="D102" s="112"/>
      <c r="E102" s="37"/>
      <c r="F102" s="37">
        <f t="shared" si="8"/>
        <v>2.66</v>
      </c>
      <c r="G102" s="63">
        <f t="shared" si="9"/>
        <v>3963400</v>
      </c>
      <c r="H102" s="63">
        <f t="shared" si="10"/>
        <v>161238.31818181818</v>
      </c>
      <c r="I102" s="79">
        <v>100000</v>
      </c>
      <c r="J102" s="3"/>
      <c r="K102" s="3"/>
      <c r="L102" s="3"/>
      <c r="M102" s="3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</row>
    <row r="103" spans="1:50" s="7" customFormat="1" ht="13.5" x14ac:dyDescent="0.2">
      <c r="A103" s="114">
        <v>5</v>
      </c>
      <c r="B103" s="61" t="s">
        <v>53</v>
      </c>
      <c r="C103" s="112">
        <v>3.06</v>
      </c>
      <c r="D103" s="112"/>
      <c r="E103" s="37"/>
      <c r="F103" s="37">
        <f t="shared" si="8"/>
        <v>3.06</v>
      </c>
      <c r="G103" s="63">
        <f t="shared" si="9"/>
        <v>4559400</v>
      </c>
      <c r="H103" s="63">
        <f t="shared" si="10"/>
        <v>185484.68181818182</v>
      </c>
      <c r="I103" s="79">
        <v>100000</v>
      </c>
      <c r="J103" s="3"/>
      <c r="K103" s="3"/>
      <c r="L103" s="3"/>
      <c r="M103" s="3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50" s="7" customFormat="1" ht="13.5" x14ac:dyDescent="0.2">
      <c r="A104" s="114">
        <v>6</v>
      </c>
      <c r="B104" s="61" t="s">
        <v>54</v>
      </c>
      <c r="C104" s="115">
        <v>4.0599999999999996</v>
      </c>
      <c r="D104" s="112"/>
      <c r="E104" s="37">
        <f>C104*5%</f>
        <v>0.20299999999999999</v>
      </c>
      <c r="F104" s="37">
        <f t="shared" si="8"/>
        <v>4.2629999999999999</v>
      </c>
      <c r="G104" s="63">
        <f t="shared" si="9"/>
        <v>6351870</v>
      </c>
      <c r="H104" s="63">
        <f t="shared" si="10"/>
        <v>258405.62045454548</v>
      </c>
      <c r="I104" s="79">
        <v>100000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</row>
    <row r="105" spans="1:50" s="7" customFormat="1" ht="13.5" x14ac:dyDescent="0.2">
      <c r="A105" s="114">
        <v>7</v>
      </c>
      <c r="B105" s="64" t="s">
        <v>55</v>
      </c>
      <c r="C105" s="115">
        <v>2.34</v>
      </c>
      <c r="D105" s="112"/>
      <c r="E105" s="62"/>
      <c r="F105" s="37">
        <f t="shared" si="8"/>
        <v>2.34</v>
      </c>
      <c r="G105" s="63">
        <f t="shared" si="9"/>
        <v>3486600</v>
      </c>
      <c r="H105" s="63">
        <f t="shared" si="10"/>
        <v>141841.22727272726</v>
      </c>
      <c r="I105" s="79">
        <v>100000</v>
      </c>
      <c r="J105" s="3"/>
      <c r="K105" s="3"/>
      <c r="L105" s="3"/>
      <c r="M105" s="3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50" s="4" customFormat="1" ht="13.5" x14ac:dyDescent="0.2">
      <c r="A106" s="114">
        <v>8</v>
      </c>
      <c r="B106" s="64" t="s">
        <v>242</v>
      </c>
      <c r="C106" s="115">
        <f>2.34</f>
        <v>2.34</v>
      </c>
      <c r="D106" s="112"/>
      <c r="E106" s="62"/>
      <c r="F106" s="37">
        <f t="shared" ref="F106:F109" si="11">C106+D106+E106</f>
        <v>2.34</v>
      </c>
      <c r="G106" s="63">
        <f t="shared" ref="G106:G109" si="12">F106*1490000</f>
        <v>3486600</v>
      </c>
      <c r="H106" s="63">
        <f t="shared" ref="H106:H109" si="13">G106/22-G106*10.5%/22</f>
        <v>141841.22727272726</v>
      </c>
      <c r="I106" s="79">
        <v>100000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50" s="4" customFormat="1" ht="13.5" x14ac:dyDescent="0.2">
      <c r="A107" s="114">
        <v>9</v>
      </c>
      <c r="B107" s="64" t="s">
        <v>243</v>
      </c>
      <c r="C107" s="115">
        <f>2.34</f>
        <v>2.34</v>
      </c>
      <c r="D107" s="112"/>
      <c r="E107" s="62"/>
      <c r="F107" s="37">
        <f t="shared" si="11"/>
        <v>2.34</v>
      </c>
      <c r="G107" s="63">
        <f t="shared" si="12"/>
        <v>3486600</v>
      </c>
      <c r="H107" s="63">
        <f t="shared" si="13"/>
        <v>141841.22727272726</v>
      </c>
      <c r="I107" s="79">
        <v>100000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50" ht="13.5" x14ac:dyDescent="0.2">
      <c r="A108" s="114">
        <v>10</v>
      </c>
      <c r="B108" s="61" t="s">
        <v>31</v>
      </c>
      <c r="C108" s="115">
        <v>3.63</v>
      </c>
      <c r="D108" s="112"/>
      <c r="E108" s="37">
        <f>C108*7%</f>
        <v>0.25409999999999999</v>
      </c>
      <c r="F108" s="37">
        <f t="shared" si="11"/>
        <v>3.8841000000000001</v>
      </c>
      <c r="G108" s="63">
        <f t="shared" si="12"/>
        <v>5787309</v>
      </c>
      <c r="H108" s="63">
        <f t="shared" si="13"/>
        <v>235438.2525</v>
      </c>
      <c r="I108" s="79">
        <v>100000</v>
      </c>
      <c r="AM108" s="3"/>
      <c r="AX108" s="4"/>
    </row>
    <row r="109" spans="1:50" ht="13.5" x14ac:dyDescent="0.2">
      <c r="A109" s="114">
        <v>11</v>
      </c>
      <c r="B109" s="61" t="s">
        <v>269</v>
      </c>
      <c r="C109" s="115">
        <f>2.34</f>
        <v>2.34</v>
      </c>
      <c r="D109" s="112"/>
      <c r="E109" s="37"/>
      <c r="F109" s="37">
        <f t="shared" si="11"/>
        <v>2.34</v>
      </c>
      <c r="G109" s="63">
        <f t="shared" si="12"/>
        <v>3486600</v>
      </c>
      <c r="H109" s="63">
        <f t="shared" si="13"/>
        <v>141841.22727272726</v>
      </c>
      <c r="I109" s="79">
        <v>100000</v>
      </c>
      <c r="AM109" s="3"/>
      <c r="AX109" s="4"/>
    </row>
    <row r="110" spans="1:50" ht="13.5" x14ac:dyDescent="0.25">
      <c r="A110" s="76" t="s">
        <v>171</v>
      </c>
      <c r="B110" s="60" t="s">
        <v>209</v>
      </c>
      <c r="C110" s="62"/>
      <c r="D110" s="36"/>
      <c r="E110" s="37"/>
      <c r="F110" s="37"/>
      <c r="G110" s="63"/>
      <c r="H110" s="63"/>
      <c r="I110" s="80">
        <f>SUM(I111:I124)</f>
        <v>1400000</v>
      </c>
    </row>
    <row r="111" spans="1:50" s="4" customFormat="1" ht="13.5" x14ac:dyDescent="0.2">
      <c r="A111" s="114">
        <v>1</v>
      </c>
      <c r="B111" s="61" t="s">
        <v>56</v>
      </c>
      <c r="C111" s="115">
        <v>4.9800000000000004</v>
      </c>
      <c r="D111" s="112">
        <v>0.4</v>
      </c>
      <c r="E111" s="37"/>
      <c r="F111" s="37">
        <f t="shared" si="8"/>
        <v>5.3800000000000008</v>
      </c>
      <c r="G111" s="63">
        <f t="shared" si="9"/>
        <v>8016200.0000000009</v>
      </c>
      <c r="H111" s="63">
        <f t="shared" si="10"/>
        <v>326113.59090909094</v>
      </c>
      <c r="I111" s="79">
        <v>100000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50" s="7" customFormat="1" ht="13.5" x14ac:dyDescent="0.2">
      <c r="A112" s="114">
        <v>2</v>
      </c>
      <c r="B112" s="61" t="s">
        <v>57</v>
      </c>
      <c r="C112" s="115">
        <v>3.33</v>
      </c>
      <c r="D112" s="112">
        <v>0.3</v>
      </c>
      <c r="E112" s="37"/>
      <c r="F112" s="37">
        <f t="shared" si="8"/>
        <v>3.63</v>
      </c>
      <c r="G112" s="63">
        <f t="shared" si="9"/>
        <v>5408700</v>
      </c>
      <c r="H112" s="63">
        <f t="shared" si="10"/>
        <v>220035.75</v>
      </c>
      <c r="I112" s="79">
        <v>100000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7" customFormat="1" ht="13.5" x14ac:dyDescent="0.2">
      <c r="A113" s="114">
        <v>3</v>
      </c>
      <c r="B113" s="61" t="s">
        <v>58</v>
      </c>
      <c r="C113" s="115">
        <v>4.0599999999999996</v>
      </c>
      <c r="D113" s="112">
        <v>0.3</v>
      </c>
      <c r="E113" s="37">
        <f>C113*12%</f>
        <v>0.48719999999999991</v>
      </c>
      <c r="F113" s="37">
        <f t="shared" si="8"/>
        <v>4.8471999999999991</v>
      </c>
      <c r="G113" s="63">
        <f t="shared" si="9"/>
        <v>7222327.9999999991</v>
      </c>
      <c r="H113" s="63">
        <f t="shared" si="10"/>
        <v>293817.43454545445</v>
      </c>
      <c r="I113" s="79">
        <v>100000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</row>
    <row r="114" spans="1:49" s="4" customFormat="1" ht="13.5" x14ac:dyDescent="0.2">
      <c r="A114" s="114">
        <v>4</v>
      </c>
      <c r="B114" s="61" t="s">
        <v>270</v>
      </c>
      <c r="C114" s="115">
        <v>3.66</v>
      </c>
      <c r="D114" s="112"/>
      <c r="E114" s="37"/>
      <c r="F114" s="37">
        <f t="shared" si="8"/>
        <v>3.66</v>
      </c>
      <c r="G114" s="63">
        <f t="shared" si="9"/>
        <v>5453400</v>
      </c>
      <c r="H114" s="63">
        <f t="shared" si="10"/>
        <v>221854.22727272726</v>
      </c>
      <c r="I114" s="79">
        <v>100000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114">
        <v>5</v>
      </c>
      <c r="B115" s="61" t="s">
        <v>60</v>
      </c>
      <c r="C115" s="112">
        <v>2.46</v>
      </c>
      <c r="D115" s="112"/>
      <c r="E115" s="37"/>
      <c r="F115" s="37">
        <f t="shared" si="8"/>
        <v>2.46</v>
      </c>
      <c r="G115" s="63">
        <f t="shared" si="9"/>
        <v>3665400</v>
      </c>
      <c r="H115" s="63">
        <f t="shared" si="10"/>
        <v>149115.13636363635</v>
      </c>
      <c r="I115" s="79">
        <v>100000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114">
        <v>6</v>
      </c>
      <c r="B116" s="61" t="s">
        <v>63</v>
      </c>
      <c r="C116" s="115">
        <v>2.86</v>
      </c>
      <c r="D116" s="112"/>
      <c r="E116" s="62"/>
      <c r="F116" s="37">
        <f t="shared" si="8"/>
        <v>2.86</v>
      </c>
      <c r="G116" s="63">
        <f t="shared" si="9"/>
        <v>4261400</v>
      </c>
      <c r="H116" s="63">
        <f t="shared" si="10"/>
        <v>173361.5</v>
      </c>
      <c r="I116" s="79">
        <v>100000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4" customFormat="1" ht="13.5" x14ac:dyDescent="0.2">
      <c r="A117" s="114">
        <v>7</v>
      </c>
      <c r="B117" s="61" t="s">
        <v>64</v>
      </c>
      <c r="C117" s="115">
        <v>4.0599999999999996</v>
      </c>
      <c r="D117" s="112"/>
      <c r="E117" s="37">
        <f>C117*9%</f>
        <v>0.36539999999999995</v>
      </c>
      <c r="F117" s="37">
        <f t="shared" si="8"/>
        <v>4.4253999999999998</v>
      </c>
      <c r="G117" s="63">
        <f t="shared" si="9"/>
        <v>6593846</v>
      </c>
      <c r="H117" s="63">
        <f t="shared" si="10"/>
        <v>268249.64409090905</v>
      </c>
      <c r="I117" s="79">
        <v>100000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49" s="18" customFormat="1" ht="15.75" x14ac:dyDescent="0.2">
      <c r="A118" s="114">
        <v>8</v>
      </c>
      <c r="B118" s="61" t="s">
        <v>65</v>
      </c>
      <c r="C118" s="115">
        <v>2.86</v>
      </c>
      <c r="D118" s="112"/>
      <c r="E118" s="37"/>
      <c r="F118" s="37">
        <f t="shared" si="8"/>
        <v>2.86</v>
      </c>
      <c r="G118" s="63">
        <f t="shared" si="9"/>
        <v>4261400</v>
      </c>
      <c r="H118" s="63">
        <f t="shared" si="10"/>
        <v>173361.5</v>
      </c>
      <c r="I118" s="79">
        <v>100000</v>
      </c>
      <c r="J118" s="3"/>
      <c r="K118" s="3"/>
      <c r="L118" s="3"/>
      <c r="M118" s="3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:49" s="18" customFormat="1" ht="15.75" x14ac:dyDescent="0.2">
      <c r="A119" s="114">
        <v>9</v>
      </c>
      <c r="B119" s="61" t="s">
        <v>66</v>
      </c>
      <c r="C119" s="115">
        <v>4.6500000000000004</v>
      </c>
      <c r="D119" s="112"/>
      <c r="E119" s="37"/>
      <c r="F119" s="37">
        <f t="shared" si="8"/>
        <v>4.6500000000000004</v>
      </c>
      <c r="G119" s="63">
        <f t="shared" si="9"/>
        <v>6928500.0000000009</v>
      </c>
      <c r="H119" s="63">
        <f t="shared" si="10"/>
        <v>281863.97727272729</v>
      </c>
      <c r="I119" s="79">
        <v>100000</v>
      </c>
      <c r="J119" s="3"/>
      <c r="K119" s="3"/>
      <c r="L119" s="3"/>
      <c r="M119" s="3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:49" s="18" customFormat="1" ht="15.75" x14ac:dyDescent="0.2">
      <c r="A120" s="114">
        <v>10</v>
      </c>
      <c r="B120" s="61" t="s">
        <v>36</v>
      </c>
      <c r="C120" s="112">
        <v>2.67</v>
      </c>
      <c r="D120" s="112"/>
      <c r="E120" s="37"/>
      <c r="F120" s="37">
        <f t="shared" si="8"/>
        <v>2.67</v>
      </c>
      <c r="G120" s="63">
        <f t="shared" si="9"/>
        <v>3978300</v>
      </c>
      <c r="H120" s="63">
        <f t="shared" si="10"/>
        <v>161844.47727272726</v>
      </c>
      <c r="I120" s="79">
        <v>100000</v>
      </c>
      <c r="J120" s="3"/>
      <c r="K120" s="3"/>
      <c r="L120" s="3"/>
      <c r="M120" s="3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:49" s="18" customFormat="1" ht="15.75" x14ac:dyDescent="0.2">
      <c r="A121" s="114">
        <v>11</v>
      </c>
      <c r="B121" s="61" t="s">
        <v>59</v>
      </c>
      <c r="C121" s="115">
        <v>3</v>
      </c>
      <c r="D121" s="112"/>
      <c r="E121" s="37"/>
      <c r="F121" s="37">
        <f t="shared" si="8"/>
        <v>3</v>
      </c>
      <c r="G121" s="63">
        <f t="shared" si="9"/>
        <v>4470000</v>
      </c>
      <c r="H121" s="63">
        <f t="shared" si="10"/>
        <v>181847.72727272726</v>
      </c>
      <c r="I121" s="79">
        <v>100000</v>
      </c>
      <c r="J121" s="3"/>
      <c r="K121" s="3"/>
      <c r="L121" s="3"/>
      <c r="M121" s="3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:49" s="18" customFormat="1" ht="15.75" x14ac:dyDescent="0.2">
      <c r="A122" s="114">
        <v>12</v>
      </c>
      <c r="B122" s="61" t="s">
        <v>18</v>
      </c>
      <c r="C122" s="115">
        <v>3.66</v>
      </c>
      <c r="D122" s="112"/>
      <c r="E122" s="37"/>
      <c r="F122" s="37">
        <f t="shared" si="8"/>
        <v>3.66</v>
      </c>
      <c r="G122" s="63">
        <f t="shared" si="9"/>
        <v>5453400</v>
      </c>
      <c r="H122" s="63">
        <f t="shared" si="10"/>
        <v>221854.22727272726</v>
      </c>
      <c r="I122" s="79">
        <v>100000</v>
      </c>
      <c r="J122" s="3"/>
      <c r="K122" s="3"/>
      <c r="L122" s="3"/>
      <c r="M122" s="3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:49" s="18" customFormat="1" ht="15.75" x14ac:dyDescent="0.2">
      <c r="A123" s="114">
        <v>13</v>
      </c>
      <c r="B123" s="64" t="s">
        <v>97</v>
      </c>
      <c r="C123" s="112">
        <v>4.0599999999999996</v>
      </c>
      <c r="D123" s="112"/>
      <c r="E123" s="37">
        <f>C123*9%</f>
        <v>0.36539999999999995</v>
      </c>
      <c r="F123" s="37">
        <f t="shared" si="8"/>
        <v>4.4253999999999998</v>
      </c>
      <c r="G123" s="63">
        <f t="shared" si="9"/>
        <v>6593846</v>
      </c>
      <c r="H123" s="63">
        <f t="shared" si="10"/>
        <v>268249.64409090905</v>
      </c>
      <c r="I123" s="79">
        <v>100000</v>
      </c>
      <c r="J123" s="3"/>
      <c r="K123" s="3"/>
      <c r="L123" s="3"/>
      <c r="M123" s="3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:49" s="18" customFormat="1" ht="15.75" x14ac:dyDescent="0.2">
      <c r="A124" s="114">
        <v>14</v>
      </c>
      <c r="B124" s="64" t="s">
        <v>105</v>
      </c>
      <c r="C124" s="115">
        <v>3</v>
      </c>
      <c r="D124" s="112"/>
      <c r="E124" s="37"/>
      <c r="F124" s="37">
        <f>C124+D124+E124</f>
        <v>3</v>
      </c>
      <c r="G124" s="63">
        <f>F124*1490000</f>
        <v>4470000</v>
      </c>
      <c r="H124" s="63">
        <f>G124/22-G124*10.5%/22</f>
        <v>181847.72727272726</v>
      </c>
      <c r="I124" s="79">
        <v>100000</v>
      </c>
      <c r="J124" s="3"/>
      <c r="K124" s="3"/>
      <c r="L124" s="3"/>
      <c r="M124" s="3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:49" s="18" customFormat="1" ht="15.75" x14ac:dyDescent="0.25">
      <c r="A125" s="76" t="s">
        <v>179</v>
      </c>
      <c r="B125" s="60" t="s">
        <v>210</v>
      </c>
      <c r="C125" s="61"/>
      <c r="D125" s="61"/>
      <c r="E125" s="37"/>
      <c r="F125" s="37"/>
      <c r="G125" s="63"/>
      <c r="H125" s="63"/>
      <c r="I125" s="80">
        <f>SUM(I126:I138)</f>
        <v>1300000</v>
      </c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:49" s="18" customFormat="1" ht="15.75" x14ac:dyDescent="0.2">
      <c r="A126" s="114">
        <v>1</v>
      </c>
      <c r="B126" s="61" t="s">
        <v>68</v>
      </c>
      <c r="C126" s="115">
        <v>3.66</v>
      </c>
      <c r="D126" s="112">
        <v>0.4</v>
      </c>
      <c r="E126" s="37"/>
      <c r="F126" s="37">
        <f t="shared" si="8"/>
        <v>4.0600000000000005</v>
      </c>
      <c r="G126" s="63">
        <f t="shared" si="9"/>
        <v>6049400.0000000009</v>
      </c>
      <c r="H126" s="63">
        <f t="shared" si="10"/>
        <v>246100.59090909094</v>
      </c>
      <c r="I126" s="79">
        <v>100000</v>
      </c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:49" s="18" customFormat="1" ht="15.75" x14ac:dyDescent="0.2">
      <c r="A127" s="114">
        <v>2</v>
      </c>
      <c r="B127" s="61" t="s">
        <v>62</v>
      </c>
      <c r="C127" s="112">
        <v>2.67</v>
      </c>
      <c r="D127" s="112">
        <v>0.3</v>
      </c>
      <c r="E127" s="37"/>
      <c r="F127" s="37">
        <f t="shared" si="8"/>
        <v>2.9699999999999998</v>
      </c>
      <c r="G127" s="63">
        <f t="shared" si="9"/>
        <v>4425300</v>
      </c>
      <c r="H127" s="63">
        <f t="shared" si="10"/>
        <v>180029.25</v>
      </c>
      <c r="I127" s="79">
        <v>100000</v>
      </c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:49" s="18" customFormat="1" ht="15.75" x14ac:dyDescent="0.2">
      <c r="A128" s="114">
        <v>3</v>
      </c>
      <c r="B128" s="61" t="s">
        <v>71</v>
      </c>
      <c r="C128" s="112">
        <v>2.86</v>
      </c>
      <c r="D128" s="112">
        <v>0.3</v>
      </c>
      <c r="E128" s="37"/>
      <c r="F128" s="37">
        <f t="shared" si="8"/>
        <v>3.1599999999999997</v>
      </c>
      <c r="G128" s="63">
        <f t="shared" si="9"/>
        <v>4708400</v>
      </c>
      <c r="H128" s="63">
        <f t="shared" si="10"/>
        <v>191546.27272727274</v>
      </c>
      <c r="I128" s="79">
        <v>100000</v>
      </c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:49" s="18" customFormat="1" ht="15.75" x14ac:dyDescent="0.2">
      <c r="A129" s="114">
        <v>4</v>
      </c>
      <c r="B129" s="61" t="s">
        <v>69</v>
      </c>
      <c r="C129" s="115">
        <v>3</v>
      </c>
      <c r="D129" s="112"/>
      <c r="E129" s="37"/>
      <c r="F129" s="37">
        <f t="shared" si="8"/>
        <v>3</v>
      </c>
      <c r="G129" s="63">
        <f t="shared" si="9"/>
        <v>4470000</v>
      </c>
      <c r="H129" s="63">
        <f t="shared" si="10"/>
        <v>181847.72727272726</v>
      </c>
      <c r="I129" s="79">
        <v>100000</v>
      </c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:49" s="18" customFormat="1" ht="15.75" x14ac:dyDescent="0.2">
      <c r="A130" s="114">
        <v>5</v>
      </c>
      <c r="B130" s="61" t="s">
        <v>70</v>
      </c>
      <c r="C130" s="115">
        <f>3.26+0.06</f>
        <v>3.32</v>
      </c>
      <c r="D130" s="112"/>
      <c r="E130" s="37"/>
      <c r="F130" s="37">
        <f t="shared" si="8"/>
        <v>3.32</v>
      </c>
      <c r="G130" s="63">
        <f t="shared" si="9"/>
        <v>4946800</v>
      </c>
      <c r="H130" s="63">
        <f t="shared" si="10"/>
        <v>201244.81818181818</v>
      </c>
      <c r="I130" s="79">
        <v>100000</v>
      </c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:49" s="18" customFormat="1" ht="15.75" x14ac:dyDescent="0.2">
      <c r="A131" s="114">
        <v>6</v>
      </c>
      <c r="B131" s="61" t="s">
        <v>72</v>
      </c>
      <c r="C131" s="112">
        <v>2.86</v>
      </c>
      <c r="D131" s="112"/>
      <c r="E131" s="37"/>
      <c r="F131" s="37">
        <f t="shared" si="8"/>
        <v>2.86</v>
      </c>
      <c r="G131" s="63">
        <f t="shared" si="9"/>
        <v>4261400</v>
      </c>
      <c r="H131" s="63">
        <f t="shared" si="10"/>
        <v>173361.5</v>
      </c>
      <c r="I131" s="79">
        <v>100000</v>
      </c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:49" s="18" customFormat="1" ht="15.75" x14ac:dyDescent="0.2">
      <c r="A132" s="114">
        <v>7</v>
      </c>
      <c r="B132" s="61" t="s">
        <v>73</v>
      </c>
      <c r="C132" s="112">
        <v>2.86</v>
      </c>
      <c r="D132" s="112"/>
      <c r="E132" s="37"/>
      <c r="F132" s="37">
        <f t="shared" si="8"/>
        <v>2.86</v>
      </c>
      <c r="G132" s="63">
        <f t="shared" si="9"/>
        <v>4261400</v>
      </c>
      <c r="H132" s="63">
        <f t="shared" si="10"/>
        <v>173361.5</v>
      </c>
      <c r="I132" s="79">
        <v>100000</v>
      </c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:49" s="18" customFormat="1" ht="15.75" x14ac:dyDescent="0.2">
      <c r="A133" s="114">
        <v>8</v>
      </c>
      <c r="B133" s="61" t="s">
        <v>74</v>
      </c>
      <c r="C133" s="112">
        <v>4.0599999999999996</v>
      </c>
      <c r="D133" s="112"/>
      <c r="E133" s="37">
        <f>C133*8%</f>
        <v>0.32479999999999998</v>
      </c>
      <c r="F133" s="37">
        <f t="shared" si="8"/>
        <v>4.3847999999999994</v>
      </c>
      <c r="G133" s="63">
        <f t="shared" si="9"/>
        <v>6533351.9999999991</v>
      </c>
      <c r="H133" s="63">
        <f t="shared" si="10"/>
        <v>265788.63818181813</v>
      </c>
      <c r="I133" s="79">
        <v>100000</v>
      </c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:49" s="18" customFormat="1" ht="15.75" x14ac:dyDescent="0.2">
      <c r="A134" s="114">
        <v>10</v>
      </c>
      <c r="B134" s="64" t="s">
        <v>211</v>
      </c>
      <c r="C134" s="112">
        <v>3.46</v>
      </c>
      <c r="D134" s="112"/>
      <c r="E134" s="37"/>
      <c r="F134" s="37">
        <f t="shared" si="8"/>
        <v>3.46</v>
      </c>
      <c r="G134" s="63">
        <f t="shared" si="9"/>
        <v>5155400</v>
      </c>
      <c r="H134" s="63">
        <f t="shared" si="10"/>
        <v>209731.04545454547</v>
      </c>
      <c r="I134" s="79">
        <v>100000</v>
      </c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s="18" customFormat="1" ht="15.75" x14ac:dyDescent="0.2">
      <c r="A135" s="114">
        <v>11</v>
      </c>
      <c r="B135" s="61" t="s">
        <v>61</v>
      </c>
      <c r="C135" s="115">
        <v>2.67</v>
      </c>
      <c r="D135" s="112"/>
      <c r="E135" s="37"/>
      <c r="F135" s="37">
        <f t="shared" si="8"/>
        <v>2.67</v>
      </c>
      <c r="G135" s="63">
        <f t="shared" si="9"/>
        <v>3978300</v>
      </c>
      <c r="H135" s="63">
        <f t="shared" si="10"/>
        <v>161844.47727272726</v>
      </c>
      <c r="I135" s="79">
        <v>100000</v>
      </c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:49" s="18" customFormat="1" ht="15.75" x14ac:dyDescent="0.2">
      <c r="A136" s="114">
        <v>12</v>
      </c>
      <c r="B136" s="64" t="s">
        <v>98</v>
      </c>
      <c r="C136" s="115">
        <v>2.86</v>
      </c>
      <c r="D136" s="112"/>
      <c r="E136" s="37"/>
      <c r="F136" s="37">
        <f t="shared" si="8"/>
        <v>2.86</v>
      </c>
      <c r="G136" s="63">
        <f t="shared" si="9"/>
        <v>4261400</v>
      </c>
      <c r="H136" s="63">
        <f t="shared" si="10"/>
        <v>173361.5</v>
      </c>
      <c r="I136" s="79">
        <v>100000</v>
      </c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:49" s="18" customFormat="1" ht="15.75" x14ac:dyDescent="0.2">
      <c r="A137" s="114">
        <v>13</v>
      </c>
      <c r="B137" s="64" t="s">
        <v>244</v>
      </c>
      <c r="C137" s="115">
        <f>2.06</f>
        <v>2.06</v>
      </c>
      <c r="D137" s="112"/>
      <c r="E137" s="37"/>
      <c r="F137" s="37">
        <f t="shared" si="8"/>
        <v>2.06</v>
      </c>
      <c r="G137" s="63">
        <f t="shared" si="9"/>
        <v>3069400</v>
      </c>
      <c r="H137" s="63">
        <f t="shared" si="10"/>
        <v>124868.77272727274</v>
      </c>
      <c r="I137" s="79">
        <v>100000</v>
      </c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:49" s="18" customFormat="1" ht="15.75" x14ac:dyDescent="0.2">
      <c r="A138" s="114">
        <v>14</v>
      </c>
      <c r="B138" s="61" t="s">
        <v>37</v>
      </c>
      <c r="C138" s="115">
        <v>4.0599999999999996</v>
      </c>
      <c r="D138" s="112"/>
      <c r="E138" s="37">
        <f>C138*8%</f>
        <v>0.32479999999999998</v>
      </c>
      <c r="F138" s="37">
        <f t="shared" si="8"/>
        <v>4.3847999999999994</v>
      </c>
      <c r="G138" s="63">
        <f t="shared" si="9"/>
        <v>6533351.9999999991</v>
      </c>
      <c r="H138" s="63">
        <f t="shared" si="10"/>
        <v>265788.63818181813</v>
      </c>
      <c r="I138" s="79">
        <v>100000</v>
      </c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:49" s="18" customFormat="1" ht="15.75" x14ac:dyDescent="0.25">
      <c r="A139" s="76" t="s">
        <v>186</v>
      </c>
      <c r="B139" s="60" t="s">
        <v>212</v>
      </c>
      <c r="C139" s="36"/>
      <c r="D139" s="36"/>
      <c r="E139" s="37"/>
      <c r="F139" s="37"/>
      <c r="G139" s="63"/>
      <c r="H139" s="63"/>
      <c r="I139" s="80">
        <f>SUM(I140:I149)</f>
        <v>1000000</v>
      </c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:49" s="18" customFormat="1" ht="15.75" x14ac:dyDescent="0.2">
      <c r="A140" s="114">
        <v>1</v>
      </c>
      <c r="B140" s="61" t="s">
        <v>7</v>
      </c>
      <c r="C140" s="115">
        <v>6.1</v>
      </c>
      <c r="D140" s="112">
        <v>0.4</v>
      </c>
      <c r="E140" s="37"/>
      <c r="F140" s="37">
        <f t="shared" si="8"/>
        <v>6.5</v>
      </c>
      <c r="G140" s="63">
        <f t="shared" si="9"/>
        <v>9685000</v>
      </c>
      <c r="H140" s="63">
        <f t="shared" si="10"/>
        <v>394003.40909090906</v>
      </c>
      <c r="I140" s="79">
        <v>100000</v>
      </c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:49" s="18" customFormat="1" ht="15.75" x14ac:dyDescent="0.2">
      <c r="A141" s="114">
        <v>2</v>
      </c>
      <c r="B141" s="61" t="s">
        <v>76</v>
      </c>
      <c r="C141" s="112">
        <v>2.67</v>
      </c>
      <c r="D141" s="112">
        <v>0.3</v>
      </c>
      <c r="E141" s="62"/>
      <c r="F141" s="37">
        <f t="shared" si="8"/>
        <v>2.9699999999999998</v>
      </c>
      <c r="G141" s="63">
        <f t="shared" si="9"/>
        <v>4425300</v>
      </c>
      <c r="H141" s="63">
        <f t="shared" si="10"/>
        <v>180029.25</v>
      </c>
      <c r="I141" s="79">
        <v>100000</v>
      </c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:49" s="18" customFormat="1" ht="15.75" x14ac:dyDescent="0.2">
      <c r="A142" s="114">
        <v>3</v>
      </c>
      <c r="B142" s="61" t="s">
        <v>14</v>
      </c>
      <c r="C142" s="112">
        <v>3.27</v>
      </c>
      <c r="D142" s="112"/>
      <c r="E142" s="37"/>
      <c r="F142" s="37">
        <f t="shared" si="8"/>
        <v>3.27</v>
      </c>
      <c r="G142" s="63">
        <f t="shared" si="9"/>
        <v>4872300</v>
      </c>
      <c r="H142" s="63">
        <f t="shared" si="10"/>
        <v>198214.02272727274</v>
      </c>
      <c r="I142" s="79">
        <v>100000</v>
      </c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:49" s="18" customFormat="1" ht="15.75" x14ac:dyDescent="0.2">
      <c r="A143" s="114">
        <v>5</v>
      </c>
      <c r="B143" s="61" t="s">
        <v>77</v>
      </c>
      <c r="C143" s="112">
        <v>2.86</v>
      </c>
      <c r="D143" s="112"/>
      <c r="E143" s="37"/>
      <c r="F143" s="37">
        <f t="shared" si="8"/>
        <v>2.86</v>
      </c>
      <c r="G143" s="63">
        <f t="shared" si="9"/>
        <v>4261400</v>
      </c>
      <c r="H143" s="63">
        <f t="shared" si="10"/>
        <v>173361.5</v>
      </c>
      <c r="I143" s="79">
        <v>100000</v>
      </c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:49" s="18" customFormat="1" ht="15.75" x14ac:dyDescent="0.2">
      <c r="A144" s="114">
        <v>6</v>
      </c>
      <c r="B144" s="61" t="s">
        <v>78</v>
      </c>
      <c r="C144" s="112">
        <v>2.86</v>
      </c>
      <c r="D144" s="112"/>
      <c r="E144" s="37"/>
      <c r="F144" s="37">
        <f t="shared" si="8"/>
        <v>2.86</v>
      </c>
      <c r="G144" s="63">
        <f t="shared" si="9"/>
        <v>4261400</v>
      </c>
      <c r="H144" s="63">
        <f t="shared" si="10"/>
        <v>173361.5</v>
      </c>
      <c r="I144" s="79">
        <v>100000</v>
      </c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:49" s="18" customFormat="1" ht="15.75" x14ac:dyDescent="0.2">
      <c r="A145" s="114">
        <v>7</v>
      </c>
      <c r="B145" s="61" t="s">
        <v>51</v>
      </c>
      <c r="C145" s="115">
        <v>3.26</v>
      </c>
      <c r="D145" s="112"/>
      <c r="E145" s="37"/>
      <c r="F145" s="37">
        <f t="shared" si="8"/>
        <v>3.26</v>
      </c>
      <c r="G145" s="63">
        <f t="shared" si="9"/>
        <v>4857400</v>
      </c>
      <c r="H145" s="63">
        <f t="shared" si="10"/>
        <v>197607.86363636365</v>
      </c>
      <c r="I145" s="79">
        <v>100000</v>
      </c>
      <c r="J145" s="3"/>
      <c r="K145" s="3"/>
      <c r="L145" s="3"/>
      <c r="M145" s="3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:49" s="18" customFormat="1" ht="15.75" x14ac:dyDescent="0.2">
      <c r="A146" s="114">
        <v>8</v>
      </c>
      <c r="B146" s="61" t="s">
        <v>79</v>
      </c>
      <c r="C146" s="112">
        <v>4.0599999999999996</v>
      </c>
      <c r="D146" s="112"/>
      <c r="E146" s="37">
        <f>C146*7%</f>
        <v>0.28420000000000001</v>
      </c>
      <c r="F146" s="37">
        <f t="shared" si="8"/>
        <v>4.3441999999999998</v>
      </c>
      <c r="G146" s="63">
        <f t="shared" si="9"/>
        <v>6472858</v>
      </c>
      <c r="H146" s="63">
        <f t="shared" si="10"/>
        <v>263327.63227272726</v>
      </c>
      <c r="I146" s="79">
        <v>100000</v>
      </c>
      <c r="J146" s="3"/>
      <c r="K146" s="3"/>
      <c r="L146" s="3"/>
      <c r="M146" s="3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:49" s="18" customFormat="1" ht="15.75" x14ac:dyDescent="0.2">
      <c r="A147" s="114">
        <v>9</v>
      </c>
      <c r="B147" s="64" t="s">
        <v>99</v>
      </c>
      <c r="C147" s="115">
        <v>3.06</v>
      </c>
      <c r="D147" s="112"/>
      <c r="E147" s="37"/>
      <c r="F147" s="37">
        <f t="shared" si="8"/>
        <v>3.06</v>
      </c>
      <c r="G147" s="63">
        <f t="shared" si="9"/>
        <v>4559400</v>
      </c>
      <c r="H147" s="63">
        <f t="shared" si="10"/>
        <v>185484.68181818182</v>
      </c>
      <c r="I147" s="79">
        <v>100000</v>
      </c>
      <c r="J147" s="3"/>
      <c r="K147" s="3"/>
      <c r="L147" s="3"/>
      <c r="M147" s="3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:49" s="18" customFormat="1" ht="15.75" x14ac:dyDescent="0.2">
      <c r="A148" s="114">
        <v>10</v>
      </c>
      <c r="B148" s="64" t="s">
        <v>100</v>
      </c>
      <c r="C148" s="115">
        <v>2.67</v>
      </c>
      <c r="D148" s="112"/>
      <c r="E148" s="37"/>
      <c r="F148" s="37">
        <f t="shared" ref="F148" si="14">C148+D148+E148</f>
        <v>2.67</v>
      </c>
      <c r="G148" s="63">
        <f t="shared" ref="G148" si="15">F148*1490000</f>
        <v>3978300</v>
      </c>
      <c r="H148" s="63">
        <f t="shared" ref="H148" si="16">G148/22-G148*10.5%/22</f>
        <v>161844.47727272726</v>
      </c>
      <c r="I148" s="79">
        <v>100000</v>
      </c>
      <c r="J148" s="3"/>
      <c r="K148" s="3"/>
      <c r="L148" s="3"/>
      <c r="M148" s="3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:49" s="18" customFormat="1" ht="15.75" x14ac:dyDescent="0.2">
      <c r="A149" s="114">
        <v>11</v>
      </c>
      <c r="B149" s="64" t="s">
        <v>245</v>
      </c>
      <c r="C149" s="115">
        <v>2.34</v>
      </c>
      <c r="D149" s="112"/>
      <c r="E149" s="37"/>
      <c r="F149" s="37">
        <f t="shared" si="8"/>
        <v>2.34</v>
      </c>
      <c r="G149" s="63">
        <f t="shared" si="9"/>
        <v>3486600</v>
      </c>
      <c r="H149" s="63">
        <f t="shared" si="10"/>
        <v>141841.22727272726</v>
      </c>
      <c r="I149" s="79">
        <v>100000</v>
      </c>
      <c r="J149" s="3"/>
      <c r="K149" s="3"/>
      <c r="L149" s="3"/>
      <c r="M149" s="3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:49" s="18" customFormat="1" ht="15.75" x14ac:dyDescent="0.25">
      <c r="A150" s="76" t="s">
        <v>213</v>
      </c>
      <c r="B150" s="60" t="s">
        <v>214</v>
      </c>
      <c r="C150" s="36"/>
      <c r="D150" s="36"/>
      <c r="E150" s="37"/>
      <c r="F150" s="37"/>
      <c r="G150" s="63"/>
      <c r="H150" s="63"/>
      <c r="I150" s="80">
        <f>SUM(I151:I154)</f>
        <v>400000</v>
      </c>
      <c r="J150" s="3"/>
      <c r="K150" s="3"/>
      <c r="L150" s="3"/>
      <c r="M150" s="3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:49" s="18" customFormat="1" ht="15.75" x14ac:dyDescent="0.2">
      <c r="A151" s="78">
        <v>1</v>
      </c>
      <c r="B151" s="64" t="s">
        <v>216</v>
      </c>
      <c r="C151" s="115">
        <v>4.32</v>
      </c>
      <c r="D151" s="112">
        <v>0.4</v>
      </c>
      <c r="E151" s="37"/>
      <c r="F151" s="37">
        <f t="shared" ref="F151" si="17">C151+D151+E151</f>
        <v>4.7200000000000006</v>
      </c>
      <c r="G151" s="63">
        <f t="shared" ref="G151" si="18">F151*1490000</f>
        <v>7032800.0000000009</v>
      </c>
      <c r="H151" s="63">
        <f t="shared" ref="H151" si="19">G151/22-G151*10.5%/22</f>
        <v>286107.09090909094</v>
      </c>
      <c r="I151" s="79">
        <v>100000</v>
      </c>
      <c r="J151" s="3"/>
      <c r="K151" s="3"/>
      <c r="L151" s="3"/>
      <c r="M151" s="3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:49" s="18" customFormat="1" ht="15.75" x14ac:dyDescent="0.2">
      <c r="A152" s="78">
        <v>2</v>
      </c>
      <c r="B152" s="61" t="s">
        <v>80</v>
      </c>
      <c r="C152" s="112">
        <v>2.86</v>
      </c>
      <c r="D152" s="112"/>
      <c r="E152" s="37"/>
      <c r="F152" s="37">
        <f t="shared" ref="F152:F202" si="20">C152+D152+E152</f>
        <v>2.86</v>
      </c>
      <c r="G152" s="63">
        <f t="shared" ref="G152:G202" si="21">F152*1490000</f>
        <v>4261400</v>
      </c>
      <c r="H152" s="63">
        <f t="shared" ref="H152:H202" si="22">G152/22-G152*10.5%/22</f>
        <v>173361.5</v>
      </c>
      <c r="I152" s="79">
        <v>100000</v>
      </c>
      <c r="J152" s="3"/>
      <c r="K152" s="3"/>
      <c r="L152" s="3"/>
      <c r="M152" s="3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:49" s="18" customFormat="1" ht="15.75" x14ac:dyDescent="0.2">
      <c r="A153" s="78">
        <v>3</v>
      </c>
      <c r="B153" s="61" t="s">
        <v>81</v>
      </c>
      <c r="C153" s="117">
        <v>2.86</v>
      </c>
      <c r="D153" s="117"/>
      <c r="E153" s="37"/>
      <c r="F153" s="37">
        <f t="shared" si="20"/>
        <v>2.86</v>
      </c>
      <c r="G153" s="63">
        <f t="shared" si="21"/>
        <v>4261400</v>
      </c>
      <c r="H153" s="63">
        <f t="shared" si="22"/>
        <v>173361.5</v>
      </c>
      <c r="I153" s="79">
        <v>100000</v>
      </c>
      <c r="J153" s="3"/>
      <c r="K153" s="3"/>
      <c r="L153" s="3"/>
      <c r="M153" s="3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:49" s="18" customFormat="1" ht="15.75" x14ac:dyDescent="0.2">
      <c r="A154" s="78">
        <v>4</v>
      </c>
      <c r="B154" s="64" t="s">
        <v>101</v>
      </c>
      <c r="C154" s="112">
        <v>2.86</v>
      </c>
      <c r="D154" s="112"/>
      <c r="E154" s="37"/>
      <c r="F154" s="37">
        <f t="shared" si="20"/>
        <v>2.86</v>
      </c>
      <c r="G154" s="63">
        <f t="shared" si="21"/>
        <v>4261400</v>
      </c>
      <c r="H154" s="63">
        <f t="shared" si="22"/>
        <v>173361.5</v>
      </c>
      <c r="I154" s="79">
        <v>100000</v>
      </c>
      <c r="J154" s="3"/>
      <c r="K154" s="3"/>
      <c r="L154" s="3"/>
      <c r="M154" s="3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:49" s="18" customFormat="1" ht="15.75" x14ac:dyDescent="0.25">
      <c r="A155" s="76" t="s">
        <v>165</v>
      </c>
      <c r="B155" s="65" t="s">
        <v>215</v>
      </c>
      <c r="C155" s="65"/>
      <c r="D155" s="36"/>
      <c r="E155" s="37"/>
      <c r="F155" s="37"/>
      <c r="G155" s="63"/>
      <c r="H155" s="63"/>
      <c r="I155" s="80">
        <f>SUM(I156:I160)</f>
        <v>500000</v>
      </c>
      <c r="J155" s="3"/>
      <c r="K155" s="3"/>
      <c r="L155" s="3"/>
      <c r="M155" s="3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:49" s="18" customFormat="1" ht="15.75" x14ac:dyDescent="0.2">
      <c r="A156" s="114">
        <v>1</v>
      </c>
      <c r="B156" s="64" t="s">
        <v>102</v>
      </c>
      <c r="C156" s="112">
        <v>2.67</v>
      </c>
      <c r="D156" s="115">
        <v>0.4</v>
      </c>
      <c r="E156" s="37"/>
      <c r="F156" s="37">
        <f t="shared" si="20"/>
        <v>3.07</v>
      </c>
      <c r="G156" s="63">
        <f t="shared" si="21"/>
        <v>4574300</v>
      </c>
      <c r="H156" s="63">
        <f t="shared" si="22"/>
        <v>186090.84090909091</v>
      </c>
      <c r="I156" s="79">
        <v>100000</v>
      </c>
      <c r="J156" s="3"/>
      <c r="K156" s="3"/>
      <c r="L156" s="3"/>
      <c r="M156" s="3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:49" s="18" customFormat="1" ht="15.75" x14ac:dyDescent="0.2">
      <c r="A157" s="114">
        <v>2</v>
      </c>
      <c r="B157" s="64" t="s">
        <v>103</v>
      </c>
      <c r="C157" s="115">
        <v>3.06</v>
      </c>
      <c r="D157" s="112">
        <v>0.3</v>
      </c>
      <c r="E157" s="37"/>
      <c r="F157" s="37">
        <f t="shared" si="20"/>
        <v>3.36</v>
      </c>
      <c r="G157" s="63">
        <f t="shared" si="21"/>
        <v>5006400</v>
      </c>
      <c r="H157" s="63">
        <f t="shared" si="22"/>
        <v>203669.45454545453</v>
      </c>
      <c r="I157" s="79">
        <v>100000</v>
      </c>
      <c r="J157" s="3"/>
      <c r="K157" s="3"/>
      <c r="L157" s="3"/>
      <c r="M157" s="3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:49" s="18" customFormat="1" ht="15.75" x14ac:dyDescent="0.2">
      <c r="A158" s="114">
        <v>3</v>
      </c>
      <c r="B158" s="64" t="s">
        <v>104</v>
      </c>
      <c r="C158" s="115">
        <v>4.0599999999999996</v>
      </c>
      <c r="D158" s="112"/>
      <c r="E158" s="37">
        <v>0.28420000000000001</v>
      </c>
      <c r="F158" s="37">
        <f t="shared" si="20"/>
        <v>4.3441999999999998</v>
      </c>
      <c r="G158" s="63">
        <f t="shared" si="21"/>
        <v>6472858</v>
      </c>
      <c r="H158" s="63">
        <f t="shared" si="22"/>
        <v>263327.63227272726</v>
      </c>
      <c r="I158" s="79">
        <v>100000</v>
      </c>
      <c r="J158" s="3"/>
      <c r="K158" s="3"/>
      <c r="L158" s="3"/>
      <c r="M158" s="3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:49" s="18" customFormat="1" ht="15.75" x14ac:dyDescent="0.2">
      <c r="A159" s="114">
        <v>4</v>
      </c>
      <c r="B159" s="64" t="s">
        <v>106</v>
      </c>
      <c r="C159" s="115">
        <v>3.06</v>
      </c>
      <c r="D159" s="112"/>
      <c r="E159" s="37"/>
      <c r="F159" s="37">
        <f t="shared" si="20"/>
        <v>3.06</v>
      </c>
      <c r="G159" s="63">
        <f t="shared" si="21"/>
        <v>4559400</v>
      </c>
      <c r="H159" s="63">
        <f t="shared" si="22"/>
        <v>185484.68181818182</v>
      </c>
      <c r="I159" s="79">
        <v>100000</v>
      </c>
      <c r="J159" s="3"/>
      <c r="K159" s="3"/>
      <c r="L159" s="3"/>
      <c r="M159" s="3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:49" s="18" customFormat="1" ht="15.75" x14ac:dyDescent="0.2">
      <c r="A160" s="114">
        <v>5</v>
      </c>
      <c r="B160" s="64" t="s">
        <v>107</v>
      </c>
      <c r="C160" s="115">
        <v>2.86</v>
      </c>
      <c r="D160" s="112"/>
      <c r="E160" s="37"/>
      <c r="F160" s="37">
        <f t="shared" si="20"/>
        <v>2.86</v>
      </c>
      <c r="G160" s="63">
        <f t="shared" si="21"/>
        <v>4261400</v>
      </c>
      <c r="H160" s="63">
        <f t="shared" si="22"/>
        <v>173361.5</v>
      </c>
      <c r="I160" s="79">
        <v>100000</v>
      </c>
      <c r="J160" s="3"/>
      <c r="K160" s="3"/>
      <c r="L160" s="3"/>
      <c r="M160" s="3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:49" s="18" customFormat="1" ht="15.75" x14ac:dyDescent="0.25">
      <c r="A161" s="76" t="s">
        <v>171</v>
      </c>
      <c r="B161" s="65" t="s">
        <v>246</v>
      </c>
      <c r="C161" s="62"/>
      <c r="D161" s="36"/>
      <c r="E161" s="37"/>
      <c r="F161" s="37"/>
      <c r="G161" s="63"/>
      <c r="H161" s="63"/>
      <c r="I161" s="80">
        <f>SUM(I162:I166)</f>
        <v>500000</v>
      </c>
      <c r="J161" s="3"/>
      <c r="K161" s="3"/>
      <c r="L161" s="3"/>
      <c r="M161" s="3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s="18" customFormat="1" ht="15.75" x14ac:dyDescent="0.2">
      <c r="A162" s="114">
        <v>1</v>
      </c>
      <c r="B162" s="64" t="s">
        <v>108</v>
      </c>
      <c r="C162" s="115">
        <v>3.33</v>
      </c>
      <c r="D162" s="115">
        <v>0.4</v>
      </c>
      <c r="E162" s="37"/>
      <c r="F162" s="37">
        <f t="shared" si="20"/>
        <v>3.73</v>
      </c>
      <c r="G162" s="63">
        <f t="shared" si="21"/>
        <v>5557700</v>
      </c>
      <c r="H162" s="63">
        <f t="shared" si="22"/>
        <v>226097.34090909091</v>
      </c>
      <c r="I162" s="79">
        <v>100000</v>
      </c>
      <c r="J162" s="3"/>
      <c r="K162" s="3"/>
      <c r="L162" s="3"/>
      <c r="M162" s="3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:49" s="18" customFormat="1" ht="15.75" x14ac:dyDescent="0.2">
      <c r="A163" s="114">
        <v>2</v>
      </c>
      <c r="B163" s="64" t="s">
        <v>109</v>
      </c>
      <c r="C163" s="112">
        <v>3.06</v>
      </c>
      <c r="D163" s="112"/>
      <c r="E163" s="37"/>
      <c r="F163" s="37">
        <f t="shared" si="20"/>
        <v>3.06</v>
      </c>
      <c r="G163" s="63">
        <f t="shared" si="21"/>
        <v>4559400</v>
      </c>
      <c r="H163" s="63">
        <f t="shared" si="22"/>
        <v>185484.68181818182</v>
      </c>
      <c r="I163" s="79">
        <v>100000</v>
      </c>
      <c r="J163" s="3"/>
      <c r="K163" s="3"/>
      <c r="L163" s="3"/>
      <c r="M163" s="3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:49" s="18" customFormat="1" ht="15.75" x14ac:dyDescent="0.2">
      <c r="A164" s="114">
        <v>3</v>
      </c>
      <c r="B164" s="64" t="s">
        <v>217</v>
      </c>
      <c r="C164" s="112">
        <v>3.86</v>
      </c>
      <c r="D164" s="112"/>
      <c r="E164" s="37"/>
      <c r="F164" s="37">
        <f t="shared" si="20"/>
        <v>3.86</v>
      </c>
      <c r="G164" s="63">
        <f t="shared" si="21"/>
        <v>5751400</v>
      </c>
      <c r="H164" s="63">
        <f t="shared" si="22"/>
        <v>233977.40909090909</v>
      </c>
      <c r="I164" s="79">
        <v>100000</v>
      </c>
      <c r="J164" s="3"/>
      <c r="K164" s="3"/>
      <c r="L164" s="3"/>
      <c r="M164" s="3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:49" s="18" customFormat="1" ht="15.75" x14ac:dyDescent="0.2">
      <c r="A165" s="114">
        <v>4</v>
      </c>
      <c r="B165" s="64" t="s">
        <v>111</v>
      </c>
      <c r="C165" s="115">
        <v>3</v>
      </c>
      <c r="D165" s="112"/>
      <c r="E165" s="37"/>
      <c r="F165" s="37">
        <f t="shared" si="20"/>
        <v>3</v>
      </c>
      <c r="G165" s="63">
        <f t="shared" si="21"/>
        <v>4470000</v>
      </c>
      <c r="H165" s="63">
        <f t="shared" si="22"/>
        <v>181847.72727272726</v>
      </c>
      <c r="I165" s="79">
        <v>100000</v>
      </c>
      <c r="J165" s="3"/>
      <c r="K165" s="3"/>
      <c r="L165" s="3"/>
      <c r="M165" s="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:49" s="18" customFormat="1" ht="15.75" x14ac:dyDescent="0.2">
      <c r="A166" s="114">
        <v>5</v>
      </c>
      <c r="B166" s="64" t="s">
        <v>247</v>
      </c>
      <c r="C166" s="115">
        <f>2.34</f>
        <v>2.34</v>
      </c>
      <c r="D166" s="112"/>
      <c r="E166" s="37"/>
      <c r="F166" s="37">
        <f t="shared" si="20"/>
        <v>2.34</v>
      </c>
      <c r="G166" s="63">
        <f t="shared" si="21"/>
        <v>3486600</v>
      </c>
      <c r="H166" s="63">
        <f t="shared" si="22"/>
        <v>141841.22727272726</v>
      </c>
      <c r="I166" s="79">
        <v>100000</v>
      </c>
      <c r="J166" s="3"/>
      <c r="K166" s="3"/>
      <c r="L166" s="3"/>
      <c r="M166" s="3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:49" s="18" customFormat="1" ht="15.75" x14ac:dyDescent="0.25">
      <c r="A167" s="76" t="s">
        <v>179</v>
      </c>
      <c r="B167" s="65" t="s">
        <v>248</v>
      </c>
      <c r="C167" s="36"/>
      <c r="D167" s="36"/>
      <c r="E167" s="37"/>
      <c r="F167" s="37"/>
      <c r="G167" s="63"/>
      <c r="H167" s="63"/>
      <c r="I167" s="80">
        <f>SUM(I168:I171)</f>
        <v>400000</v>
      </c>
      <c r="J167" s="3"/>
      <c r="K167" s="3"/>
      <c r="L167" s="3"/>
      <c r="M167" s="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:49" s="18" customFormat="1" ht="15.75" x14ac:dyDescent="0.2">
      <c r="A168" s="114">
        <v>1</v>
      </c>
      <c r="B168" s="66" t="s">
        <v>218</v>
      </c>
      <c r="C168" s="112">
        <v>3.33</v>
      </c>
      <c r="D168" s="112">
        <v>0.4</v>
      </c>
      <c r="E168" s="37"/>
      <c r="F168" s="37">
        <f t="shared" si="20"/>
        <v>3.73</v>
      </c>
      <c r="G168" s="63">
        <f t="shared" si="21"/>
        <v>5557700</v>
      </c>
      <c r="H168" s="63">
        <f t="shared" si="22"/>
        <v>226097.34090909091</v>
      </c>
      <c r="I168" s="79">
        <v>100000</v>
      </c>
      <c r="J168" s="3"/>
      <c r="K168" s="3"/>
      <c r="L168" s="3"/>
      <c r="M168" s="3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:49" s="18" customFormat="1" ht="15.75" x14ac:dyDescent="0.2">
      <c r="A169" s="114">
        <v>2</v>
      </c>
      <c r="B169" s="66" t="s">
        <v>220</v>
      </c>
      <c r="C169" s="112">
        <v>3.66</v>
      </c>
      <c r="D169" s="115">
        <f>0.3</f>
        <v>0.3</v>
      </c>
      <c r="E169" s="37"/>
      <c r="F169" s="37">
        <f t="shared" si="20"/>
        <v>3.96</v>
      </c>
      <c r="G169" s="63">
        <f t="shared" si="21"/>
        <v>5900400</v>
      </c>
      <c r="H169" s="63">
        <f t="shared" si="22"/>
        <v>240039</v>
      </c>
      <c r="I169" s="79">
        <v>100000</v>
      </c>
      <c r="J169" s="3"/>
      <c r="K169" s="3"/>
      <c r="L169" s="3"/>
      <c r="M169" s="3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:49" s="18" customFormat="1" ht="15.75" x14ac:dyDescent="0.2">
      <c r="A170" s="114">
        <v>3</v>
      </c>
      <c r="B170" s="66" t="s">
        <v>219</v>
      </c>
      <c r="C170" s="112">
        <v>4.6500000000000004</v>
      </c>
      <c r="D170" s="112"/>
      <c r="E170" s="37"/>
      <c r="F170" s="37">
        <f t="shared" si="20"/>
        <v>4.6500000000000004</v>
      </c>
      <c r="G170" s="63">
        <f t="shared" si="21"/>
        <v>6928500.0000000009</v>
      </c>
      <c r="H170" s="63">
        <f t="shared" si="22"/>
        <v>281863.97727272729</v>
      </c>
      <c r="I170" s="79">
        <v>100000</v>
      </c>
      <c r="J170" s="3"/>
      <c r="K170" s="3"/>
      <c r="L170" s="3"/>
      <c r="M170" s="3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:49" s="18" customFormat="1" ht="15.75" x14ac:dyDescent="0.2">
      <c r="A171" s="114">
        <v>4</v>
      </c>
      <c r="B171" s="66" t="s">
        <v>221</v>
      </c>
      <c r="C171" s="112">
        <v>3.06</v>
      </c>
      <c r="D171" s="112"/>
      <c r="E171" s="37"/>
      <c r="F171" s="37">
        <f t="shared" si="20"/>
        <v>3.06</v>
      </c>
      <c r="G171" s="63">
        <f t="shared" si="21"/>
        <v>4559400</v>
      </c>
      <c r="H171" s="63">
        <f t="shared" si="22"/>
        <v>185484.68181818182</v>
      </c>
      <c r="I171" s="79">
        <v>100000</v>
      </c>
      <c r="J171" s="3"/>
      <c r="K171" s="3"/>
      <c r="L171" s="3"/>
      <c r="M171" s="3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:49" s="18" customFormat="1" ht="15.75" x14ac:dyDescent="0.25">
      <c r="A172" s="86"/>
      <c r="B172" s="87" t="s">
        <v>253</v>
      </c>
      <c r="C172" s="88"/>
      <c r="D172" s="89"/>
      <c r="E172" s="90"/>
      <c r="F172" s="91"/>
      <c r="G172" s="92"/>
      <c r="H172" s="93">
        <f>SUM(H13:H171)</f>
        <v>27877098.989545446</v>
      </c>
      <c r="I172" s="94">
        <f>I167+I161+I155+I150+I139+I125+I110+I98+I85+I70+I46+I41+I34+I24+I16+I12</f>
        <v>13900000</v>
      </c>
      <c r="J172" s="16"/>
      <c r="K172" s="16"/>
      <c r="L172" s="3"/>
      <c r="M172" s="3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:49" s="18" customFormat="1" ht="15.75" x14ac:dyDescent="0.25">
      <c r="A173" s="95"/>
      <c r="B173" s="96" t="s">
        <v>252</v>
      </c>
      <c r="C173" s="97"/>
      <c r="D173" s="98"/>
      <c r="E173" s="99"/>
      <c r="F173" s="100"/>
      <c r="G173" s="101"/>
      <c r="H173" s="101"/>
      <c r="I173" s="102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:49" s="18" customFormat="1" ht="15.75" x14ac:dyDescent="0.2">
      <c r="A174" s="111" t="s">
        <v>4</v>
      </c>
      <c r="B174" s="111" t="s">
        <v>114</v>
      </c>
      <c r="C174" s="53"/>
      <c r="D174" s="15"/>
      <c r="E174" s="15"/>
      <c r="F174" s="37"/>
      <c r="G174" s="63"/>
      <c r="H174" s="63"/>
      <c r="I174" s="81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:49" s="18" customFormat="1" ht="15.75" x14ac:dyDescent="0.2">
      <c r="A175" s="8">
        <v>1</v>
      </c>
      <c r="B175" s="66" t="s">
        <v>115</v>
      </c>
      <c r="C175" s="8">
        <v>3.99</v>
      </c>
      <c r="D175" s="19">
        <v>0.2</v>
      </c>
      <c r="E175" s="19"/>
      <c r="F175" s="37">
        <f t="shared" si="20"/>
        <v>4.1900000000000004</v>
      </c>
      <c r="G175" s="63">
        <f t="shared" si="21"/>
        <v>6243100.0000000009</v>
      </c>
      <c r="H175" s="63">
        <f t="shared" si="22"/>
        <v>253980.65909090912</v>
      </c>
      <c r="I175" s="79">
        <v>100000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:49" s="18" customFormat="1" ht="15.75" x14ac:dyDescent="0.2">
      <c r="A176" s="8">
        <v>2</v>
      </c>
      <c r="B176" s="66" t="s">
        <v>116</v>
      </c>
      <c r="C176" s="8">
        <v>2.06</v>
      </c>
      <c r="D176" s="19"/>
      <c r="E176" s="19"/>
      <c r="F176" s="37">
        <f t="shared" si="20"/>
        <v>2.06</v>
      </c>
      <c r="G176" s="63">
        <f t="shared" si="21"/>
        <v>3069400</v>
      </c>
      <c r="H176" s="63">
        <f t="shared" si="22"/>
        <v>124868.77272727274</v>
      </c>
      <c r="I176" s="79">
        <v>100000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:49" s="18" customFormat="1" ht="15.75" x14ac:dyDescent="0.2">
      <c r="A177" s="8">
        <v>3</v>
      </c>
      <c r="B177" s="66" t="s">
        <v>117</v>
      </c>
      <c r="C177" s="8">
        <v>4.0599999999999996</v>
      </c>
      <c r="D177" s="19"/>
      <c r="E177" s="113">
        <f>C177*5%</f>
        <v>0.20299999999999999</v>
      </c>
      <c r="F177" s="37">
        <f t="shared" si="20"/>
        <v>4.2629999999999999</v>
      </c>
      <c r="G177" s="63">
        <f t="shared" si="21"/>
        <v>6351870</v>
      </c>
      <c r="H177" s="63">
        <f t="shared" si="22"/>
        <v>258405.62045454548</v>
      </c>
      <c r="I177" s="79">
        <v>100000</v>
      </c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:49" s="18" customFormat="1" ht="15.75" x14ac:dyDescent="0.2">
      <c r="A178" s="8">
        <v>4</v>
      </c>
      <c r="B178" s="66" t="s">
        <v>123</v>
      </c>
      <c r="C178" s="8">
        <v>2.86</v>
      </c>
      <c r="D178" s="19"/>
      <c r="E178" s="19"/>
      <c r="F178" s="37">
        <f t="shared" ref="F178" si="23">C178+D178+E178</f>
        <v>2.86</v>
      </c>
      <c r="G178" s="63">
        <f t="shared" ref="G178" si="24">F178*1490000</f>
        <v>4261400</v>
      </c>
      <c r="H178" s="63">
        <f t="shared" ref="H178" si="25">G178/22-G178*10.5%/22</f>
        <v>173361.5</v>
      </c>
      <c r="I178" s="79">
        <v>100000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:49" s="18" customFormat="1" ht="15.75" x14ac:dyDescent="0.2">
      <c r="A179" s="8">
        <v>5</v>
      </c>
      <c r="B179" s="66" t="s">
        <v>228</v>
      </c>
      <c r="C179" s="9">
        <v>2.46</v>
      </c>
      <c r="D179" s="19"/>
      <c r="E179" s="19"/>
      <c r="F179" s="37">
        <f t="shared" si="20"/>
        <v>2.46</v>
      </c>
      <c r="G179" s="63">
        <f t="shared" si="21"/>
        <v>3665400</v>
      </c>
      <c r="H179" s="63">
        <f t="shared" si="22"/>
        <v>149115.13636363635</v>
      </c>
      <c r="I179" s="79">
        <v>100000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:49" s="18" customFormat="1" ht="15.75" x14ac:dyDescent="0.25">
      <c r="A180" s="8"/>
      <c r="B180" s="8" t="s">
        <v>119</v>
      </c>
      <c r="C180" s="12">
        <f t="shared" ref="C180:I180" si="26">SUM(C175:C179)</f>
        <v>15.43</v>
      </c>
      <c r="D180" s="12">
        <f t="shared" si="26"/>
        <v>0.2</v>
      </c>
      <c r="E180" s="12">
        <f t="shared" si="26"/>
        <v>0.20299999999999999</v>
      </c>
      <c r="F180" s="12">
        <f t="shared" si="26"/>
        <v>15.832999999999998</v>
      </c>
      <c r="G180" s="12">
        <f t="shared" si="26"/>
        <v>23591170</v>
      </c>
      <c r="H180" s="12">
        <f t="shared" si="26"/>
        <v>959731.68863636372</v>
      </c>
      <c r="I180" s="57">
        <f t="shared" si="26"/>
        <v>500000</v>
      </c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:49" s="18" customFormat="1" ht="15.75" x14ac:dyDescent="0.2">
      <c r="A181" s="111" t="s">
        <v>86</v>
      </c>
      <c r="B181" s="111" t="s">
        <v>120</v>
      </c>
      <c r="C181" s="53"/>
      <c r="D181" s="19"/>
      <c r="E181" s="19"/>
      <c r="F181" s="37">
        <f t="shared" si="20"/>
        <v>0</v>
      </c>
      <c r="G181" s="63">
        <f t="shared" si="21"/>
        <v>0</v>
      </c>
      <c r="H181" s="63">
        <f t="shared" si="22"/>
        <v>0</v>
      </c>
      <c r="I181" s="58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:49" s="18" customFormat="1" ht="15.75" x14ac:dyDescent="0.2">
      <c r="A182" s="8">
        <v>6</v>
      </c>
      <c r="B182" s="66" t="s">
        <v>58</v>
      </c>
      <c r="C182" s="8">
        <v>4.0599999999999996</v>
      </c>
      <c r="D182" s="19">
        <v>0.2</v>
      </c>
      <c r="E182" s="8">
        <f>C182*9%</f>
        <v>0.36539999999999995</v>
      </c>
      <c r="F182" s="37">
        <f t="shared" si="20"/>
        <v>4.6254</v>
      </c>
      <c r="G182" s="63">
        <f t="shared" si="21"/>
        <v>6891846</v>
      </c>
      <c r="H182" s="63">
        <f t="shared" si="22"/>
        <v>280372.82590909093</v>
      </c>
      <c r="I182" s="79">
        <v>100000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:49" s="18" customFormat="1" ht="15.75" x14ac:dyDescent="0.2">
      <c r="A183" s="8">
        <v>7</v>
      </c>
      <c r="B183" s="66" t="s">
        <v>153</v>
      </c>
      <c r="C183" s="8">
        <v>2.46</v>
      </c>
      <c r="D183" s="19">
        <v>0.15</v>
      </c>
      <c r="E183" s="8"/>
      <c r="F183" s="37">
        <f t="shared" si="20"/>
        <v>2.61</v>
      </c>
      <c r="G183" s="63">
        <f t="shared" si="21"/>
        <v>3888900</v>
      </c>
      <c r="H183" s="63">
        <f t="shared" si="22"/>
        <v>158207.52272727274</v>
      </c>
      <c r="I183" s="79">
        <v>100000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:49" s="18" customFormat="1" ht="15.75" x14ac:dyDescent="0.2">
      <c r="A184" s="8">
        <v>8</v>
      </c>
      <c r="B184" s="68" t="s">
        <v>18</v>
      </c>
      <c r="C184" s="8">
        <v>4.0599999999999996</v>
      </c>
      <c r="D184" s="19"/>
      <c r="E184" s="8">
        <f>C184*7%</f>
        <v>0.28420000000000001</v>
      </c>
      <c r="F184" s="37">
        <f t="shared" si="20"/>
        <v>4.3441999999999998</v>
      </c>
      <c r="G184" s="63">
        <f t="shared" si="21"/>
        <v>6472858</v>
      </c>
      <c r="H184" s="63">
        <f t="shared" si="22"/>
        <v>263327.63227272726</v>
      </c>
      <c r="I184" s="79">
        <v>100000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:49" s="18" customFormat="1" ht="15.75" x14ac:dyDescent="0.2">
      <c r="A185" s="8">
        <v>9</v>
      </c>
      <c r="B185" s="66" t="s">
        <v>122</v>
      </c>
      <c r="C185" s="8">
        <v>3.46</v>
      </c>
      <c r="D185" s="19"/>
      <c r="E185" s="19"/>
      <c r="F185" s="37">
        <f t="shared" si="20"/>
        <v>3.46</v>
      </c>
      <c r="G185" s="63">
        <f t="shared" si="21"/>
        <v>5155400</v>
      </c>
      <c r="H185" s="63">
        <f t="shared" si="22"/>
        <v>209731.04545454547</v>
      </c>
      <c r="I185" s="79">
        <v>100000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:49" s="18" customFormat="1" ht="15.75" x14ac:dyDescent="0.2">
      <c r="A186" s="8">
        <v>10</v>
      </c>
      <c r="B186" s="66" t="s">
        <v>118</v>
      </c>
      <c r="C186" s="9">
        <v>2.2599999999999998</v>
      </c>
      <c r="D186" s="19"/>
      <c r="E186" s="19"/>
      <c r="F186" s="37">
        <f t="shared" ref="F186" si="27">C186+D186+E186</f>
        <v>2.2599999999999998</v>
      </c>
      <c r="G186" s="63">
        <f t="shared" ref="G186" si="28">F186*1490000</f>
        <v>3367399.9999999995</v>
      </c>
      <c r="H186" s="63">
        <f t="shared" ref="H186" si="29">G186/22-G186*10.5%/22</f>
        <v>136991.95454545453</v>
      </c>
      <c r="I186" s="79">
        <v>100000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:49" s="18" customFormat="1" ht="15.75" x14ac:dyDescent="0.2">
      <c r="A187" s="8">
        <v>11</v>
      </c>
      <c r="B187" s="66" t="s">
        <v>124</v>
      </c>
      <c r="C187" s="10">
        <v>2.34</v>
      </c>
      <c r="D187" s="19"/>
      <c r="E187" s="19"/>
      <c r="F187" s="37">
        <f t="shared" ref="F187" si="30">C187+D187+E187</f>
        <v>2.34</v>
      </c>
      <c r="G187" s="63">
        <f t="shared" ref="G187" si="31">F187*1490000</f>
        <v>3486600</v>
      </c>
      <c r="H187" s="63">
        <f t="shared" ref="H187" si="32">G187/22-G187*10.5%/22</f>
        <v>141841.22727272726</v>
      </c>
      <c r="I187" s="79">
        <v>100000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:49" s="18" customFormat="1" ht="15.75" x14ac:dyDescent="0.2">
      <c r="A188" s="8">
        <v>12</v>
      </c>
      <c r="B188" s="66" t="s">
        <v>223</v>
      </c>
      <c r="C188" s="10">
        <v>3</v>
      </c>
      <c r="D188" s="53"/>
      <c r="E188" s="53"/>
      <c r="F188" s="37">
        <f t="shared" si="20"/>
        <v>3</v>
      </c>
      <c r="G188" s="63">
        <f t="shared" si="21"/>
        <v>4470000</v>
      </c>
      <c r="H188" s="63">
        <f t="shared" si="22"/>
        <v>181847.72727272726</v>
      </c>
      <c r="I188" s="79">
        <v>100000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s="18" customFormat="1" ht="15.75" x14ac:dyDescent="0.25">
      <c r="A189" s="8"/>
      <c r="B189" s="8" t="s">
        <v>119</v>
      </c>
      <c r="C189" s="12">
        <f t="shared" ref="C189:I189" si="33">SUM(C182:C188)</f>
        <v>21.639999999999997</v>
      </c>
      <c r="D189" s="12">
        <f t="shared" si="33"/>
        <v>0.35</v>
      </c>
      <c r="E189" s="12">
        <f t="shared" si="33"/>
        <v>0.64959999999999996</v>
      </c>
      <c r="F189" s="12">
        <f t="shared" si="33"/>
        <v>22.639599999999998</v>
      </c>
      <c r="G189" s="12">
        <f t="shared" si="33"/>
        <v>33733004</v>
      </c>
      <c r="H189" s="12">
        <f t="shared" si="33"/>
        <v>1372319.9354545455</v>
      </c>
      <c r="I189" s="57">
        <f t="shared" si="33"/>
        <v>700000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:49" s="18" customFormat="1" ht="15.75" x14ac:dyDescent="0.2">
      <c r="A190" s="111" t="s">
        <v>125</v>
      </c>
      <c r="B190" s="111" t="s">
        <v>126</v>
      </c>
      <c r="C190" s="69"/>
      <c r="D190" s="70"/>
      <c r="E190" s="71"/>
      <c r="F190" s="37">
        <f t="shared" si="20"/>
        <v>0</v>
      </c>
      <c r="G190" s="63">
        <f t="shared" si="21"/>
        <v>0</v>
      </c>
      <c r="H190" s="63">
        <f t="shared" si="22"/>
        <v>0</v>
      </c>
      <c r="I190" s="58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:49" s="18" customFormat="1" ht="15.75" x14ac:dyDescent="0.2">
      <c r="A191" s="8">
        <v>13</v>
      </c>
      <c r="B191" s="66" t="s">
        <v>127</v>
      </c>
      <c r="C191" s="9">
        <v>3.66</v>
      </c>
      <c r="D191" s="9">
        <v>0.2</v>
      </c>
      <c r="E191" s="8"/>
      <c r="F191" s="37">
        <f t="shared" si="20"/>
        <v>3.8600000000000003</v>
      </c>
      <c r="G191" s="63">
        <f t="shared" si="21"/>
        <v>5751400.0000000009</v>
      </c>
      <c r="H191" s="63">
        <f t="shared" si="22"/>
        <v>233977.40909090912</v>
      </c>
      <c r="I191" s="79">
        <v>100000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:49" s="18" customFormat="1" ht="15.75" x14ac:dyDescent="0.2">
      <c r="A192" s="8">
        <v>14</v>
      </c>
      <c r="B192" s="66" t="s">
        <v>121</v>
      </c>
      <c r="C192" s="8">
        <v>4.0599999999999996</v>
      </c>
      <c r="D192" s="9">
        <v>0.15</v>
      </c>
      <c r="E192" s="8">
        <f>C192*11%</f>
        <v>0.44659999999999994</v>
      </c>
      <c r="F192" s="37">
        <f t="shared" si="20"/>
        <v>4.6566000000000001</v>
      </c>
      <c r="G192" s="63">
        <f t="shared" si="21"/>
        <v>6938334</v>
      </c>
      <c r="H192" s="63">
        <f t="shared" si="22"/>
        <v>282264.04227272724</v>
      </c>
      <c r="I192" s="79">
        <v>100000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:49" s="18" customFormat="1" ht="15.75" x14ac:dyDescent="0.2">
      <c r="A193" s="8">
        <v>15</v>
      </c>
      <c r="B193" s="66" t="s">
        <v>129</v>
      </c>
      <c r="C193" s="8">
        <v>4.0599999999999996</v>
      </c>
      <c r="D193" s="9"/>
      <c r="E193" s="8">
        <f>C193*5%</f>
        <v>0.20299999999999999</v>
      </c>
      <c r="F193" s="37">
        <f t="shared" si="20"/>
        <v>4.2629999999999999</v>
      </c>
      <c r="G193" s="63">
        <f t="shared" si="21"/>
        <v>6351870</v>
      </c>
      <c r="H193" s="63">
        <f t="shared" si="22"/>
        <v>258405.62045454548</v>
      </c>
      <c r="I193" s="79">
        <v>100000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:49" s="18" customFormat="1" ht="15.75" x14ac:dyDescent="0.2">
      <c r="A194" s="8">
        <v>16</v>
      </c>
      <c r="B194" s="66" t="s">
        <v>130</v>
      </c>
      <c r="C194" s="8">
        <v>3.06</v>
      </c>
      <c r="D194" s="9"/>
      <c r="E194" s="71"/>
      <c r="F194" s="37">
        <f t="shared" si="20"/>
        <v>3.06</v>
      </c>
      <c r="G194" s="63">
        <f t="shared" si="21"/>
        <v>4559400</v>
      </c>
      <c r="H194" s="63">
        <f t="shared" si="22"/>
        <v>185484.68181818182</v>
      </c>
      <c r="I194" s="79">
        <v>100000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:49" s="18" customFormat="1" ht="15.75" x14ac:dyDescent="0.2">
      <c r="A195" s="8">
        <v>17</v>
      </c>
      <c r="B195" s="66" t="s">
        <v>131</v>
      </c>
      <c r="C195" s="8">
        <v>3.06</v>
      </c>
      <c r="D195" s="9"/>
      <c r="E195" s="71"/>
      <c r="F195" s="37">
        <f t="shared" si="20"/>
        <v>3.06</v>
      </c>
      <c r="G195" s="63">
        <f t="shared" si="21"/>
        <v>4559400</v>
      </c>
      <c r="H195" s="63">
        <f t="shared" si="22"/>
        <v>185484.68181818182</v>
      </c>
      <c r="I195" s="79">
        <v>100000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:49" s="18" customFormat="1" ht="15.75" x14ac:dyDescent="0.2">
      <c r="A196" s="8">
        <v>18</v>
      </c>
      <c r="B196" s="66" t="s">
        <v>132</v>
      </c>
      <c r="C196" s="8">
        <v>3.06</v>
      </c>
      <c r="D196" s="9"/>
      <c r="E196" s="71"/>
      <c r="F196" s="37">
        <f t="shared" ref="F196" si="34">C196+D196+E196</f>
        <v>3.06</v>
      </c>
      <c r="G196" s="63">
        <f t="shared" ref="G196" si="35">F196*1490000</f>
        <v>4559400</v>
      </c>
      <c r="H196" s="63">
        <f t="shared" ref="H196" si="36">G196/22-G196*10.5%/22</f>
        <v>185484.68181818182</v>
      </c>
      <c r="I196" s="79">
        <v>100000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:49" s="18" customFormat="1" ht="15.75" x14ac:dyDescent="0.2">
      <c r="A197" s="8">
        <v>19</v>
      </c>
      <c r="B197" s="66" t="s">
        <v>227</v>
      </c>
      <c r="C197" s="8">
        <v>2.66</v>
      </c>
      <c r="D197" s="10"/>
      <c r="E197" s="10"/>
      <c r="F197" s="37">
        <f t="shared" si="20"/>
        <v>2.66</v>
      </c>
      <c r="G197" s="63">
        <f t="shared" si="21"/>
        <v>3963400</v>
      </c>
      <c r="H197" s="63">
        <f t="shared" si="22"/>
        <v>161238.31818181818</v>
      </c>
      <c r="I197" s="79">
        <v>100000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:49" s="18" customFormat="1" ht="15.75" x14ac:dyDescent="0.25">
      <c r="A198" s="8"/>
      <c r="B198" s="8" t="s">
        <v>119</v>
      </c>
      <c r="C198" s="12">
        <f t="shared" ref="C198:G198" si="37">SUM(C191:C197)</f>
        <v>23.619999999999997</v>
      </c>
      <c r="D198" s="12">
        <f t="shared" si="37"/>
        <v>0.35</v>
      </c>
      <c r="E198" s="12">
        <f t="shared" si="37"/>
        <v>0.64959999999999996</v>
      </c>
      <c r="F198" s="12">
        <f t="shared" si="37"/>
        <v>24.619599999999998</v>
      </c>
      <c r="G198" s="12">
        <f t="shared" si="37"/>
        <v>36683204</v>
      </c>
      <c r="H198" s="12">
        <f>SUM(H191:H197)</f>
        <v>1492339.4354545455</v>
      </c>
      <c r="I198" s="57">
        <f>SUM(I191:I197)</f>
        <v>700000</v>
      </c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:49" s="18" customFormat="1" ht="15.75" x14ac:dyDescent="0.2">
      <c r="A199" s="111" t="s">
        <v>133</v>
      </c>
      <c r="B199" s="111" t="s">
        <v>134</v>
      </c>
      <c r="C199" s="8"/>
      <c r="D199" s="9"/>
      <c r="E199" s="71"/>
      <c r="F199" s="37">
        <f t="shared" si="20"/>
        <v>0</v>
      </c>
      <c r="G199" s="63">
        <f t="shared" si="21"/>
        <v>0</v>
      </c>
      <c r="H199" s="63">
        <f t="shared" si="22"/>
        <v>0</v>
      </c>
      <c r="I199" s="58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:49" s="18" customFormat="1" ht="15.75" x14ac:dyDescent="0.2">
      <c r="A200" s="8">
        <v>20</v>
      </c>
      <c r="B200" s="66" t="s">
        <v>135</v>
      </c>
      <c r="C200" s="8">
        <v>3</v>
      </c>
      <c r="D200" s="9">
        <v>0.2</v>
      </c>
      <c r="E200" s="8"/>
      <c r="F200" s="37">
        <f t="shared" si="20"/>
        <v>3.2</v>
      </c>
      <c r="G200" s="63">
        <f t="shared" si="21"/>
        <v>4768000</v>
      </c>
      <c r="H200" s="63">
        <f t="shared" si="22"/>
        <v>193970.90909090909</v>
      </c>
      <c r="I200" s="79">
        <v>100000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:49" s="18" customFormat="1" ht="15.75" x14ac:dyDescent="0.2">
      <c r="A201" s="8">
        <v>21</v>
      </c>
      <c r="B201" s="66" t="s">
        <v>128</v>
      </c>
      <c r="C201" s="8">
        <v>4.0599999999999996</v>
      </c>
      <c r="D201" s="9">
        <v>0.15</v>
      </c>
      <c r="E201" s="8">
        <f>C201*7%</f>
        <v>0.28420000000000001</v>
      </c>
      <c r="F201" s="37">
        <f t="shared" si="20"/>
        <v>4.4942000000000002</v>
      </c>
      <c r="G201" s="63">
        <f t="shared" si="21"/>
        <v>6696358</v>
      </c>
      <c r="H201" s="63">
        <f t="shared" si="22"/>
        <v>272420.01863636367</v>
      </c>
      <c r="I201" s="79">
        <v>100000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:49" s="18" customFormat="1" ht="15.75" x14ac:dyDescent="0.2">
      <c r="A202" s="8">
        <v>22</v>
      </c>
      <c r="B202" s="66" t="s">
        <v>136</v>
      </c>
      <c r="C202" s="8">
        <v>3.06</v>
      </c>
      <c r="D202" s="9"/>
      <c r="E202" s="8"/>
      <c r="F202" s="37">
        <f t="shared" si="20"/>
        <v>3.06</v>
      </c>
      <c r="G202" s="63">
        <f t="shared" si="21"/>
        <v>4559400</v>
      </c>
      <c r="H202" s="63">
        <f t="shared" si="22"/>
        <v>185484.68181818182</v>
      </c>
      <c r="I202" s="79">
        <v>100000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:49" s="18" customFormat="1" ht="15.75" x14ac:dyDescent="0.2">
      <c r="A203" s="8">
        <v>23</v>
      </c>
      <c r="B203" s="66" t="s">
        <v>137</v>
      </c>
      <c r="C203" s="8">
        <v>3.06</v>
      </c>
      <c r="D203" s="9"/>
      <c r="E203" s="8"/>
      <c r="F203" s="37">
        <f t="shared" ref="F203:F263" si="38">C203+D203+E203</f>
        <v>3.06</v>
      </c>
      <c r="G203" s="63">
        <f t="shared" ref="G203:G264" si="39">F203*1490000</f>
        <v>4559400</v>
      </c>
      <c r="H203" s="63">
        <f t="shared" ref="H203:H263" si="40">G203/22-G203*10.5%/22</f>
        <v>185484.68181818182</v>
      </c>
      <c r="I203" s="79">
        <v>100000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:49" s="18" customFormat="1" ht="15.75" x14ac:dyDescent="0.2">
      <c r="A204" s="8">
        <v>24</v>
      </c>
      <c r="B204" s="66" t="s">
        <v>138</v>
      </c>
      <c r="C204" s="10">
        <v>4.0599999999999996</v>
      </c>
      <c r="D204" s="9"/>
      <c r="E204" s="8">
        <f>C204*5%</f>
        <v>0.20299999999999999</v>
      </c>
      <c r="F204" s="37">
        <f t="shared" si="38"/>
        <v>4.2629999999999999</v>
      </c>
      <c r="G204" s="63">
        <f t="shared" si="39"/>
        <v>6351870</v>
      </c>
      <c r="H204" s="63">
        <f t="shared" si="40"/>
        <v>258405.62045454548</v>
      </c>
      <c r="I204" s="79">
        <v>100000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:49" s="18" customFormat="1" ht="15.75" x14ac:dyDescent="0.2">
      <c r="A205" s="8">
        <v>25</v>
      </c>
      <c r="B205" s="66" t="s">
        <v>139</v>
      </c>
      <c r="C205" s="8">
        <v>2.06</v>
      </c>
      <c r="D205" s="9"/>
      <c r="E205" s="8"/>
      <c r="F205" s="37">
        <f t="shared" si="38"/>
        <v>2.06</v>
      </c>
      <c r="G205" s="63">
        <f t="shared" si="39"/>
        <v>3069400</v>
      </c>
      <c r="H205" s="63">
        <f t="shared" si="40"/>
        <v>124868.77272727274</v>
      </c>
      <c r="I205" s="79">
        <v>100000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:49" s="18" customFormat="1" ht="15.75" x14ac:dyDescent="0.2">
      <c r="A206" s="8">
        <v>26</v>
      </c>
      <c r="B206" s="66" t="s">
        <v>226</v>
      </c>
      <c r="C206" s="111">
        <v>2.66</v>
      </c>
      <c r="D206" s="111"/>
      <c r="E206" s="8"/>
      <c r="F206" s="37">
        <f t="shared" si="38"/>
        <v>2.66</v>
      </c>
      <c r="G206" s="63">
        <f t="shared" si="39"/>
        <v>3963400</v>
      </c>
      <c r="H206" s="63">
        <f t="shared" si="40"/>
        <v>161238.31818181818</v>
      </c>
      <c r="I206" s="79">
        <v>100000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:49" s="18" customFormat="1" ht="15.75" x14ac:dyDescent="0.25">
      <c r="A207" s="8"/>
      <c r="B207" s="8" t="s">
        <v>119</v>
      </c>
      <c r="C207" s="12">
        <f t="shared" ref="C207:H207" si="41">SUM(C200:C206)</f>
        <v>21.959999999999997</v>
      </c>
      <c r="D207" s="12">
        <f t="shared" si="41"/>
        <v>0.35</v>
      </c>
      <c r="E207" s="12">
        <f t="shared" si="41"/>
        <v>0.48719999999999997</v>
      </c>
      <c r="F207" s="12">
        <f t="shared" si="41"/>
        <v>22.7972</v>
      </c>
      <c r="G207" s="12">
        <f t="shared" si="41"/>
        <v>33967828</v>
      </c>
      <c r="H207" s="12">
        <f t="shared" si="41"/>
        <v>1381873.0027272729</v>
      </c>
      <c r="I207" s="57">
        <f t="shared" ref="I207" si="42">SUM(I200:I206)</f>
        <v>700000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:49" s="18" customFormat="1" ht="15.75" x14ac:dyDescent="0.2">
      <c r="A208" s="111" t="s">
        <v>140</v>
      </c>
      <c r="B208" s="111" t="s">
        <v>141</v>
      </c>
      <c r="C208" s="8"/>
      <c r="D208" s="9"/>
      <c r="E208" s="71"/>
      <c r="F208" s="37">
        <f t="shared" si="38"/>
        <v>0</v>
      </c>
      <c r="G208" s="63">
        <f t="shared" si="39"/>
        <v>0</v>
      </c>
      <c r="H208" s="63">
        <f t="shared" si="40"/>
        <v>0</v>
      </c>
      <c r="I208" s="58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:50" s="18" customFormat="1" ht="15.75" x14ac:dyDescent="0.2">
      <c r="A209" s="8">
        <v>27</v>
      </c>
      <c r="B209" s="66" t="s">
        <v>142</v>
      </c>
      <c r="C209" s="8">
        <v>4.6500000000000004</v>
      </c>
      <c r="D209" s="9">
        <v>0.2</v>
      </c>
      <c r="E209" s="8"/>
      <c r="F209" s="37">
        <f t="shared" si="38"/>
        <v>4.8500000000000005</v>
      </c>
      <c r="G209" s="63">
        <f t="shared" si="39"/>
        <v>7226500.0000000009</v>
      </c>
      <c r="H209" s="63">
        <f t="shared" si="40"/>
        <v>293987.15909090912</v>
      </c>
      <c r="I209" s="79">
        <v>100000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:50" s="18" customFormat="1" ht="15.75" x14ac:dyDescent="0.2">
      <c r="A210" s="8">
        <v>28</v>
      </c>
      <c r="B210" s="66" t="s">
        <v>143</v>
      </c>
      <c r="C210" s="8">
        <v>2.86</v>
      </c>
      <c r="D210" s="9">
        <v>0.15</v>
      </c>
      <c r="E210" s="8"/>
      <c r="F210" s="37">
        <f t="shared" si="38"/>
        <v>3.01</v>
      </c>
      <c r="G210" s="63">
        <f t="shared" si="39"/>
        <v>4484900</v>
      </c>
      <c r="H210" s="63">
        <f t="shared" si="40"/>
        <v>182453.88636363635</v>
      </c>
      <c r="I210" s="79">
        <v>100000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:50" s="18" customFormat="1" ht="15.75" x14ac:dyDescent="0.2">
      <c r="A211" s="8">
        <v>29</v>
      </c>
      <c r="B211" s="66" t="s">
        <v>117</v>
      </c>
      <c r="C211" s="8">
        <v>3.26</v>
      </c>
      <c r="D211" s="9"/>
      <c r="E211" s="8"/>
      <c r="F211" s="37">
        <f t="shared" si="38"/>
        <v>3.26</v>
      </c>
      <c r="G211" s="63">
        <f t="shared" si="39"/>
        <v>4857400</v>
      </c>
      <c r="H211" s="63">
        <f t="shared" si="40"/>
        <v>197607.86363636365</v>
      </c>
      <c r="I211" s="79">
        <v>100000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:50" s="18" customFormat="1" ht="15.75" x14ac:dyDescent="0.2">
      <c r="A212" s="8">
        <v>30</v>
      </c>
      <c r="B212" s="66" t="s">
        <v>144</v>
      </c>
      <c r="C212" s="8">
        <v>4.0599999999999996</v>
      </c>
      <c r="D212" s="9"/>
      <c r="E212" s="8">
        <f>C212*14%</f>
        <v>0.56840000000000002</v>
      </c>
      <c r="F212" s="37">
        <f t="shared" si="38"/>
        <v>4.6283999999999992</v>
      </c>
      <c r="G212" s="63">
        <f t="shared" si="39"/>
        <v>6896315.9999999991</v>
      </c>
      <c r="H212" s="63">
        <f t="shared" si="40"/>
        <v>280554.67363636359</v>
      </c>
      <c r="I212" s="79">
        <v>100000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:50" s="18" customFormat="1" ht="15.75" x14ac:dyDescent="0.2">
      <c r="A213" s="8">
        <v>31</v>
      </c>
      <c r="B213" s="66" t="s">
        <v>233</v>
      </c>
      <c r="C213" s="8">
        <v>2.46</v>
      </c>
      <c r="D213" s="9"/>
      <c r="E213" s="8"/>
      <c r="F213" s="37">
        <f t="shared" si="38"/>
        <v>2.46</v>
      </c>
      <c r="G213" s="63">
        <f t="shared" si="39"/>
        <v>3665400</v>
      </c>
      <c r="H213" s="63">
        <f t="shared" si="40"/>
        <v>149115.13636363635</v>
      </c>
      <c r="I213" s="79">
        <v>100000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:50" s="18" customFormat="1" ht="15.75" x14ac:dyDescent="0.25">
      <c r="A214" s="8"/>
      <c r="B214" s="8" t="s">
        <v>119</v>
      </c>
      <c r="C214" s="55">
        <f t="shared" ref="C214:H214" si="43">SUM(C209:C213)</f>
        <v>17.29</v>
      </c>
      <c r="D214" s="55">
        <f t="shared" si="43"/>
        <v>0.35</v>
      </c>
      <c r="E214" s="55">
        <f t="shared" si="43"/>
        <v>0.56840000000000002</v>
      </c>
      <c r="F214" s="55">
        <f t="shared" si="43"/>
        <v>18.208400000000001</v>
      </c>
      <c r="G214" s="55">
        <f t="shared" si="43"/>
        <v>27130516</v>
      </c>
      <c r="H214" s="55">
        <f t="shared" si="43"/>
        <v>1103718.7190909092</v>
      </c>
      <c r="I214" s="59">
        <f t="shared" ref="I214" si="44">SUM(I209:I213)</f>
        <v>500000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:50" s="18" customFormat="1" ht="15.75" x14ac:dyDescent="0.2">
      <c r="A215" s="111" t="s">
        <v>146</v>
      </c>
      <c r="B215" s="111" t="s">
        <v>147</v>
      </c>
      <c r="C215" s="8"/>
      <c r="D215" s="9"/>
      <c r="E215" s="71"/>
      <c r="F215" s="37">
        <f t="shared" si="38"/>
        <v>0</v>
      </c>
      <c r="G215" s="63">
        <f t="shared" si="39"/>
        <v>0</v>
      </c>
      <c r="H215" s="63">
        <f t="shared" si="40"/>
        <v>0</v>
      </c>
      <c r="I215" s="58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50" s="18" customFormat="1" ht="15.75" x14ac:dyDescent="0.2">
      <c r="A216" s="8">
        <v>32</v>
      </c>
      <c r="B216" s="68" t="s">
        <v>148</v>
      </c>
      <c r="C216" s="11">
        <v>2.46</v>
      </c>
      <c r="D216" s="9">
        <v>0.2</v>
      </c>
      <c r="E216" s="8"/>
      <c r="F216" s="37">
        <f t="shared" si="38"/>
        <v>2.66</v>
      </c>
      <c r="G216" s="63">
        <f t="shared" si="39"/>
        <v>3963400</v>
      </c>
      <c r="H216" s="63">
        <f t="shared" si="40"/>
        <v>161238.31818181818</v>
      </c>
      <c r="I216" s="79">
        <v>100000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:50" s="18" customFormat="1" ht="15.75" x14ac:dyDescent="0.2">
      <c r="A217" s="8">
        <v>33</v>
      </c>
      <c r="B217" s="68" t="s">
        <v>159</v>
      </c>
      <c r="C217" s="8">
        <v>3</v>
      </c>
      <c r="D217" s="9">
        <v>0.15</v>
      </c>
      <c r="E217" s="8"/>
      <c r="F217" s="37">
        <f t="shared" si="38"/>
        <v>3.15</v>
      </c>
      <c r="G217" s="63">
        <f t="shared" si="39"/>
        <v>4693500</v>
      </c>
      <c r="H217" s="63">
        <f t="shared" si="40"/>
        <v>190940.11363636365</v>
      </c>
      <c r="I217" s="79">
        <v>100000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:50" s="18" customFormat="1" ht="15.75" x14ac:dyDescent="0.2">
      <c r="A218" s="8">
        <v>34</v>
      </c>
      <c r="B218" s="66" t="s">
        <v>149</v>
      </c>
      <c r="C218" s="8">
        <v>3.06</v>
      </c>
      <c r="D218" s="9"/>
      <c r="E218" s="8"/>
      <c r="F218" s="37">
        <f t="shared" si="38"/>
        <v>3.06</v>
      </c>
      <c r="G218" s="63">
        <f t="shared" si="39"/>
        <v>4559400</v>
      </c>
      <c r="H218" s="63">
        <f t="shared" si="40"/>
        <v>185484.68181818182</v>
      </c>
      <c r="I218" s="79">
        <v>100000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:50" s="18" customFormat="1" ht="15.75" x14ac:dyDescent="0.2">
      <c r="A219" s="8">
        <v>35</v>
      </c>
      <c r="B219" s="72" t="s">
        <v>249</v>
      </c>
      <c r="C219" s="8">
        <v>2.86</v>
      </c>
      <c r="D219" s="9"/>
      <c r="E219" s="8"/>
      <c r="F219" s="37">
        <f t="shared" si="38"/>
        <v>2.86</v>
      </c>
      <c r="G219" s="63">
        <f t="shared" si="39"/>
        <v>4261400</v>
      </c>
      <c r="H219" s="63">
        <f t="shared" si="40"/>
        <v>173361.5</v>
      </c>
      <c r="I219" s="79">
        <v>100000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:50" s="18" customFormat="1" ht="15.75" x14ac:dyDescent="0.2">
      <c r="A220" s="8">
        <v>36</v>
      </c>
      <c r="B220" s="68" t="s">
        <v>152</v>
      </c>
      <c r="C220" s="111">
        <v>2.2599999999999998</v>
      </c>
      <c r="D220" s="111"/>
      <c r="E220" s="71"/>
      <c r="F220" s="37">
        <f t="shared" ref="F220" si="45">C220+D220+E220</f>
        <v>2.2599999999999998</v>
      </c>
      <c r="G220" s="63">
        <f t="shared" ref="G220" si="46">F220*1490000</f>
        <v>3367399.9999999995</v>
      </c>
      <c r="H220" s="63">
        <f t="shared" ref="H220" si="47">G220/22-G220*10.5%/22</f>
        <v>136991.95454545453</v>
      </c>
      <c r="I220" s="79">
        <v>100000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:50" s="18" customFormat="1" ht="15.75" x14ac:dyDescent="0.2">
      <c r="A221" s="8">
        <v>37</v>
      </c>
      <c r="B221" s="66" t="s">
        <v>222</v>
      </c>
      <c r="C221" s="111">
        <v>3</v>
      </c>
      <c r="D221" s="111"/>
      <c r="E221" s="71"/>
      <c r="F221" s="37">
        <f t="shared" si="38"/>
        <v>3</v>
      </c>
      <c r="G221" s="63">
        <f t="shared" si="39"/>
        <v>4470000</v>
      </c>
      <c r="H221" s="63">
        <f t="shared" si="40"/>
        <v>181847.72727272726</v>
      </c>
      <c r="I221" s="79">
        <v>100000</v>
      </c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</row>
    <row r="222" spans="1:50" s="3" customFormat="1" ht="13.5" x14ac:dyDescent="0.25">
      <c r="A222" s="8"/>
      <c r="B222" s="8" t="s">
        <v>119</v>
      </c>
      <c r="C222" s="12">
        <f t="shared" ref="C222:I222" si="48">SUM(C216:C221)</f>
        <v>16.64</v>
      </c>
      <c r="D222" s="12">
        <f t="shared" si="48"/>
        <v>0.35</v>
      </c>
      <c r="E222" s="12">
        <f t="shared" si="48"/>
        <v>0</v>
      </c>
      <c r="F222" s="12">
        <f t="shared" si="48"/>
        <v>16.990000000000002</v>
      </c>
      <c r="G222" s="12">
        <f t="shared" si="48"/>
        <v>25315100</v>
      </c>
      <c r="H222" s="12">
        <f t="shared" si="48"/>
        <v>1029864.2954545454</v>
      </c>
      <c r="I222" s="57">
        <f t="shared" si="48"/>
        <v>600000</v>
      </c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" customFormat="1" ht="12.75" x14ac:dyDescent="0.2">
      <c r="A223" s="111" t="s">
        <v>154</v>
      </c>
      <c r="B223" s="111" t="s">
        <v>155</v>
      </c>
      <c r="C223" s="8"/>
      <c r="D223" s="9"/>
      <c r="E223" s="36"/>
      <c r="F223" s="37">
        <f t="shared" si="38"/>
        <v>0</v>
      </c>
      <c r="G223" s="63">
        <f t="shared" si="39"/>
        <v>0</v>
      </c>
      <c r="H223" s="63">
        <f t="shared" si="40"/>
        <v>0</v>
      </c>
      <c r="I223" s="58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5"/>
    </row>
    <row r="224" spans="1:50" s="39" customFormat="1" ht="15.75" x14ac:dyDescent="0.25">
      <c r="A224" s="8">
        <v>38</v>
      </c>
      <c r="B224" s="66" t="s">
        <v>163</v>
      </c>
      <c r="C224" s="9">
        <v>3.66</v>
      </c>
      <c r="D224" s="9">
        <v>0.2</v>
      </c>
      <c r="E224" s="8"/>
      <c r="F224" s="37">
        <f t="shared" si="38"/>
        <v>3.8600000000000003</v>
      </c>
      <c r="G224" s="63">
        <f t="shared" si="39"/>
        <v>5751400.0000000009</v>
      </c>
      <c r="H224" s="63">
        <f t="shared" si="40"/>
        <v>233977.40909090912</v>
      </c>
      <c r="I224" s="79">
        <v>100000</v>
      </c>
    </row>
    <row r="225" spans="1:9" s="40" customFormat="1" ht="15.75" x14ac:dyDescent="0.25">
      <c r="A225" s="8">
        <v>39</v>
      </c>
      <c r="B225" s="66" t="s">
        <v>156</v>
      </c>
      <c r="C225" s="8">
        <v>4.0599999999999996</v>
      </c>
      <c r="D225" s="9">
        <v>0.15</v>
      </c>
      <c r="E225" s="8">
        <f>C225*7%</f>
        <v>0.28420000000000001</v>
      </c>
      <c r="F225" s="37">
        <f t="shared" si="38"/>
        <v>4.4942000000000002</v>
      </c>
      <c r="G225" s="63">
        <f t="shared" si="39"/>
        <v>6696358</v>
      </c>
      <c r="H225" s="63">
        <f t="shared" si="40"/>
        <v>272420.01863636367</v>
      </c>
      <c r="I225" s="79">
        <v>100000</v>
      </c>
    </row>
    <row r="226" spans="1:9" s="39" customFormat="1" ht="15.75" x14ac:dyDescent="0.25">
      <c r="A226" s="8">
        <v>40</v>
      </c>
      <c r="B226" s="66" t="s">
        <v>157</v>
      </c>
      <c r="C226" s="8">
        <v>4.0599999999999996</v>
      </c>
      <c r="D226" s="10"/>
      <c r="E226" s="8">
        <f>C226*5%</f>
        <v>0.20299999999999999</v>
      </c>
      <c r="F226" s="37">
        <f t="shared" si="38"/>
        <v>4.2629999999999999</v>
      </c>
      <c r="G226" s="63">
        <f t="shared" si="39"/>
        <v>6351870</v>
      </c>
      <c r="H226" s="63">
        <f t="shared" si="40"/>
        <v>258405.62045454548</v>
      </c>
      <c r="I226" s="79">
        <v>100000</v>
      </c>
    </row>
    <row r="227" spans="1:9" s="39" customFormat="1" ht="15.75" x14ac:dyDescent="0.25">
      <c r="A227" s="8">
        <v>41</v>
      </c>
      <c r="B227" s="66" t="s">
        <v>158</v>
      </c>
      <c r="C227" s="8">
        <v>4.0599999999999996</v>
      </c>
      <c r="D227" s="111"/>
      <c r="E227" s="8">
        <f>C227*7%</f>
        <v>0.28420000000000001</v>
      </c>
      <c r="F227" s="37">
        <f t="shared" si="38"/>
        <v>4.3441999999999998</v>
      </c>
      <c r="G227" s="63">
        <f t="shared" si="39"/>
        <v>6472858</v>
      </c>
      <c r="H227" s="63">
        <f t="shared" si="40"/>
        <v>263327.63227272726</v>
      </c>
      <c r="I227" s="79">
        <v>100000</v>
      </c>
    </row>
    <row r="228" spans="1:9" s="39" customFormat="1" ht="15.75" x14ac:dyDescent="0.25">
      <c r="A228" s="8">
        <v>42</v>
      </c>
      <c r="B228" s="66" t="s">
        <v>160</v>
      </c>
      <c r="C228" s="8">
        <v>4.0599999999999996</v>
      </c>
      <c r="D228" s="9"/>
      <c r="E228" s="8">
        <f>C228*5%</f>
        <v>0.20299999999999999</v>
      </c>
      <c r="F228" s="37">
        <f t="shared" si="38"/>
        <v>4.2629999999999999</v>
      </c>
      <c r="G228" s="63">
        <f t="shared" si="39"/>
        <v>6351870</v>
      </c>
      <c r="H228" s="63">
        <f t="shared" si="40"/>
        <v>258405.62045454548</v>
      </c>
      <c r="I228" s="79">
        <v>100000</v>
      </c>
    </row>
    <row r="229" spans="1:9" s="40" customFormat="1" ht="15.75" x14ac:dyDescent="0.25">
      <c r="A229" s="8">
        <v>43</v>
      </c>
      <c r="B229" s="66" t="s">
        <v>230</v>
      </c>
      <c r="C229" s="8">
        <v>2.66</v>
      </c>
      <c r="D229" s="111"/>
      <c r="E229" s="8"/>
      <c r="F229" s="37">
        <f t="shared" ref="F229" si="49">C229+D229+E229</f>
        <v>2.66</v>
      </c>
      <c r="G229" s="63">
        <f t="shared" ref="G229" si="50">F229*1490000</f>
        <v>3963400</v>
      </c>
      <c r="H229" s="63">
        <f t="shared" ref="H229" si="51">G229/22-G229*10.5%/22</f>
        <v>161238.31818181818</v>
      </c>
      <c r="I229" s="79">
        <v>100000</v>
      </c>
    </row>
    <row r="230" spans="1:9" ht="13.5" x14ac:dyDescent="0.25">
      <c r="A230" s="8"/>
      <c r="B230" s="8" t="s">
        <v>119</v>
      </c>
      <c r="C230" s="12">
        <f t="shared" ref="C230:I230" si="52">SUM(C224:C229)</f>
        <v>22.56</v>
      </c>
      <c r="D230" s="12">
        <f t="shared" si="52"/>
        <v>0.35</v>
      </c>
      <c r="E230" s="12">
        <f t="shared" si="52"/>
        <v>0.97439999999999993</v>
      </c>
      <c r="F230" s="12">
        <f t="shared" si="52"/>
        <v>23.884400000000003</v>
      </c>
      <c r="G230" s="12">
        <f t="shared" si="52"/>
        <v>35587756</v>
      </c>
      <c r="H230" s="12">
        <f t="shared" si="52"/>
        <v>1447774.6190909094</v>
      </c>
      <c r="I230" s="57">
        <f t="shared" si="52"/>
        <v>600000</v>
      </c>
    </row>
    <row r="231" spans="1:9" ht="12.75" x14ac:dyDescent="0.2">
      <c r="A231" s="111" t="s">
        <v>161</v>
      </c>
      <c r="B231" s="111" t="s">
        <v>162</v>
      </c>
      <c r="C231" s="9"/>
      <c r="D231" s="9"/>
      <c r="E231" s="36"/>
      <c r="F231" s="37">
        <f t="shared" si="38"/>
        <v>0</v>
      </c>
      <c r="G231" s="63">
        <f t="shared" si="39"/>
        <v>0</v>
      </c>
      <c r="H231" s="63">
        <f t="shared" si="40"/>
        <v>0</v>
      </c>
      <c r="I231" s="58"/>
    </row>
    <row r="232" spans="1:9" ht="13.5" x14ac:dyDescent="0.2">
      <c r="A232" s="8">
        <v>44</v>
      </c>
      <c r="B232" s="68" t="s">
        <v>150</v>
      </c>
      <c r="C232" s="8">
        <v>3.06</v>
      </c>
      <c r="D232" s="9">
        <v>0.2</v>
      </c>
      <c r="E232" s="36"/>
      <c r="F232" s="37">
        <f t="shared" si="38"/>
        <v>3.2600000000000002</v>
      </c>
      <c r="G232" s="63">
        <f t="shared" si="39"/>
        <v>4857400</v>
      </c>
      <c r="H232" s="63">
        <f t="shared" si="40"/>
        <v>197607.86363636365</v>
      </c>
      <c r="I232" s="79">
        <v>100000</v>
      </c>
    </row>
    <row r="233" spans="1:9" ht="13.5" x14ac:dyDescent="0.2">
      <c r="A233" s="8">
        <v>45</v>
      </c>
      <c r="B233" s="66" t="s">
        <v>65</v>
      </c>
      <c r="C233" s="8">
        <v>4.0599999999999996</v>
      </c>
      <c r="D233" s="9">
        <v>0.15</v>
      </c>
      <c r="E233" s="8">
        <f>C233*7%</f>
        <v>0.28420000000000001</v>
      </c>
      <c r="F233" s="37">
        <f t="shared" si="38"/>
        <v>4.4942000000000002</v>
      </c>
      <c r="G233" s="63">
        <f t="shared" si="39"/>
        <v>6696358</v>
      </c>
      <c r="H233" s="63">
        <f t="shared" si="40"/>
        <v>272420.01863636367</v>
      </c>
      <c r="I233" s="79">
        <v>100000</v>
      </c>
    </row>
    <row r="234" spans="1:9" ht="13.5" x14ac:dyDescent="0.2">
      <c r="A234" s="8">
        <v>46</v>
      </c>
      <c r="B234" s="72" t="s">
        <v>164</v>
      </c>
      <c r="C234" s="8">
        <v>4.0599999999999996</v>
      </c>
      <c r="D234" s="111"/>
      <c r="E234" s="8">
        <f>C234*5%</f>
        <v>0.20299999999999999</v>
      </c>
      <c r="F234" s="37">
        <f t="shared" si="38"/>
        <v>4.2629999999999999</v>
      </c>
      <c r="G234" s="63">
        <f t="shared" si="39"/>
        <v>6351870</v>
      </c>
      <c r="H234" s="63">
        <f t="shared" si="40"/>
        <v>258405.62045454548</v>
      </c>
      <c r="I234" s="79">
        <v>100000</v>
      </c>
    </row>
    <row r="235" spans="1:9" ht="13.5" x14ac:dyDescent="0.2">
      <c r="A235" s="8">
        <v>47</v>
      </c>
      <c r="B235" s="68" t="s">
        <v>151</v>
      </c>
      <c r="C235" s="8">
        <v>3.26</v>
      </c>
      <c r="D235" s="19"/>
      <c r="E235" s="19"/>
      <c r="F235" s="37">
        <f>C235+D235+E235</f>
        <v>3.26</v>
      </c>
      <c r="G235" s="63">
        <f>F235*1490000</f>
        <v>4857400</v>
      </c>
      <c r="H235" s="63">
        <f>G235/22-G235*10.5%/22</f>
        <v>197607.86363636365</v>
      </c>
      <c r="I235" s="79">
        <v>100000</v>
      </c>
    </row>
    <row r="236" spans="1:9" ht="13.5" x14ac:dyDescent="0.2">
      <c r="A236" s="8">
        <v>48</v>
      </c>
      <c r="B236" s="72" t="s">
        <v>229</v>
      </c>
      <c r="C236" s="8">
        <v>2.66</v>
      </c>
      <c r="D236" s="9"/>
      <c r="E236" s="9"/>
      <c r="F236" s="37">
        <f>C236+D236+E236</f>
        <v>2.66</v>
      </c>
      <c r="G236" s="63">
        <f>F236*1490000</f>
        <v>3963400</v>
      </c>
      <c r="H236" s="63">
        <f>G236/22-G236*10.5%/22</f>
        <v>161238.31818181818</v>
      </c>
      <c r="I236" s="79">
        <v>100000</v>
      </c>
    </row>
    <row r="237" spans="1:9" ht="13.5" x14ac:dyDescent="0.25">
      <c r="A237" s="8"/>
      <c r="B237" s="8" t="s">
        <v>119</v>
      </c>
      <c r="C237" s="12">
        <f t="shared" ref="C237:I237" si="53">SUM(C232:C236)</f>
        <v>17.100000000000001</v>
      </c>
      <c r="D237" s="12">
        <f t="shared" si="53"/>
        <v>0.35</v>
      </c>
      <c r="E237" s="12">
        <f t="shared" si="53"/>
        <v>0.48719999999999997</v>
      </c>
      <c r="F237" s="12">
        <f t="shared" si="53"/>
        <v>17.937200000000001</v>
      </c>
      <c r="G237" s="12">
        <f t="shared" si="53"/>
        <v>26726428</v>
      </c>
      <c r="H237" s="12">
        <f t="shared" si="53"/>
        <v>1087279.6845454546</v>
      </c>
      <c r="I237" s="57">
        <f t="shared" si="53"/>
        <v>500000</v>
      </c>
    </row>
    <row r="238" spans="1:9" ht="12.75" x14ac:dyDescent="0.2">
      <c r="A238" s="111" t="s">
        <v>165</v>
      </c>
      <c r="B238" s="111" t="s">
        <v>166</v>
      </c>
      <c r="C238" s="9"/>
      <c r="D238" s="9"/>
      <c r="E238" s="36"/>
      <c r="F238" s="37">
        <f t="shared" si="38"/>
        <v>0</v>
      </c>
      <c r="G238" s="63">
        <f t="shared" si="39"/>
        <v>0</v>
      </c>
      <c r="H238" s="63">
        <f t="shared" si="40"/>
        <v>0</v>
      </c>
      <c r="I238" s="58"/>
    </row>
    <row r="239" spans="1:9" ht="13.5" x14ac:dyDescent="0.2">
      <c r="A239" s="8">
        <v>49</v>
      </c>
      <c r="B239" s="72" t="s">
        <v>167</v>
      </c>
      <c r="C239" s="9">
        <v>3.66</v>
      </c>
      <c r="D239" s="9">
        <v>0.2</v>
      </c>
      <c r="E239" s="8"/>
      <c r="F239" s="37">
        <f t="shared" si="38"/>
        <v>3.8600000000000003</v>
      </c>
      <c r="G239" s="63">
        <f t="shared" si="39"/>
        <v>5751400.0000000009</v>
      </c>
      <c r="H239" s="63">
        <f t="shared" si="40"/>
        <v>233977.40909090912</v>
      </c>
      <c r="I239" s="79">
        <v>100000</v>
      </c>
    </row>
    <row r="240" spans="1:9" ht="13.5" x14ac:dyDescent="0.2">
      <c r="A240" s="8">
        <v>50</v>
      </c>
      <c r="B240" s="66" t="s">
        <v>168</v>
      </c>
      <c r="C240" s="8">
        <v>2.86</v>
      </c>
      <c r="D240" s="9">
        <v>0.15</v>
      </c>
      <c r="E240" s="8"/>
      <c r="F240" s="37">
        <f t="shared" si="38"/>
        <v>3.01</v>
      </c>
      <c r="G240" s="63">
        <f t="shared" si="39"/>
        <v>4484900</v>
      </c>
      <c r="H240" s="63">
        <f t="shared" si="40"/>
        <v>182453.88636363635</v>
      </c>
      <c r="I240" s="79">
        <v>100000</v>
      </c>
    </row>
    <row r="241" spans="1:50" ht="13.5" x14ac:dyDescent="0.2">
      <c r="A241" s="8">
        <v>51</v>
      </c>
      <c r="B241" s="66" t="s">
        <v>169</v>
      </c>
      <c r="C241" s="8">
        <v>4.0599999999999996</v>
      </c>
      <c r="D241" s="9"/>
      <c r="E241" s="8">
        <f>C241*7%</f>
        <v>0.28420000000000001</v>
      </c>
      <c r="F241" s="37">
        <f t="shared" si="38"/>
        <v>4.3441999999999998</v>
      </c>
      <c r="G241" s="63">
        <f t="shared" si="39"/>
        <v>6472858</v>
      </c>
      <c r="H241" s="63">
        <f t="shared" si="40"/>
        <v>263327.63227272726</v>
      </c>
      <c r="I241" s="79">
        <v>100000</v>
      </c>
    </row>
    <row r="242" spans="1:50" ht="13.5" x14ac:dyDescent="0.2">
      <c r="A242" s="8">
        <v>52</v>
      </c>
      <c r="B242" s="66" t="s">
        <v>170</v>
      </c>
      <c r="C242" s="8">
        <v>3.06</v>
      </c>
      <c r="D242" s="9"/>
      <c r="E242" s="8"/>
      <c r="F242" s="37">
        <f t="shared" si="38"/>
        <v>3.06</v>
      </c>
      <c r="G242" s="63">
        <f t="shared" si="39"/>
        <v>4559400</v>
      </c>
      <c r="H242" s="63">
        <f t="shared" si="40"/>
        <v>185484.68181818182</v>
      </c>
      <c r="I242" s="79">
        <v>100000</v>
      </c>
    </row>
    <row r="243" spans="1:50" ht="13.5" x14ac:dyDescent="0.2">
      <c r="A243" s="8">
        <v>53</v>
      </c>
      <c r="B243" s="66" t="s">
        <v>231</v>
      </c>
      <c r="C243" s="8">
        <v>2.46</v>
      </c>
      <c r="D243" s="9"/>
      <c r="E243" s="8"/>
      <c r="F243" s="37">
        <f t="shared" si="38"/>
        <v>2.46</v>
      </c>
      <c r="G243" s="63">
        <f t="shared" si="39"/>
        <v>3665400</v>
      </c>
      <c r="H243" s="63">
        <f t="shared" si="40"/>
        <v>149115.13636363635</v>
      </c>
      <c r="I243" s="79">
        <v>100000</v>
      </c>
    </row>
    <row r="244" spans="1:50" ht="13.5" x14ac:dyDescent="0.25">
      <c r="A244" s="8"/>
      <c r="B244" s="8" t="s">
        <v>119</v>
      </c>
      <c r="C244" s="12">
        <f t="shared" ref="C244:H244" si="54">SUM(C239:C243)</f>
        <v>16.099999999999998</v>
      </c>
      <c r="D244" s="12">
        <f t="shared" si="54"/>
        <v>0.35</v>
      </c>
      <c r="E244" s="12">
        <f t="shared" si="54"/>
        <v>0.28420000000000001</v>
      </c>
      <c r="F244" s="12">
        <f t="shared" si="54"/>
        <v>16.734200000000001</v>
      </c>
      <c r="G244" s="12">
        <f t="shared" si="54"/>
        <v>24933958</v>
      </c>
      <c r="H244" s="12">
        <f t="shared" si="54"/>
        <v>1014358.745909091</v>
      </c>
      <c r="I244" s="57">
        <f>SUM(I239:I243)</f>
        <v>500000</v>
      </c>
    </row>
    <row r="245" spans="1:50" ht="12.75" x14ac:dyDescent="0.2">
      <c r="A245" s="111" t="s">
        <v>171</v>
      </c>
      <c r="B245" s="111" t="s">
        <v>172</v>
      </c>
      <c r="C245" s="8"/>
      <c r="D245" s="9"/>
      <c r="E245" s="36"/>
      <c r="F245" s="37">
        <f t="shared" si="38"/>
        <v>0</v>
      </c>
      <c r="G245" s="63">
        <f t="shared" si="39"/>
        <v>0</v>
      </c>
      <c r="H245" s="63">
        <f t="shared" si="40"/>
        <v>0</v>
      </c>
      <c r="I245" s="58"/>
    </row>
    <row r="246" spans="1:50" s="4" customFormat="1" ht="13.5" x14ac:dyDescent="0.2">
      <c r="A246" s="8">
        <v>54</v>
      </c>
      <c r="B246" s="66" t="s">
        <v>173</v>
      </c>
      <c r="C246" s="9">
        <v>3</v>
      </c>
      <c r="D246" s="9">
        <v>0.2</v>
      </c>
      <c r="E246" s="8"/>
      <c r="F246" s="37">
        <f t="shared" si="38"/>
        <v>3.2</v>
      </c>
      <c r="G246" s="63">
        <f t="shared" si="39"/>
        <v>4768000</v>
      </c>
      <c r="H246" s="63">
        <f t="shared" si="40"/>
        <v>193970.90909090909</v>
      </c>
      <c r="I246" s="79">
        <v>100000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4" customFormat="1" ht="13.5" x14ac:dyDescent="0.2">
      <c r="A247" s="8">
        <v>55</v>
      </c>
      <c r="B247" s="66" t="s">
        <v>174</v>
      </c>
      <c r="C247" s="8">
        <v>2.86</v>
      </c>
      <c r="D247" s="9">
        <v>0.15</v>
      </c>
      <c r="E247" s="8"/>
      <c r="F247" s="37">
        <f t="shared" si="38"/>
        <v>3.01</v>
      </c>
      <c r="G247" s="63">
        <f t="shared" si="39"/>
        <v>4484900</v>
      </c>
      <c r="H247" s="63">
        <f t="shared" si="40"/>
        <v>182453.88636363635</v>
      </c>
      <c r="I247" s="79">
        <v>100000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X247" s="5"/>
    </row>
    <row r="248" spans="1:50" s="7" customFormat="1" ht="13.5" x14ac:dyDescent="0.2">
      <c r="A248" s="8">
        <v>56</v>
      </c>
      <c r="B248" s="66" t="s">
        <v>175</v>
      </c>
      <c r="C248" s="8">
        <v>4.0599999999999996</v>
      </c>
      <c r="D248" s="9"/>
      <c r="E248" s="8">
        <f>C248*12%</f>
        <v>0.48719999999999991</v>
      </c>
      <c r="F248" s="37">
        <f t="shared" si="38"/>
        <v>4.5471999999999992</v>
      </c>
      <c r="G248" s="63">
        <f t="shared" si="39"/>
        <v>6775327.9999999991</v>
      </c>
      <c r="H248" s="63">
        <f t="shared" si="40"/>
        <v>275632.6618181818</v>
      </c>
      <c r="I248" s="79">
        <v>100000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50" ht="13.5" x14ac:dyDescent="0.2">
      <c r="A249" s="8">
        <v>57</v>
      </c>
      <c r="B249" s="66" t="s">
        <v>176</v>
      </c>
      <c r="C249" s="8">
        <v>3.06</v>
      </c>
      <c r="D249" s="9"/>
      <c r="E249" s="8"/>
      <c r="F249" s="37">
        <f t="shared" si="38"/>
        <v>3.06</v>
      </c>
      <c r="G249" s="63">
        <f t="shared" si="39"/>
        <v>4559400</v>
      </c>
      <c r="H249" s="63">
        <f t="shared" si="40"/>
        <v>185484.68181818182</v>
      </c>
      <c r="I249" s="79">
        <v>100000</v>
      </c>
    </row>
    <row r="250" spans="1:50" s="4" customFormat="1" ht="13.5" x14ac:dyDescent="0.2">
      <c r="A250" s="8">
        <v>58</v>
      </c>
      <c r="B250" s="66" t="s">
        <v>177</v>
      </c>
      <c r="C250" s="8">
        <v>3.66</v>
      </c>
      <c r="D250" s="9"/>
      <c r="E250" s="8"/>
      <c r="F250" s="37">
        <f t="shared" si="38"/>
        <v>3.66</v>
      </c>
      <c r="G250" s="63">
        <f t="shared" si="39"/>
        <v>5453400</v>
      </c>
      <c r="H250" s="63">
        <f t="shared" si="40"/>
        <v>221854.22727272726</v>
      </c>
      <c r="I250" s="79">
        <v>100000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X250" s="5"/>
    </row>
    <row r="251" spans="1:50" s="33" customFormat="1" ht="13.5" x14ac:dyDescent="0.2">
      <c r="A251" s="8">
        <v>59</v>
      </c>
      <c r="B251" s="66" t="s">
        <v>178</v>
      </c>
      <c r="C251" s="8">
        <v>2.46</v>
      </c>
      <c r="D251" s="9"/>
      <c r="E251" s="8"/>
      <c r="F251" s="37">
        <f t="shared" si="38"/>
        <v>2.46</v>
      </c>
      <c r="G251" s="63">
        <f t="shared" si="39"/>
        <v>3665400</v>
      </c>
      <c r="H251" s="63">
        <f t="shared" si="40"/>
        <v>149115.13636363635</v>
      </c>
      <c r="I251" s="79">
        <v>100000</v>
      </c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</row>
    <row r="252" spans="1:50" ht="13.5" x14ac:dyDescent="0.2">
      <c r="A252" s="8">
        <v>60</v>
      </c>
      <c r="B252" s="66" t="s">
        <v>224</v>
      </c>
      <c r="C252" s="8">
        <v>2.86</v>
      </c>
      <c r="D252" s="9"/>
      <c r="E252" s="8"/>
      <c r="F252" s="37">
        <f t="shared" si="38"/>
        <v>2.86</v>
      </c>
      <c r="G252" s="63">
        <f t="shared" si="39"/>
        <v>4261400</v>
      </c>
      <c r="H252" s="63">
        <f t="shared" si="40"/>
        <v>173361.5</v>
      </c>
      <c r="I252" s="79">
        <v>100000</v>
      </c>
    </row>
    <row r="253" spans="1:50" ht="13.5" x14ac:dyDescent="0.25">
      <c r="A253" s="8"/>
      <c r="B253" s="8" t="s">
        <v>119</v>
      </c>
      <c r="C253" s="12">
        <f t="shared" ref="C253:H253" si="55">SUM(C246:C252)</f>
        <v>21.96</v>
      </c>
      <c r="D253" s="12">
        <f t="shared" si="55"/>
        <v>0.35</v>
      </c>
      <c r="E253" s="12">
        <f t="shared" si="55"/>
        <v>0.48719999999999991</v>
      </c>
      <c r="F253" s="12">
        <f t="shared" si="55"/>
        <v>22.7972</v>
      </c>
      <c r="G253" s="12">
        <f t="shared" si="55"/>
        <v>33967828</v>
      </c>
      <c r="H253" s="12">
        <f t="shared" si="55"/>
        <v>1381873.0027272729</v>
      </c>
      <c r="I253" s="57">
        <f t="shared" ref="I253" si="56">SUM(I246:I252)</f>
        <v>700000</v>
      </c>
    </row>
    <row r="254" spans="1:50" ht="12.75" x14ac:dyDescent="0.2">
      <c r="A254" s="111" t="s">
        <v>179</v>
      </c>
      <c r="B254" s="111" t="s">
        <v>180</v>
      </c>
      <c r="C254" s="111"/>
      <c r="D254" s="111"/>
      <c r="E254" s="36"/>
      <c r="F254" s="37">
        <f t="shared" si="38"/>
        <v>0</v>
      </c>
      <c r="G254" s="63">
        <f t="shared" si="39"/>
        <v>0</v>
      </c>
      <c r="H254" s="63">
        <f t="shared" si="40"/>
        <v>0</v>
      </c>
      <c r="I254" s="58"/>
    </row>
    <row r="255" spans="1:50" ht="13.5" x14ac:dyDescent="0.2">
      <c r="A255" s="8">
        <v>61</v>
      </c>
      <c r="B255" s="66" t="s">
        <v>181</v>
      </c>
      <c r="C255" s="8">
        <v>4.6500000000000004</v>
      </c>
      <c r="D255" s="9">
        <v>0.2</v>
      </c>
      <c r="E255" s="8"/>
      <c r="F255" s="37">
        <f t="shared" si="38"/>
        <v>4.8500000000000005</v>
      </c>
      <c r="G255" s="63">
        <f t="shared" si="39"/>
        <v>7226500.0000000009</v>
      </c>
      <c r="H255" s="63">
        <f t="shared" si="40"/>
        <v>293987.15909090912</v>
      </c>
      <c r="I255" s="79">
        <v>100000</v>
      </c>
    </row>
    <row r="256" spans="1:50" ht="13.5" x14ac:dyDescent="0.2">
      <c r="A256" s="8">
        <v>62</v>
      </c>
      <c r="B256" s="66" t="s">
        <v>189</v>
      </c>
      <c r="C256" s="8">
        <v>2.46</v>
      </c>
      <c r="D256" s="9">
        <v>0.15</v>
      </c>
      <c r="E256" s="8"/>
      <c r="F256" s="37">
        <f t="shared" si="38"/>
        <v>2.61</v>
      </c>
      <c r="G256" s="63">
        <f t="shared" si="39"/>
        <v>3888900</v>
      </c>
      <c r="H256" s="63">
        <f t="shared" si="40"/>
        <v>158207.52272727274</v>
      </c>
      <c r="I256" s="79">
        <v>100000</v>
      </c>
    </row>
    <row r="257" spans="1:49" ht="13.5" x14ac:dyDescent="0.2">
      <c r="A257" s="8">
        <v>63</v>
      </c>
      <c r="B257" s="66" t="s">
        <v>183</v>
      </c>
      <c r="C257" s="8">
        <v>4.0599999999999996</v>
      </c>
      <c r="D257" s="9"/>
      <c r="E257" s="8">
        <f>C257*5%</f>
        <v>0.20299999999999999</v>
      </c>
      <c r="F257" s="37">
        <f t="shared" si="38"/>
        <v>4.2629999999999999</v>
      </c>
      <c r="G257" s="63">
        <f t="shared" si="39"/>
        <v>6351870</v>
      </c>
      <c r="H257" s="63">
        <f t="shared" si="40"/>
        <v>258405.62045454548</v>
      </c>
      <c r="I257" s="79">
        <v>100000</v>
      </c>
    </row>
    <row r="258" spans="1:49" ht="13.5" x14ac:dyDescent="0.2">
      <c r="A258" s="8">
        <v>64</v>
      </c>
      <c r="B258" s="66" t="s">
        <v>184</v>
      </c>
      <c r="C258" s="8">
        <v>3.06</v>
      </c>
      <c r="D258" s="9"/>
      <c r="E258" s="8"/>
      <c r="F258" s="37">
        <f t="shared" si="38"/>
        <v>3.06</v>
      </c>
      <c r="G258" s="63">
        <f t="shared" si="39"/>
        <v>4559400</v>
      </c>
      <c r="H258" s="63">
        <f t="shared" si="40"/>
        <v>185484.68181818182</v>
      </c>
      <c r="I258" s="79">
        <v>100000</v>
      </c>
    </row>
    <row r="259" spans="1:49" ht="13.5" x14ac:dyDescent="0.2">
      <c r="A259" s="8">
        <v>65</v>
      </c>
      <c r="B259" s="66" t="s">
        <v>185</v>
      </c>
      <c r="C259" s="8">
        <v>3.06</v>
      </c>
      <c r="D259" s="9"/>
      <c r="E259" s="8"/>
      <c r="F259" s="37">
        <f t="shared" si="38"/>
        <v>3.06</v>
      </c>
      <c r="G259" s="63">
        <f t="shared" si="39"/>
        <v>4559400</v>
      </c>
      <c r="H259" s="63">
        <f t="shared" si="40"/>
        <v>185484.68181818182</v>
      </c>
      <c r="I259" s="79">
        <v>100000</v>
      </c>
    </row>
    <row r="260" spans="1:49" ht="13.5" x14ac:dyDescent="0.2">
      <c r="A260" s="8">
        <v>66</v>
      </c>
      <c r="B260" s="66" t="s">
        <v>232</v>
      </c>
      <c r="C260" s="8">
        <v>2.66</v>
      </c>
      <c r="D260" s="9"/>
      <c r="E260" s="8"/>
      <c r="F260" s="37">
        <f t="shared" si="38"/>
        <v>2.66</v>
      </c>
      <c r="G260" s="63">
        <f t="shared" si="39"/>
        <v>3963400</v>
      </c>
      <c r="H260" s="63">
        <f t="shared" si="40"/>
        <v>161238.31818181818</v>
      </c>
      <c r="I260" s="79">
        <v>100000</v>
      </c>
    </row>
    <row r="261" spans="1:49" ht="13.5" x14ac:dyDescent="0.25">
      <c r="A261" s="8"/>
      <c r="B261" s="8" t="s">
        <v>119</v>
      </c>
      <c r="C261" s="12">
        <f t="shared" ref="C261:G261" si="57">SUM(C255:C260)</f>
        <v>19.95</v>
      </c>
      <c r="D261" s="12">
        <f t="shared" si="57"/>
        <v>0.35</v>
      </c>
      <c r="E261" s="12">
        <f t="shared" si="57"/>
        <v>0.20299999999999999</v>
      </c>
      <c r="F261" s="12">
        <f t="shared" si="57"/>
        <v>20.503</v>
      </c>
      <c r="G261" s="12">
        <f t="shared" si="57"/>
        <v>30549470</v>
      </c>
      <c r="H261" s="12">
        <f>SUM(H255:H260)</f>
        <v>1242807.9840909091</v>
      </c>
      <c r="I261" s="57">
        <f>SUM(I255:I260)</f>
        <v>600000</v>
      </c>
    </row>
    <row r="262" spans="1:49" ht="12.75" x14ac:dyDescent="0.2">
      <c r="A262" s="111" t="s">
        <v>186</v>
      </c>
      <c r="B262" s="111" t="s">
        <v>187</v>
      </c>
      <c r="C262" s="111"/>
      <c r="D262" s="111"/>
      <c r="E262" s="36"/>
      <c r="F262" s="37">
        <f t="shared" si="38"/>
        <v>0</v>
      </c>
      <c r="G262" s="63">
        <f t="shared" si="39"/>
        <v>0</v>
      </c>
      <c r="H262" s="63">
        <f t="shared" si="40"/>
        <v>0</v>
      </c>
      <c r="I262" s="58"/>
    </row>
    <row r="263" spans="1:49" ht="13.5" x14ac:dyDescent="0.2">
      <c r="A263" s="8">
        <v>67</v>
      </c>
      <c r="B263" s="66" t="s">
        <v>188</v>
      </c>
      <c r="C263" s="8">
        <v>3.06</v>
      </c>
      <c r="D263" s="9">
        <v>0.2</v>
      </c>
      <c r="E263" s="8"/>
      <c r="F263" s="37">
        <f t="shared" si="38"/>
        <v>3.2600000000000002</v>
      </c>
      <c r="G263" s="63">
        <f t="shared" si="39"/>
        <v>4857400</v>
      </c>
      <c r="H263" s="63">
        <f t="shared" si="40"/>
        <v>197607.86363636365</v>
      </c>
      <c r="I263" s="79">
        <v>100000</v>
      </c>
    </row>
    <row r="264" spans="1:49" ht="13.5" x14ac:dyDescent="0.2">
      <c r="A264" s="8">
        <v>68</v>
      </c>
      <c r="B264" s="66" t="s">
        <v>182</v>
      </c>
      <c r="C264" s="8">
        <v>3.06</v>
      </c>
      <c r="D264" s="9">
        <v>0.15</v>
      </c>
      <c r="E264" s="8"/>
      <c r="F264" s="37">
        <f t="shared" ref="F264:F269" si="58">C264+D264+E264</f>
        <v>3.21</v>
      </c>
      <c r="G264" s="63">
        <f t="shared" si="39"/>
        <v>4782900</v>
      </c>
      <c r="H264" s="63">
        <f>G264/22-G264*10.5%/22</f>
        <v>194577.06818181818</v>
      </c>
      <c r="I264" s="79">
        <v>100000</v>
      </c>
    </row>
    <row r="265" spans="1:49" ht="13.5" x14ac:dyDescent="0.2">
      <c r="A265" s="8">
        <v>69</v>
      </c>
      <c r="B265" s="66" t="s">
        <v>190</v>
      </c>
      <c r="C265" s="8">
        <v>3.06</v>
      </c>
      <c r="D265" s="9"/>
      <c r="E265" s="8"/>
      <c r="F265" s="37">
        <f t="shared" si="58"/>
        <v>3.06</v>
      </c>
      <c r="G265" s="63">
        <f t="shared" ref="G265:G268" si="59">F265*1490000</f>
        <v>4559400</v>
      </c>
      <c r="H265" s="63">
        <f t="shared" ref="H265:H268" si="60">G265/22-G265*10.5%/22</f>
        <v>185484.68181818182</v>
      </c>
      <c r="I265" s="79">
        <v>100000</v>
      </c>
    </row>
    <row r="266" spans="1:49" ht="13.5" x14ac:dyDescent="0.2">
      <c r="A266" s="8">
        <v>70</v>
      </c>
      <c r="B266" s="66" t="s">
        <v>116</v>
      </c>
      <c r="C266" s="8">
        <v>3.06</v>
      </c>
      <c r="D266" s="9"/>
      <c r="E266" s="8"/>
      <c r="F266" s="37">
        <f t="shared" si="58"/>
        <v>3.06</v>
      </c>
      <c r="G266" s="63">
        <f t="shared" si="59"/>
        <v>4559400</v>
      </c>
      <c r="H266" s="63">
        <f t="shared" si="60"/>
        <v>185484.68181818182</v>
      </c>
      <c r="I266" s="79">
        <v>100000</v>
      </c>
    </row>
    <row r="267" spans="1:49" ht="13.5" x14ac:dyDescent="0.2">
      <c r="A267" s="8">
        <v>71</v>
      </c>
      <c r="B267" s="66" t="s">
        <v>145</v>
      </c>
      <c r="C267" s="8">
        <v>4.0599999999999996</v>
      </c>
      <c r="D267" s="9"/>
      <c r="E267" s="8">
        <f>C267*7%</f>
        <v>0.28420000000000001</v>
      </c>
      <c r="F267" s="37">
        <f t="shared" si="58"/>
        <v>4.3441999999999998</v>
      </c>
      <c r="G267" s="63">
        <f t="shared" si="59"/>
        <v>6472858</v>
      </c>
      <c r="H267" s="63">
        <f t="shared" si="60"/>
        <v>263327.63227272726</v>
      </c>
      <c r="I267" s="79">
        <v>100000</v>
      </c>
    </row>
    <row r="268" spans="1:49" ht="13.5" x14ac:dyDescent="0.2">
      <c r="A268" s="8">
        <v>72</v>
      </c>
      <c r="B268" s="66" t="s">
        <v>225</v>
      </c>
      <c r="C268" s="8">
        <v>2.66</v>
      </c>
      <c r="D268" s="9"/>
      <c r="E268" s="8"/>
      <c r="F268" s="37">
        <f t="shared" si="58"/>
        <v>2.66</v>
      </c>
      <c r="G268" s="63">
        <f t="shared" si="59"/>
        <v>3963400</v>
      </c>
      <c r="H268" s="63">
        <f t="shared" si="60"/>
        <v>161238.31818181818</v>
      </c>
      <c r="I268" s="79">
        <v>100000</v>
      </c>
    </row>
    <row r="269" spans="1:49" ht="13.5" x14ac:dyDescent="0.2">
      <c r="A269" s="8"/>
      <c r="B269" s="8" t="s">
        <v>119</v>
      </c>
      <c r="C269" s="13">
        <v>17.559999999999999</v>
      </c>
      <c r="D269" s="14">
        <v>0.35</v>
      </c>
      <c r="E269" s="73">
        <v>0.24359999999999996</v>
      </c>
      <c r="F269" s="74">
        <f t="shared" si="58"/>
        <v>18.153600000000001</v>
      </c>
      <c r="G269" s="67">
        <f>SUM(G263:G268)</f>
        <v>29195358</v>
      </c>
      <c r="H269" s="67">
        <f>SUM(H263:H268)</f>
        <v>1187720.2459090909</v>
      </c>
      <c r="I269" s="79">
        <f>SUM(I263:I268)</f>
        <v>600000</v>
      </c>
    </row>
    <row r="270" spans="1:49" ht="13.5" x14ac:dyDescent="0.25">
      <c r="A270" s="125" t="s">
        <v>191</v>
      </c>
      <c r="B270" s="125"/>
      <c r="C270" s="84">
        <f t="shared" ref="C270:H270" si="61">C269+C261+C253+C244+C237+C230+C222+C207+C198+C180+C189+C214</f>
        <v>231.81</v>
      </c>
      <c r="D270" s="84">
        <f t="shared" si="61"/>
        <v>4.0500000000000007</v>
      </c>
      <c r="E270" s="84">
        <f t="shared" si="61"/>
        <v>5.2374000000000009</v>
      </c>
      <c r="F270" s="84">
        <f t="shared" si="61"/>
        <v>241.09740000000002</v>
      </c>
      <c r="G270" s="84">
        <f t="shared" si="61"/>
        <v>361381620</v>
      </c>
      <c r="H270" s="84">
        <f t="shared" si="61"/>
        <v>14701661.359090911</v>
      </c>
      <c r="I270" s="85">
        <f>I269+I261+I253+I244+I237+I230+I222+I207+I198+I180+I189+I214</f>
        <v>7200000</v>
      </c>
    </row>
    <row r="271" spans="1:49" ht="18.75" x14ac:dyDescent="0.3">
      <c r="A271" s="118" t="s">
        <v>250</v>
      </c>
      <c r="B271" s="119"/>
      <c r="C271" s="82"/>
      <c r="D271" s="82"/>
      <c r="E271" s="82"/>
      <c r="F271" s="82"/>
      <c r="G271" s="83"/>
      <c r="H271" s="83">
        <f>H270+H172</f>
        <v>42578760.348636359</v>
      </c>
      <c r="I271" s="83">
        <f>I270+I172</f>
        <v>21100000</v>
      </c>
      <c r="J271" s="54"/>
      <c r="K271" s="54"/>
    </row>
    <row r="272" spans="1:49" s="109" customFormat="1" ht="18.75" x14ac:dyDescent="0.3">
      <c r="A272" s="103" t="s">
        <v>257</v>
      </c>
      <c r="B272" s="104"/>
      <c r="C272" s="105"/>
      <c r="D272" s="105"/>
      <c r="E272" s="105"/>
      <c r="F272" s="105"/>
      <c r="G272" s="106"/>
      <c r="H272" s="105"/>
      <c r="I272" s="107"/>
      <c r="J272" s="56"/>
      <c r="K272" s="56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108"/>
      <c r="AN272" s="108"/>
      <c r="AO272" s="108"/>
      <c r="AP272" s="108"/>
      <c r="AQ272" s="108"/>
      <c r="AR272" s="108"/>
      <c r="AS272" s="108"/>
      <c r="AT272" s="108"/>
      <c r="AU272" s="108"/>
      <c r="AV272" s="108"/>
      <c r="AW272" s="108"/>
    </row>
    <row r="273" spans="1:11" ht="18.75" x14ac:dyDescent="0.3">
      <c r="A273" s="44"/>
      <c r="B273" s="44"/>
      <c r="C273" s="44"/>
      <c r="D273" s="44"/>
      <c r="E273" s="44"/>
      <c r="F273" s="44"/>
      <c r="G273" s="44"/>
      <c r="H273" s="44" t="s">
        <v>275</v>
      </c>
      <c r="I273" s="44"/>
      <c r="J273" s="44"/>
      <c r="K273" s="54"/>
    </row>
    <row r="274" spans="1:11" ht="18.75" x14ac:dyDescent="0.3">
      <c r="A274" s="44"/>
      <c r="B274" s="45" t="s">
        <v>85</v>
      </c>
      <c r="C274" s="46"/>
      <c r="D274" s="47"/>
      <c r="E274" s="41"/>
      <c r="F274" s="45" t="s">
        <v>82</v>
      </c>
      <c r="G274" s="42"/>
      <c r="H274" s="44" t="s">
        <v>254</v>
      </c>
      <c r="I274" s="44"/>
      <c r="J274" s="44"/>
      <c r="K274" s="54"/>
    </row>
    <row r="275" spans="1:11" ht="18.75" x14ac:dyDescent="0.3">
      <c r="A275" s="44"/>
      <c r="B275" s="45"/>
      <c r="C275" s="46"/>
      <c r="D275" s="47"/>
      <c r="E275" s="41"/>
      <c r="F275" s="45"/>
      <c r="G275" s="42"/>
      <c r="H275" s="44"/>
      <c r="I275" s="44"/>
      <c r="J275" s="44"/>
      <c r="K275" s="54"/>
    </row>
    <row r="276" spans="1:11" ht="18.75" x14ac:dyDescent="0.3">
      <c r="A276" s="44"/>
      <c r="B276" s="45"/>
      <c r="C276" s="46"/>
      <c r="D276" s="47"/>
      <c r="E276" s="41"/>
      <c r="F276" s="45"/>
      <c r="G276" s="42"/>
      <c r="H276" s="44"/>
      <c r="I276" s="44"/>
      <c r="J276" s="44"/>
      <c r="K276" s="54"/>
    </row>
    <row r="277" spans="1:11" ht="18.75" x14ac:dyDescent="0.3">
      <c r="A277" s="44"/>
      <c r="B277" s="45"/>
      <c r="C277" s="46"/>
      <c r="D277" s="47"/>
      <c r="E277" s="41"/>
      <c r="F277" s="45"/>
      <c r="G277" s="42"/>
      <c r="H277" s="44"/>
      <c r="I277" s="44"/>
      <c r="J277" s="44"/>
      <c r="K277" s="54"/>
    </row>
    <row r="278" spans="1:11" ht="15.75" x14ac:dyDescent="0.25">
      <c r="A278" s="44"/>
      <c r="B278" s="45" t="s">
        <v>83</v>
      </c>
      <c r="C278" s="48"/>
      <c r="D278" s="47"/>
      <c r="E278" s="41"/>
      <c r="F278" s="45" t="s">
        <v>84</v>
      </c>
      <c r="G278" s="42"/>
      <c r="H278" s="44" t="s">
        <v>256</v>
      </c>
      <c r="I278" s="44"/>
      <c r="J278" s="44"/>
    </row>
    <row r="279" spans="1:11" ht="15.75" x14ac:dyDescent="0.25">
      <c r="A279" s="41"/>
      <c r="B279" s="22"/>
      <c r="C279" s="41"/>
      <c r="D279" s="41"/>
      <c r="E279" s="41"/>
      <c r="F279" s="41"/>
      <c r="G279" s="42"/>
      <c r="H279" s="41"/>
      <c r="I279" s="43"/>
    </row>
    <row r="280" spans="1:11" ht="15.75" x14ac:dyDescent="0.25">
      <c r="A280" s="41"/>
      <c r="B280" s="22"/>
      <c r="C280" s="41"/>
      <c r="D280" s="41"/>
      <c r="E280" s="41"/>
      <c r="F280" s="41"/>
      <c r="G280" s="42"/>
      <c r="H280" s="41"/>
      <c r="I280" s="43"/>
    </row>
    <row r="282" spans="1:11" ht="12.75" x14ac:dyDescent="0.2">
      <c r="B282" s="5"/>
      <c r="C282" s="5"/>
      <c r="D282" s="5"/>
      <c r="E282" s="5"/>
      <c r="F282" s="5"/>
      <c r="G282" s="5"/>
      <c r="H282" s="5"/>
      <c r="I282" s="5"/>
    </row>
  </sheetData>
  <mergeCells count="12">
    <mergeCell ref="A271:B271"/>
    <mergeCell ref="A9:I9"/>
    <mergeCell ref="A4:I4"/>
    <mergeCell ref="I10:I11"/>
    <mergeCell ref="A10:A11"/>
    <mergeCell ref="B10:B11"/>
    <mergeCell ref="A7:I7"/>
    <mergeCell ref="A270:B270"/>
    <mergeCell ref="C10:H10"/>
    <mergeCell ref="A8:I8"/>
    <mergeCell ref="A6:I6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2023-01-09T03:08:48Z</dcterms:modified>
</cp:coreProperties>
</file>