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30" windowWidth="27795" windowHeight="1209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Sheet1!$9:$10</definedName>
  </definedNames>
  <calcPr calcId="144525"/>
</workbook>
</file>

<file path=xl/calcChain.xml><?xml version="1.0" encoding="utf-8"?>
<calcChain xmlns="http://schemas.openxmlformats.org/spreadsheetml/2006/main">
  <c r="I268" i="1" l="1"/>
  <c r="I267" i="1"/>
  <c r="I266" i="1"/>
  <c r="I265" i="1"/>
  <c r="I264" i="1"/>
  <c r="I263" i="1"/>
  <c r="I262" i="1"/>
  <c r="I259" i="1"/>
  <c r="I258" i="1"/>
  <c r="I257" i="1"/>
  <c r="I256" i="1"/>
  <c r="I255" i="1"/>
  <c r="I254" i="1"/>
  <c r="I251" i="1"/>
  <c r="I250" i="1"/>
  <c r="I249" i="1"/>
  <c r="I248" i="1"/>
  <c r="I247" i="1"/>
  <c r="I246" i="1"/>
  <c r="I245" i="1"/>
  <c r="I242" i="1"/>
  <c r="I241" i="1"/>
  <c r="I240" i="1"/>
  <c r="I239" i="1"/>
  <c r="I238" i="1"/>
  <c r="I235" i="1"/>
  <c r="I234" i="1"/>
  <c r="I233" i="1"/>
  <c r="I232" i="1"/>
  <c r="I231" i="1"/>
  <c r="I228" i="1"/>
  <c r="I227" i="1"/>
  <c r="I226" i="1"/>
  <c r="I225" i="1"/>
  <c r="I224" i="1"/>
  <c r="I223" i="1"/>
  <c r="I220" i="1"/>
  <c r="I219" i="1"/>
  <c r="I218" i="1"/>
  <c r="I217" i="1"/>
  <c r="I216" i="1"/>
  <c r="I215" i="1"/>
  <c r="I212" i="1"/>
  <c r="I211" i="1"/>
  <c r="I210" i="1"/>
  <c r="I209" i="1"/>
  <c r="I208" i="1"/>
  <c r="I205" i="1"/>
  <c r="I204" i="1"/>
  <c r="I203" i="1"/>
  <c r="I202" i="1"/>
  <c r="I201" i="1"/>
  <c r="I200" i="1"/>
  <c r="I199" i="1"/>
  <c r="I196" i="1"/>
  <c r="I195" i="1"/>
  <c r="I194" i="1"/>
  <c r="I193" i="1"/>
  <c r="I192" i="1"/>
  <c r="I191" i="1"/>
  <c r="I190" i="1"/>
  <c r="I187" i="1"/>
  <c r="I186" i="1"/>
  <c r="I185" i="1"/>
  <c r="I184" i="1"/>
  <c r="I183" i="1"/>
  <c r="I182" i="1"/>
  <c r="I181" i="1"/>
  <c r="I178" i="1"/>
  <c r="I177" i="1"/>
  <c r="I176" i="1"/>
  <c r="I175" i="1"/>
  <c r="I174" i="1"/>
  <c r="I170" i="1"/>
  <c r="I169" i="1"/>
  <c r="I168" i="1"/>
  <c r="I167" i="1"/>
  <c r="I165" i="1"/>
  <c r="I164" i="1"/>
  <c r="I163" i="1"/>
  <c r="I162" i="1"/>
  <c r="I161" i="1"/>
  <c r="I159" i="1"/>
  <c r="I158" i="1"/>
  <c r="I157" i="1"/>
  <c r="I156" i="1"/>
  <c r="I155" i="1"/>
  <c r="I153" i="1"/>
  <c r="I152" i="1"/>
  <c r="I151" i="1"/>
  <c r="I150" i="1"/>
  <c r="I148" i="1"/>
  <c r="I147" i="1"/>
  <c r="I146" i="1"/>
  <c r="I145" i="1"/>
  <c r="I144" i="1"/>
  <c r="I143" i="1"/>
  <c r="I142" i="1"/>
  <c r="I141" i="1"/>
  <c r="I140" i="1"/>
  <c r="I139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8" i="1"/>
  <c r="I107" i="1"/>
  <c r="I106" i="1"/>
  <c r="I105" i="1"/>
  <c r="I104" i="1"/>
  <c r="I103" i="1"/>
  <c r="I102" i="1"/>
  <c r="I101" i="1"/>
  <c r="I100" i="1"/>
  <c r="I99" i="1"/>
  <c r="I98" i="1"/>
  <c r="I96" i="1"/>
  <c r="I95" i="1"/>
  <c r="I94" i="1"/>
  <c r="I93" i="1"/>
  <c r="I92" i="1"/>
  <c r="I91" i="1"/>
  <c r="I90" i="1"/>
  <c r="I89" i="1"/>
  <c r="I88" i="1"/>
  <c r="I87" i="1"/>
  <c r="I86" i="1"/>
  <c r="I85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4" i="1"/>
  <c r="I43" i="1"/>
  <c r="I42" i="1"/>
  <c r="I41" i="1"/>
  <c r="I39" i="1"/>
  <c r="I38" i="1"/>
  <c r="I37" i="1"/>
  <c r="I36" i="1"/>
  <c r="I35" i="1"/>
  <c r="I34" i="1"/>
  <c r="I32" i="1"/>
  <c r="I31" i="1"/>
  <c r="I30" i="1"/>
  <c r="I29" i="1"/>
  <c r="I28" i="1"/>
  <c r="I27" i="1"/>
  <c r="I26" i="1"/>
  <c r="I25" i="1"/>
  <c r="I24" i="1"/>
  <c r="I22" i="1"/>
  <c r="I21" i="1"/>
  <c r="I20" i="1"/>
  <c r="I19" i="1"/>
  <c r="I18" i="1"/>
  <c r="I17" i="1"/>
  <c r="I16" i="1"/>
  <c r="I14" i="1"/>
  <c r="I13" i="1"/>
  <c r="I12" i="1"/>
  <c r="E256" i="1" l="1"/>
  <c r="E266" i="1"/>
  <c r="E247" i="1"/>
  <c r="E240" i="1"/>
  <c r="E233" i="1"/>
  <c r="E232" i="1"/>
  <c r="E227" i="1"/>
  <c r="E226" i="1"/>
  <c r="E225" i="1"/>
  <c r="E224" i="1"/>
  <c r="E211" i="1"/>
  <c r="E203" i="1"/>
  <c r="E200" i="1"/>
  <c r="E192" i="1"/>
  <c r="E191" i="1"/>
  <c r="E183" i="1"/>
  <c r="E181" i="1"/>
  <c r="E176" i="1"/>
  <c r="F219" i="1"/>
  <c r="G219" i="1" s="1"/>
  <c r="H219" i="1" s="1"/>
  <c r="F195" i="1"/>
  <c r="G195" i="1" s="1"/>
  <c r="H195" i="1" s="1"/>
  <c r="F186" i="1"/>
  <c r="G186" i="1" s="1"/>
  <c r="H186" i="1" s="1"/>
  <c r="D168" i="1"/>
  <c r="C165" i="1"/>
  <c r="E145" i="1"/>
  <c r="F147" i="1"/>
  <c r="G147" i="1" s="1"/>
  <c r="H147" i="1" s="1"/>
  <c r="E137" i="1"/>
  <c r="E132" i="1"/>
  <c r="C136" i="1"/>
  <c r="C129" i="1"/>
  <c r="E122" i="1"/>
  <c r="E116" i="1"/>
  <c r="E112" i="1"/>
  <c r="E103" i="1"/>
  <c r="E107" i="1"/>
  <c r="F107" i="1" s="1"/>
  <c r="G107" i="1" s="1"/>
  <c r="H107" i="1" s="1"/>
  <c r="E91" i="1"/>
  <c r="F91" i="1" s="1"/>
  <c r="G91" i="1" s="1"/>
  <c r="H91" i="1" s="1"/>
  <c r="C108" i="1"/>
  <c r="F108" i="1" s="1"/>
  <c r="G108" i="1" s="1"/>
  <c r="H108" i="1" s="1"/>
  <c r="C106" i="1"/>
  <c r="F106" i="1" s="1"/>
  <c r="G106" i="1" s="1"/>
  <c r="H106" i="1" s="1"/>
  <c r="C105" i="1"/>
  <c r="F105" i="1" s="1"/>
  <c r="G105" i="1" s="1"/>
  <c r="H105" i="1" s="1"/>
  <c r="E88" i="1"/>
  <c r="E90" i="1"/>
  <c r="E86" i="1"/>
  <c r="C96" i="1"/>
  <c r="C95" i="1"/>
  <c r="E78" i="1"/>
  <c r="F80" i="1"/>
  <c r="G80" i="1" s="1"/>
  <c r="H80" i="1" s="1"/>
  <c r="C82" i="1"/>
  <c r="F82" i="1" s="1"/>
  <c r="G82" i="1" s="1"/>
  <c r="H82" i="1" s="1"/>
  <c r="C81" i="1"/>
  <c r="F81" i="1" s="1"/>
  <c r="G81" i="1" s="1"/>
  <c r="H81" i="1" s="1"/>
  <c r="C79" i="1"/>
  <c r="E59" i="1"/>
  <c r="E48" i="1"/>
  <c r="C64" i="1"/>
  <c r="C63" i="1"/>
  <c r="C62" i="1"/>
  <c r="C38" i="1"/>
  <c r="F12" i="1"/>
  <c r="F13" i="1"/>
  <c r="F14" i="1"/>
  <c r="G12" i="1" l="1"/>
  <c r="H12" i="1" s="1"/>
  <c r="F228" i="1" l="1"/>
  <c r="G228" i="1" s="1"/>
  <c r="H228" i="1" s="1"/>
  <c r="F123" i="1" l="1"/>
  <c r="G123" i="1" s="1"/>
  <c r="H123" i="1" s="1"/>
  <c r="F30" i="1"/>
  <c r="G30" i="1" s="1"/>
  <c r="H30" i="1" s="1"/>
  <c r="F150" i="1" l="1"/>
  <c r="G150" i="1" s="1"/>
  <c r="H150" i="1" s="1"/>
  <c r="C260" i="1" l="1"/>
  <c r="D260" i="1"/>
  <c r="E260" i="1"/>
  <c r="C252" i="1"/>
  <c r="D252" i="1"/>
  <c r="E252" i="1"/>
  <c r="C243" i="1"/>
  <c r="D243" i="1"/>
  <c r="E243" i="1"/>
  <c r="C236" i="1"/>
  <c r="D236" i="1"/>
  <c r="E236" i="1"/>
  <c r="C229" i="1"/>
  <c r="D229" i="1"/>
  <c r="E229" i="1"/>
  <c r="C221" i="1"/>
  <c r="D221" i="1"/>
  <c r="E221" i="1"/>
  <c r="C213" i="1"/>
  <c r="D213" i="1"/>
  <c r="E213" i="1"/>
  <c r="C206" i="1"/>
  <c r="D206" i="1"/>
  <c r="E206" i="1"/>
  <c r="C197" i="1"/>
  <c r="D197" i="1"/>
  <c r="E197" i="1"/>
  <c r="C188" i="1"/>
  <c r="D188" i="1"/>
  <c r="E188" i="1"/>
  <c r="C179" i="1"/>
  <c r="D179" i="1"/>
  <c r="E179" i="1"/>
  <c r="F161" i="1"/>
  <c r="G161" i="1" s="1"/>
  <c r="H161" i="1" s="1"/>
  <c r="F263" i="1"/>
  <c r="G263" i="1" s="1"/>
  <c r="H263" i="1" s="1"/>
  <c r="F264" i="1"/>
  <c r="G264" i="1" s="1"/>
  <c r="H264" i="1" s="1"/>
  <c r="F265" i="1"/>
  <c r="G265" i="1" s="1"/>
  <c r="H265" i="1" s="1"/>
  <c r="F266" i="1"/>
  <c r="G266" i="1" s="1"/>
  <c r="H266" i="1" s="1"/>
  <c r="F267" i="1"/>
  <c r="G267" i="1" s="1"/>
  <c r="H267" i="1" s="1"/>
  <c r="F268" i="1"/>
  <c r="G13" i="1"/>
  <c r="H13" i="1" s="1"/>
  <c r="G14" i="1"/>
  <c r="H14" i="1" s="1"/>
  <c r="F16" i="1"/>
  <c r="G16" i="1" s="1"/>
  <c r="H16" i="1" s="1"/>
  <c r="F17" i="1"/>
  <c r="G17" i="1" s="1"/>
  <c r="H17" i="1" s="1"/>
  <c r="F18" i="1"/>
  <c r="G18" i="1" s="1"/>
  <c r="H18" i="1" s="1"/>
  <c r="F19" i="1"/>
  <c r="G19" i="1" s="1"/>
  <c r="H19" i="1" s="1"/>
  <c r="F20" i="1"/>
  <c r="G20" i="1" s="1"/>
  <c r="H20" i="1" s="1"/>
  <c r="F21" i="1"/>
  <c r="G21" i="1" s="1"/>
  <c r="H21" i="1" s="1"/>
  <c r="F22" i="1"/>
  <c r="G22" i="1" s="1"/>
  <c r="H22" i="1" s="1"/>
  <c r="F24" i="1"/>
  <c r="G24" i="1" s="1"/>
  <c r="H24" i="1" s="1"/>
  <c r="F25" i="1"/>
  <c r="G25" i="1" s="1"/>
  <c r="H25" i="1" s="1"/>
  <c r="F26" i="1"/>
  <c r="G26" i="1" s="1"/>
  <c r="H26" i="1" s="1"/>
  <c r="F27" i="1"/>
  <c r="G27" i="1" s="1"/>
  <c r="H27" i="1" s="1"/>
  <c r="F28" i="1"/>
  <c r="G28" i="1" s="1"/>
  <c r="H28" i="1" s="1"/>
  <c r="F34" i="1"/>
  <c r="G34" i="1" s="1"/>
  <c r="H34" i="1" s="1"/>
  <c r="F35" i="1"/>
  <c r="G35" i="1" s="1"/>
  <c r="H35" i="1" s="1"/>
  <c r="F36" i="1"/>
  <c r="G36" i="1" s="1"/>
  <c r="H36" i="1" s="1"/>
  <c r="F37" i="1"/>
  <c r="G37" i="1" s="1"/>
  <c r="H37" i="1" s="1"/>
  <c r="F38" i="1"/>
  <c r="G38" i="1" s="1"/>
  <c r="H38" i="1" s="1"/>
  <c r="F39" i="1"/>
  <c r="G39" i="1" s="1"/>
  <c r="H39" i="1" s="1"/>
  <c r="F41" i="1"/>
  <c r="G41" i="1" s="1"/>
  <c r="H41" i="1" s="1"/>
  <c r="F46" i="1"/>
  <c r="G46" i="1" s="1"/>
  <c r="H46" i="1" s="1"/>
  <c r="F47" i="1"/>
  <c r="G47" i="1" s="1"/>
  <c r="H47" i="1" s="1"/>
  <c r="F48" i="1"/>
  <c r="G48" i="1" s="1"/>
  <c r="H48" i="1" s="1"/>
  <c r="F49" i="1"/>
  <c r="G49" i="1" s="1"/>
  <c r="H49" i="1" s="1"/>
  <c r="F50" i="1"/>
  <c r="G50" i="1" s="1"/>
  <c r="H50" i="1" s="1"/>
  <c r="F51" i="1"/>
  <c r="G51" i="1" s="1"/>
  <c r="H51" i="1" s="1"/>
  <c r="F52" i="1"/>
  <c r="G52" i="1" s="1"/>
  <c r="H52" i="1" s="1"/>
  <c r="F53" i="1"/>
  <c r="G53" i="1" s="1"/>
  <c r="H53" i="1" s="1"/>
  <c r="F54" i="1"/>
  <c r="G54" i="1" s="1"/>
  <c r="H54" i="1" s="1"/>
  <c r="F55" i="1"/>
  <c r="G55" i="1" s="1"/>
  <c r="H55" i="1" s="1"/>
  <c r="F56" i="1"/>
  <c r="G56" i="1" s="1"/>
  <c r="H56" i="1" s="1"/>
  <c r="F57" i="1"/>
  <c r="G57" i="1" s="1"/>
  <c r="H57" i="1" s="1"/>
  <c r="F58" i="1"/>
  <c r="G58" i="1" s="1"/>
  <c r="H58" i="1" s="1"/>
  <c r="F59" i="1"/>
  <c r="G59" i="1" s="1"/>
  <c r="H59" i="1" s="1"/>
  <c r="F60" i="1"/>
  <c r="G60" i="1" s="1"/>
  <c r="H60" i="1" s="1"/>
  <c r="F61" i="1"/>
  <c r="G61" i="1" s="1"/>
  <c r="H61" i="1" s="1"/>
  <c r="F62" i="1"/>
  <c r="G62" i="1" s="1"/>
  <c r="H62" i="1" s="1"/>
  <c r="F63" i="1"/>
  <c r="G63" i="1" s="1"/>
  <c r="H63" i="1" s="1"/>
  <c r="F70" i="1"/>
  <c r="G70" i="1" s="1"/>
  <c r="H70" i="1" s="1"/>
  <c r="F71" i="1"/>
  <c r="G71" i="1" s="1"/>
  <c r="H71" i="1" s="1"/>
  <c r="F72" i="1"/>
  <c r="G72" i="1" s="1"/>
  <c r="H72" i="1" s="1"/>
  <c r="F73" i="1"/>
  <c r="G73" i="1" s="1"/>
  <c r="H73" i="1" s="1"/>
  <c r="F74" i="1"/>
  <c r="G74" i="1" s="1"/>
  <c r="H74" i="1" s="1"/>
  <c r="F75" i="1"/>
  <c r="G75" i="1" s="1"/>
  <c r="H75" i="1" s="1"/>
  <c r="F76" i="1"/>
  <c r="G76" i="1" s="1"/>
  <c r="H76" i="1" s="1"/>
  <c r="F77" i="1"/>
  <c r="G77" i="1" s="1"/>
  <c r="H77" i="1" s="1"/>
  <c r="F78" i="1"/>
  <c r="G78" i="1" s="1"/>
  <c r="H78" i="1" s="1"/>
  <c r="F79" i="1"/>
  <c r="G79" i="1" s="1"/>
  <c r="H79" i="1" s="1"/>
  <c r="F85" i="1"/>
  <c r="G85" i="1" s="1"/>
  <c r="H85" i="1" s="1"/>
  <c r="F86" i="1"/>
  <c r="G86" i="1" s="1"/>
  <c r="H86" i="1" s="1"/>
  <c r="F87" i="1"/>
  <c r="G87" i="1" s="1"/>
  <c r="H87" i="1" s="1"/>
  <c r="F88" i="1"/>
  <c r="G88" i="1" s="1"/>
  <c r="H88" i="1" s="1"/>
  <c r="F89" i="1"/>
  <c r="G89" i="1" s="1"/>
  <c r="H89" i="1" s="1"/>
  <c r="F90" i="1"/>
  <c r="G90" i="1" s="1"/>
  <c r="H90" i="1" s="1"/>
  <c r="F92" i="1"/>
  <c r="G92" i="1" s="1"/>
  <c r="H92" i="1" s="1"/>
  <c r="F64" i="1"/>
  <c r="G64" i="1" s="1"/>
  <c r="H64" i="1" s="1"/>
  <c r="F93" i="1"/>
  <c r="G93" i="1" s="1"/>
  <c r="H93" i="1" s="1"/>
  <c r="F94" i="1"/>
  <c r="G94" i="1" s="1"/>
  <c r="H94" i="1" s="1"/>
  <c r="F98" i="1"/>
  <c r="G98" i="1" s="1"/>
  <c r="H98" i="1" s="1"/>
  <c r="F99" i="1"/>
  <c r="G99" i="1" s="1"/>
  <c r="H99" i="1" s="1"/>
  <c r="F100" i="1"/>
  <c r="G100" i="1" s="1"/>
  <c r="H100" i="1" s="1"/>
  <c r="F101" i="1"/>
  <c r="G101" i="1" s="1"/>
  <c r="H101" i="1" s="1"/>
  <c r="F102" i="1"/>
  <c r="G102" i="1" s="1"/>
  <c r="H102" i="1" s="1"/>
  <c r="F103" i="1"/>
  <c r="G103" i="1" s="1"/>
  <c r="H103" i="1" s="1"/>
  <c r="F104" i="1"/>
  <c r="G104" i="1" s="1"/>
  <c r="H104" i="1" s="1"/>
  <c r="F110" i="1"/>
  <c r="G110" i="1" s="1"/>
  <c r="H110" i="1" s="1"/>
  <c r="F111" i="1"/>
  <c r="G111" i="1" s="1"/>
  <c r="H111" i="1" s="1"/>
  <c r="F112" i="1"/>
  <c r="G112" i="1" s="1"/>
  <c r="H112" i="1" s="1"/>
  <c r="F113" i="1"/>
  <c r="G113" i="1" s="1"/>
  <c r="H113" i="1" s="1"/>
  <c r="F114" i="1"/>
  <c r="G114" i="1" s="1"/>
  <c r="H114" i="1" s="1"/>
  <c r="F115" i="1"/>
  <c r="G115" i="1" s="1"/>
  <c r="H115" i="1" s="1"/>
  <c r="F116" i="1"/>
  <c r="G116" i="1" s="1"/>
  <c r="H116" i="1" s="1"/>
  <c r="F117" i="1"/>
  <c r="G117" i="1" s="1"/>
  <c r="H117" i="1" s="1"/>
  <c r="F118" i="1"/>
  <c r="G118" i="1" s="1"/>
  <c r="H118" i="1" s="1"/>
  <c r="F119" i="1"/>
  <c r="G119" i="1" s="1"/>
  <c r="H119" i="1" s="1"/>
  <c r="F120" i="1"/>
  <c r="G120" i="1" s="1"/>
  <c r="H120" i="1" s="1"/>
  <c r="F121" i="1"/>
  <c r="G121" i="1" s="1"/>
  <c r="H121" i="1" s="1"/>
  <c r="F122" i="1"/>
  <c r="G122" i="1" s="1"/>
  <c r="H122" i="1" s="1"/>
  <c r="F125" i="1"/>
  <c r="G125" i="1" s="1"/>
  <c r="H125" i="1" s="1"/>
  <c r="F126" i="1"/>
  <c r="G126" i="1" s="1"/>
  <c r="H126" i="1" s="1"/>
  <c r="F127" i="1"/>
  <c r="G127" i="1" s="1"/>
  <c r="H127" i="1" s="1"/>
  <c r="F129" i="1"/>
  <c r="G129" i="1" s="1"/>
  <c r="H129" i="1" s="1"/>
  <c r="F130" i="1"/>
  <c r="G130" i="1" s="1"/>
  <c r="H130" i="1" s="1"/>
  <c r="F131" i="1"/>
  <c r="G131" i="1" s="1"/>
  <c r="H131" i="1" s="1"/>
  <c r="F132" i="1"/>
  <c r="G132" i="1" s="1"/>
  <c r="H132" i="1" s="1"/>
  <c r="F133" i="1"/>
  <c r="G133" i="1" s="1"/>
  <c r="H133" i="1" s="1"/>
  <c r="F134" i="1"/>
  <c r="G134" i="1" s="1"/>
  <c r="H134" i="1" s="1"/>
  <c r="F135" i="1"/>
  <c r="G135" i="1" s="1"/>
  <c r="H135" i="1" s="1"/>
  <c r="F136" i="1"/>
  <c r="G136" i="1" s="1"/>
  <c r="H136" i="1" s="1"/>
  <c r="F139" i="1"/>
  <c r="G139" i="1" s="1"/>
  <c r="H139" i="1" s="1"/>
  <c r="F140" i="1"/>
  <c r="G140" i="1" s="1"/>
  <c r="H140" i="1" s="1"/>
  <c r="F141" i="1"/>
  <c r="G141" i="1" s="1"/>
  <c r="H141" i="1" s="1"/>
  <c r="F142" i="1"/>
  <c r="G142" i="1" s="1"/>
  <c r="H142" i="1" s="1"/>
  <c r="F143" i="1"/>
  <c r="G143" i="1" s="1"/>
  <c r="H143" i="1" s="1"/>
  <c r="F144" i="1"/>
  <c r="G144" i="1" s="1"/>
  <c r="H144" i="1" s="1"/>
  <c r="F145" i="1"/>
  <c r="G145" i="1" s="1"/>
  <c r="H145" i="1" s="1"/>
  <c r="F146" i="1"/>
  <c r="G146" i="1" s="1"/>
  <c r="H146" i="1" s="1"/>
  <c r="F151" i="1"/>
  <c r="G151" i="1" s="1"/>
  <c r="H151" i="1" s="1"/>
  <c r="F152" i="1"/>
  <c r="G152" i="1" s="1"/>
  <c r="H152" i="1" s="1"/>
  <c r="F153" i="1"/>
  <c r="G153" i="1" s="1"/>
  <c r="H153" i="1" s="1"/>
  <c r="F155" i="1"/>
  <c r="G155" i="1" s="1"/>
  <c r="H155" i="1" s="1"/>
  <c r="F156" i="1"/>
  <c r="G156" i="1" s="1"/>
  <c r="H156" i="1" s="1"/>
  <c r="F157" i="1"/>
  <c r="G157" i="1" s="1"/>
  <c r="H157" i="1" s="1"/>
  <c r="F158" i="1"/>
  <c r="G158" i="1" s="1"/>
  <c r="H158" i="1" s="1"/>
  <c r="F159" i="1"/>
  <c r="G159" i="1" s="1"/>
  <c r="H159" i="1" s="1"/>
  <c r="F162" i="1"/>
  <c r="G162" i="1" s="1"/>
  <c r="H162" i="1" s="1"/>
  <c r="F163" i="1"/>
  <c r="G163" i="1" s="1"/>
  <c r="H163" i="1" s="1"/>
  <c r="F164" i="1"/>
  <c r="G164" i="1" s="1"/>
  <c r="H164" i="1" s="1"/>
  <c r="F167" i="1"/>
  <c r="G167" i="1" s="1"/>
  <c r="H167" i="1" s="1"/>
  <c r="F168" i="1"/>
  <c r="G168" i="1" s="1"/>
  <c r="H168" i="1" s="1"/>
  <c r="F169" i="1"/>
  <c r="G169" i="1" s="1"/>
  <c r="H169" i="1" s="1"/>
  <c r="F170" i="1"/>
  <c r="G170" i="1" s="1"/>
  <c r="H170" i="1" s="1"/>
  <c r="F29" i="1"/>
  <c r="G29" i="1" s="1"/>
  <c r="H29" i="1" s="1"/>
  <c r="F174" i="1"/>
  <c r="G174" i="1" s="1"/>
  <c r="F175" i="1"/>
  <c r="G175" i="1" s="1"/>
  <c r="H175" i="1" s="1"/>
  <c r="F176" i="1"/>
  <c r="G176" i="1" s="1"/>
  <c r="H176" i="1" s="1"/>
  <c r="F177" i="1"/>
  <c r="G177" i="1" s="1"/>
  <c r="H177" i="1" s="1"/>
  <c r="F178" i="1"/>
  <c r="G178" i="1" s="1"/>
  <c r="H178" i="1" s="1"/>
  <c r="F180" i="1"/>
  <c r="G180" i="1" s="1"/>
  <c r="H180" i="1" s="1"/>
  <c r="F181" i="1"/>
  <c r="G181" i="1" s="1"/>
  <c r="H181" i="1" s="1"/>
  <c r="F182" i="1"/>
  <c r="G182" i="1" s="1"/>
  <c r="H182" i="1" s="1"/>
  <c r="F183" i="1"/>
  <c r="G183" i="1" s="1"/>
  <c r="H183" i="1" s="1"/>
  <c r="F184" i="1"/>
  <c r="G184" i="1" s="1"/>
  <c r="H184" i="1" s="1"/>
  <c r="F185" i="1"/>
  <c r="G185" i="1" s="1"/>
  <c r="H185" i="1" s="1"/>
  <c r="F234" i="1"/>
  <c r="G234" i="1" s="1"/>
  <c r="H234" i="1" s="1"/>
  <c r="F187" i="1"/>
  <c r="G187" i="1" s="1"/>
  <c r="H187" i="1" s="1"/>
  <c r="F189" i="1"/>
  <c r="G189" i="1" s="1"/>
  <c r="H189" i="1" s="1"/>
  <c r="F190" i="1"/>
  <c r="G190" i="1" s="1"/>
  <c r="H190" i="1" s="1"/>
  <c r="F191" i="1"/>
  <c r="G191" i="1" s="1"/>
  <c r="H191" i="1" s="1"/>
  <c r="F192" i="1"/>
  <c r="G192" i="1" s="1"/>
  <c r="H192" i="1" s="1"/>
  <c r="F193" i="1"/>
  <c r="G193" i="1" s="1"/>
  <c r="H193" i="1" s="1"/>
  <c r="F194" i="1"/>
  <c r="G194" i="1" s="1"/>
  <c r="H194" i="1" s="1"/>
  <c r="F196" i="1"/>
  <c r="G196" i="1" s="1"/>
  <c r="H196" i="1" s="1"/>
  <c r="F198" i="1"/>
  <c r="G198" i="1" s="1"/>
  <c r="H198" i="1" s="1"/>
  <c r="F199" i="1"/>
  <c r="G199" i="1" s="1"/>
  <c r="H199" i="1" s="1"/>
  <c r="F200" i="1"/>
  <c r="G200" i="1" s="1"/>
  <c r="H200" i="1" s="1"/>
  <c r="F201" i="1"/>
  <c r="G201" i="1" s="1"/>
  <c r="H201" i="1" s="1"/>
  <c r="F202" i="1"/>
  <c r="G202" i="1" s="1"/>
  <c r="H202" i="1" s="1"/>
  <c r="F203" i="1"/>
  <c r="G203" i="1" s="1"/>
  <c r="H203" i="1" s="1"/>
  <c r="F204" i="1"/>
  <c r="G204" i="1" s="1"/>
  <c r="H204" i="1" s="1"/>
  <c r="F205" i="1"/>
  <c r="G205" i="1" s="1"/>
  <c r="H205" i="1" s="1"/>
  <c r="F207" i="1"/>
  <c r="G207" i="1" s="1"/>
  <c r="H207" i="1" s="1"/>
  <c r="F208" i="1"/>
  <c r="G208" i="1" s="1"/>
  <c r="H208" i="1" s="1"/>
  <c r="F209" i="1"/>
  <c r="G209" i="1" s="1"/>
  <c r="H209" i="1" s="1"/>
  <c r="F210" i="1"/>
  <c r="G210" i="1" s="1"/>
  <c r="H210" i="1" s="1"/>
  <c r="F211" i="1"/>
  <c r="G211" i="1" s="1"/>
  <c r="H211" i="1" s="1"/>
  <c r="F212" i="1"/>
  <c r="G212" i="1" s="1"/>
  <c r="H212" i="1" s="1"/>
  <c r="F214" i="1"/>
  <c r="G214" i="1" s="1"/>
  <c r="H214" i="1" s="1"/>
  <c r="F215" i="1"/>
  <c r="G215" i="1" s="1"/>
  <c r="H215" i="1" s="1"/>
  <c r="F216" i="1"/>
  <c r="G216" i="1" s="1"/>
  <c r="H216" i="1" s="1"/>
  <c r="F217" i="1"/>
  <c r="G217" i="1" s="1"/>
  <c r="H217" i="1" s="1"/>
  <c r="F218" i="1"/>
  <c r="G218" i="1" s="1"/>
  <c r="H218" i="1" s="1"/>
  <c r="F235" i="1"/>
  <c r="G235" i="1" s="1"/>
  <c r="H235" i="1" s="1"/>
  <c r="F220" i="1"/>
  <c r="G220" i="1" s="1"/>
  <c r="H220" i="1" s="1"/>
  <c r="F222" i="1"/>
  <c r="G222" i="1" s="1"/>
  <c r="H222" i="1" s="1"/>
  <c r="F223" i="1"/>
  <c r="G223" i="1" s="1"/>
  <c r="H223" i="1" s="1"/>
  <c r="F224" i="1"/>
  <c r="G224" i="1" s="1"/>
  <c r="H224" i="1" s="1"/>
  <c r="F225" i="1"/>
  <c r="G225" i="1" s="1"/>
  <c r="H225" i="1" s="1"/>
  <c r="F226" i="1"/>
  <c r="G226" i="1" s="1"/>
  <c r="H226" i="1" s="1"/>
  <c r="F227" i="1"/>
  <c r="G227" i="1" s="1"/>
  <c r="H227" i="1" s="1"/>
  <c r="F230" i="1"/>
  <c r="G230" i="1" s="1"/>
  <c r="H230" i="1" s="1"/>
  <c r="F231" i="1"/>
  <c r="G231" i="1" s="1"/>
  <c r="H231" i="1" s="1"/>
  <c r="F232" i="1"/>
  <c r="G232" i="1" s="1"/>
  <c r="F233" i="1"/>
  <c r="G233" i="1" s="1"/>
  <c r="H233" i="1" s="1"/>
  <c r="F237" i="1"/>
  <c r="G237" i="1" s="1"/>
  <c r="H237" i="1" s="1"/>
  <c r="F238" i="1"/>
  <c r="G238" i="1" s="1"/>
  <c r="H238" i="1" s="1"/>
  <c r="F239" i="1"/>
  <c r="G239" i="1" s="1"/>
  <c r="H239" i="1" s="1"/>
  <c r="F240" i="1"/>
  <c r="G240" i="1" s="1"/>
  <c r="H240" i="1" s="1"/>
  <c r="F241" i="1"/>
  <c r="G241" i="1" s="1"/>
  <c r="H241" i="1" s="1"/>
  <c r="F242" i="1"/>
  <c r="G242" i="1" s="1"/>
  <c r="H242" i="1" s="1"/>
  <c r="F244" i="1"/>
  <c r="G244" i="1" s="1"/>
  <c r="H244" i="1" s="1"/>
  <c r="F245" i="1"/>
  <c r="G245" i="1" s="1"/>
  <c r="H245" i="1" s="1"/>
  <c r="F246" i="1"/>
  <c r="G246" i="1" s="1"/>
  <c r="H246" i="1" s="1"/>
  <c r="F247" i="1"/>
  <c r="G247" i="1" s="1"/>
  <c r="H247" i="1" s="1"/>
  <c r="F248" i="1"/>
  <c r="G248" i="1" s="1"/>
  <c r="H248" i="1" s="1"/>
  <c r="F249" i="1"/>
  <c r="G249" i="1" s="1"/>
  <c r="H249" i="1" s="1"/>
  <c r="F250" i="1"/>
  <c r="G250" i="1" s="1"/>
  <c r="H250" i="1" s="1"/>
  <c r="F251" i="1"/>
  <c r="G251" i="1" s="1"/>
  <c r="H251" i="1" s="1"/>
  <c r="F253" i="1"/>
  <c r="G253" i="1" s="1"/>
  <c r="H253" i="1" s="1"/>
  <c r="F254" i="1"/>
  <c r="G254" i="1" s="1"/>
  <c r="H254" i="1" s="1"/>
  <c r="F255" i="1"/>
  <c r="G255" i="1" s="1"/>
  <c r="H255" i="1" s="1"/>
  <c r="F256" i="1"/>
  <c r="G256" i="1" s="1"/>
  <c r="H256" i="1" s="1"/>
  <c r="F257" i="1"/>
  <c r="G257" i="1" s="1"/>
  <c r="H257" i="1" s="1"/>
  <c r="F258" i="1"/>
  <c r="G258" i="1" s="1"/>
  <c r="H258" i="1" s="1"/>
  <c r="F259" i="1"/>
  <c r="G259" i="1" s="1"/>
  <c r="H259" i="1" s="1"/>
  <c r="F261" i="1"/>
  <c r="G261" i="1" s="1"/>
  <c r="H261" i="1" s="1"/>
  <c r="F262" i="1"/>
  <c r="G262" i="1" s="1"/>
  <c r="H262" i="1" s="1"/>
  <c r="F165" i="1"/>
  <c r="G165" i="1" s="1"/>
  <c r="H165" i="1" s="1"/>
  <c r="F148" i="1"/>
  <c r="G148" i="1" s="1"/>
  <c r="H148" i="1" s="1"/>
  <c r="F137" i="1"/>
  <c r="G137" i="1" s="1"/>
  <c r="H137" i="1" s="1"/>
  <c r="F128" i="1"/>
  <c r="G128" i="1" s="1"/>
  <c r="H128" i="1" s="1"/>
  <c r="F96" i="1"/>
  <c r="G96" i="1" s="1"/>
  <c r="H96" i="1" s="1"/>
  <c r="F95" i="1"/>
  <c r="G95" i="1" s="1"/>
  <c r="H95" i="1" s="1"/>
  <c r="F83" i="1"/>
  <c r="G83" i="1" s="1"/>
  <c r="H83" i="1" s="1"/>
  <c r="F68" i="1"/>
  <c r="G68" i="1" s="1"/>
  <c r="H68" i="1" s="1"/>
  <c r="F67" i="1"/>
  <c r="G67" i="1" s="1"/>
  <c r="H67" i="1" s="1"/>
  <c r="F66" i="1"/>
  <c r="G66" i="1" s="1"/>
  <c r="H66" i="1" s="1"/>
  <c r="F65" i="1"/>
  <c r="G65" i="1" s="1"/>
  <c r="H65" i="1" s="1"/>
  <c r="I40" i="1" l="1"/>
  <c r="I23" i="1"/>
  <c r="H171" i="1"/>
  <c r="H260" i="1"/>
  <c r="H268" i="1"/>
  <c r="G268" i="1"/>
  <c r="H229" i="1"/>
  <c r="H221" i="1"/>
  <c r="C269" i="1"/>
  <c r="H243" i="1"/>
  <c r="H197" i="1"/>
  <c r="E269" i="1"/>
  <c r="H252" i="1"/>
  <c r="H206" i="1"/>
  <c r="H188" i="1"/>
  <c r="D269" i="1"/>
  <c r="H213" i="1"/>
  <c r="H232" i="1"/>
  <c r="G236" i="1"/>
  <c r="F188" i="1"/>
  <c r="G243" i="1"/>
  <c r="G252" i="1"/>
  <c r="G260" i="1"/>
  <c r="G229" i="1"/>
  <c r="F236" i="1"/>
  <c r="F243" i="1"/>
  <c r="F252" i="1"/>
  <c r="F260" i="1"/>
  <c r="G197" i="1"/>
  <c r="G206" i="1"/>
  <c r="G213" i="1"/>
  <c r="G221" i="1"/>
  <c r="F229" i="1"/>
  <c r="G188" i="1"/>
  <c r="F197" i="1"/>
  <c r="F206" i="1"/>
  <c r="F213" i="1"/>
  <c r="F221" i="1"/>
  <c r="G179" i="1"/>
  <c r="H174" i="1"/>
  <c r="F179" i="1"/>
  <c r="H269" i="1" l="1"/>
  <c r="H270" i="1" s="1"/>
  <c r="H179" i="1"/>
  <c r="H236" i="1"/>
  <c r="G269" i="1"/>
  <c r="F269" i="1"/>
  <c r="I109" i="1" l="1"/>
  <c r="I236" i="1"/>
  <c r="I11" i="1"/>
  <c r="I15" i="1"/>
  <c r="I166" i="1"/>
  <c r="I97" i="1"/>
  <c r="I138" i="1"/>
  <c r="I154" i="1"/>
  <c r="I160" i="1"/>
  <c r="I33" i="1"/>
  <c r="I69" i="1"/>
  <c r="I124" i="1"/>
  <c r="I149" i="1"/>
  <c r="I45" i="1"/>
  <c r="I84" i="1"/>
  <c r="I260" i="1"/>
  <c r="I252" i="1"/>
  <c r="I243" i="1"/>
  <c r="I221" i="1"/>
  <c r="I179" i="1"/>
  <c r="I206" i="1"/>
  <c r="I197" i="1"/>
  <c r="I188" i="1"/>
  <c r="I213" i="1"/>
  <c r="I229" i="1"/>
  <c r="I171" i="1" l="1"/>
  <c r="I269" i="1"/>
  <c r="I270" i="1" l="1"/>
</calcChain>
</file>

<file path=xl/sharedStrings.xml><?xml version="1.0" encoding="utf-8"?>
<sst xmlns="http://schemas.openxmlformats.org/spreadsheetml/2006/main" count="313" uniqueCount="278">
  <si>
    <t>TRUNG TÂM Y TẾ QUỲ CHÂU</t>
  </si>
  <si>
    <t>TT</t>
  </si>
  <si>
    <t>Chức vụ</t>
  </si>
  <si>
    <t>Vượt khung</t>
  </si>
  <si>
    <t>I</t>
  </si>
  <si>
    <t>Đặng Tân Minh</t>
  </si>
  <si>
    <t>Lô Thanh Quý</t>
  </si>
  <si>
    <t>Hoàng Anh Hiệp</t>
  </si>
  <si>
    <t>Lê Hữu Ngọc</t>
  </si>
  <si>
    <t>Vi Thị Hồng Bé</t>
  </si>
  <si>
    <t>Đặng Thị Ninh</t>
  </si>
  <si>
    <t>Trương Đỗ Mỹ</t>
  </si>
  <si>
    <t>Nguyễn Tiến Mạnh</t>
  </si>
  <si>
    <t>Phan Bá Lịch</t>
  </si>
  <si>
    <t>Lương Việt Khoa</t>
  </si>
  <si>
    <t>Vi Văn Nhất</t>
  </si>
  <si>
    <t>Hồ Thị Thanh</t>
  </si>
  <si>
    <t>Lê Thị Hồng Thắm</t>
  </si>
  <si>
    <t>Sầm Thị Hà</t>
  </si>
  <si>
    <t>Lương Thị Ngọc Ánh</t>
  </si>
  <si>
    <t>Lương Thị Lan</t>
  </si>
  <si>
    <t>Quang Thị Yến</t>
  </si>
  <si>
    <t>Nguyễn Thị Mai</t>
  </si>
  <si>
    <t>Vi Thị Nang</t>
  </si>
  <si>
    <t>Lữ Thị Ly</t>
  </si>
  <si>
    <t>Trương Trung Hiếu</t>
  </si>
  <si>
    <t>Lương Thị Bích Thủy</t>
  </si>
  <si>
    <t>Lim Thị Phương Thảo</t>
  </si>
  <si>
    <t>Nguyễn Thị Thỏa</t>
  </si>
  <si>
    <t>Phạm Thị Thủy</t>
  </si>
  <si>
    <t>Trần Anh Tuấn</t>
  </si>
  <si>
    <t>Lương Thị Tuyến</t>
  </si>
  <si>
    <t>Vi Ngọc Trâm</t>
  </si>
  <si>
    <t>Lương Văn Thuỷ</t>
  </si>
  <si>
    <t>Tống Thị Mỹ Châu</t>
  </si>
  <si>
    <t>Lô Thanh Ngọc</t>
  </si>
  <si>
    <t>Hủn Vi Thành</t>
  </si>
  <si>
    <t>Vy Thị Vinh</t>
  </si>
  <si>
    <t>Vy Thị Danh</t>
  </si>
  <si>
    <t>Lương Thị Tuyết</t>
  </si>
  <si>
    <t>Châu Minh Cương</t>
  </si>
  <si>
    <t>Lê Thị Hoài</t>
  </si>
  <si>
    <t>Lê Thị Thu Huyền</t>
  </si>
  <si>
    <t>Mạc Thị Yến</t>
  </si>
  <si>
    <t>Nguyễn Thị Khuyên</t>
  </si>
  <si>
    <t>Nguyễn Thị Phương</t>
  </si>
  <si>
    <t>Đinh Thị Hạnh</t>
  </si>
  <si>
    <t>Lang Thị Kiều</t>
  </si>
  <si>
    <t>Lim Trung Hiếu</t>
  </si>
  <si>
    <t>Vi Văn Chung</t>
  </si>
  <si>
    <t>Lý Thị Nhung</t>
  </si>
  <si>
    <t>Lang Thị Hà</t>
  </si>
  <si>
    <t>Hồ Thị Thuỷ</t>
  </si>
  <si>
    <t>Lang Văn Duy</t>
  </si>
  <si>
    <t>Vi Văn Ngọc</t>
  </si>
  <si>
    <t>Sầm Thị Phương Thuận</t>
  </si>
  <si>
    <t>Vi Thị Xuân</t>
  </si>
  <si>
    <t>Lương Xuân Quỳnh</t>
  </si>
  <si>
    <t>Lê Thị Nga</t>
  </si>
  <si>
    <t>Trần Thị Thúy Ngân</t>
  </si>
  <si>
    <t>Nguyễn Tuấn Anh</t>
  </si>
  <si>
    <t>Phạm Đức Anh</t>
  </si>
  <si>
    <t>Cao Văn Khánh</t>
  </si>
  <si>
    <t>Vi Thị Hải Hậu</t>
  </si>
  <si>
    <t>Lang Thị Chiến</t>
  </si>
  <si>
    <t>Vi Thị Lan</t>
  </si>
  <si>
    <t>Lữ Thị Thuận</t>
  </si>
  <si>
    <t>Lương Quý Nhân</t>
  </si>
  <si>
    <t>Lương Văn Thuơng</t>
  </si>
  <si>
    <t>Phan Thị Hải Yến</t>
  </si>
  <si>
    <t>Trần Văn Chung</t>
  </si>
  <si>
    <t>Lô Thị Mơ</t>
  </si>
  <si>
    <t>Nguyễn Đình Phùng</t>
  </si>
  <si>
    <t>Lò Thị Mai</t>
  </si>
  <si>
    <t>Lang Văn Thuận</t>
  </si>
  <si>
    <t>Vi Thị Hải</t>
  </si>
  <si>
    <t>Mạc Thành Linh</t>
  </si>
  <si>
    <t>Tống Thị Cúc</t>
  </si>
  <si>
    <t>Nguyễn Như Ngọc</t>
  </si>
  <si>
    <t>Lữ Thị Minh</t>
  </si>
  <si>
    <t>Sầm Thị Giang</t>
  </si>
  <si>
    <t>Nguyễn Thị Thu Hoài</t>
  </si>
  <si>
    <t xml:space="preserve">KẾ TOÁN TRƯỞNG </t>
  </si>
  <si>
    <t>Đinh Ngọc Khiêm</t>
  </si>
  <si>
    <t xml:space="preserve">Lê Hữu Ngọc </t>
  </si>
  <si>
    <t xml:space="preserve">NGƯỜI LẬP BIỂU </t>
  </si>
  <si>
    <t>II</t>
  </si>
  <si>
    <t>Nguyễn Thị Ngọc Hạnh</t>
  </si>
  <si>
    <t>Tống Thị Hằng</t>
  </si>
  <si>
    <t>Hà Văn Hải</t>
  </si>
  <si>
    <t>Đinh Thị Thu Trang</t>
  </si>
  <si>
    <t>Lương Thị Nhã</t>
  </si>
  <si>
    <t>Lang Thị Trúc Phương</t>
  </si>
  <si>
    <t>Lương Anh Sơn</t>
  </si>
  <si>
    <t>Nguyễn Văn Hiếu</t>
  </si>
  <si>
    <t>Hoàng Thị Hường</t>
  </si>
  <si>
    <t>Hoàng Thị Tuyết</t>
  </si>
  <si>
    <t>Lang Thị Hoa</t>
  </si>
  <si>
    <t>Vi Nam Đông</t>
  </si>
  <si>
    <t>Thái Thị Hải Anh</t>
  </si>
  <si>
    <t>Nguyễn Thị Tùy</t>
  </si>
  <si>
    <t>Hoàng Anh Trung</t>
  </si>
  <si>
    <t>Nguyễn Thị Trang Nhung</t>
  </si>
  <si>
    <t>Nguyễn Trọng Khánh</t>
  </si>
  <si>
    <t>Sầm Thị Nga</t>
  </si>
  <si>
    <t>Vi Thị Tư</t>
  </si>
  <si>
    <t>Vi Thị Bốn</t>
  </si>
  <si>
    <t>Lê Thị Huệ</t>
  </si>
  <si>
    <t>Phan Xuân Đức</t>
  </si>
  <si>
    <t>Lô Thị Thu</t>
  </si>
  <si>
    <t>Lương Thị Loan</t>
  </si>
  <si>
    <t>Hoàng Thị Lệ</t>
  </si>
  <si>
    <t>Vi Thị Giang</t>
  </si>
  <si>
    <t>Võ Thị Ngà</t>
  </si>
  <si>
    <t>THỊ TRẤN</t>
  </si>
  <si>
    <t>Vi Thị Chuyên</t>
  </si>
  <si>
    <t>Nguyễn Thị Hiền</t>
  </si>
  <si>
    <t>Vi Thị Đào</t>
  </si>
  <si>
    <t>Nguyễn Thị Loan</t>
  </si>
  <si>
    <t>Cộng:</t>
  </si>
  <si>
    <t>CHÂU HẠNH</t>
  </si>
  <si>
    <t>Trần Thị Châu</t>
  </si>
  <si>
    <t>Bùi Thị Hạnh</t>
  </si>
  <si>
    <t>Lê Thị Hòa</t>
  </si>
  <si>
    <t>Lê Thị Phương Thảo</t>
  </si>
  <si>
    <t>III</t>
  </si>
  <si>
    <t>CHÂU HỘI</t>
  </si>
  <si>
    <t>Lương Thị Hiền</t>
  </si>
  <si>
    <t>Lương Thị Ngân</t>
  </si>
  <si>
    <t>Sầm Thị Hảo</t>
  </si>
  <si>
    <t>Lữ Thị Thành</t>
  </si>
  <si>
    <t>Hà Thị Lý</t>
  </si>
  <si>
    <t>Lữ Thị Mai Lê</t>
  </si>
  <si>
    <t>IV</t>
  </si>
  <si>
    <t>CHÂU BÌNH</t>
  </si>
  <si>
    <t>Vi Thị Hiền</t>
  </si>
  <si>
    <t>Nguyễn Thị Nhàn</t>
  </si>
  <si>
    <t>Nguyễn Thị Liên</t>
  </si>
  <si>
    <t>Tạ Thị Châu</t>
  </si>
  <si>
    <t>Lương Thị Nga</t>
  </si>
  <si>
    <t>V</t>
  </si>
  <si>
    <t>CHÂU NGA</t>
  </si>
  <si>
    <t>Lang Văn Hùng</t>
  </si>
  <si>
    <t>Nguyễn Thị Hồng Vân</t>
  </si>
  <si>
    <t>Vi Đức Sinh</t>
  </si>
  <si>
    <t>Lô Thị Tâm</t>
  </si>
  <si>
    <t>VI</t>
  </si>
  <si>
    <t>CHÂU THẮNG</t>
  </si>
  <si>
    <t>Sầm Thị Thanh</t>
  </si>
  <si>
    <t>Sầm Thị Mười</t>
  </si>
  <si>
    <t>Lữ Thị Thanh</t>
  </si>
  <si>
    <t>Nguyễn Thị Nhung</t>
  </si>
  <si>
    <t>Lô Thị Hồng Nhi</t>
  </si>
  <si>
    <t>Vi Thị Chi</t>
  </si>
  <si>
    <t>VII</t>
  </si>
  <si>
    <t>CHÂU TIẾN</t>
  </si>
  <si>
    <t>Hà Thị Thơ</t>
  </si>
  <si>
    <t>Lê Thị An</t>
  </si>
  <si>
    <t>Lang Thị Hoài</t>
  </si>
  <si>
    <t>Tăng Văn Tân</t>
  </si>
  <si>
    <t>Vi Thị Hồng</t>
  </si>
  <si>
    <t>VIII</t>
  </si>
  <si>
    <t>CHÂU BÍNH</t>
  </si>
  <si>
    <t>Trần Xuân Hòa</t>
  </si>
  <si>
    <t>Vi Thị Lý</t>
  </si>
  <si>
    <t>IX</t>
  </si>
  <si>
    <t>CHÂU THUẬN</t>
  </si>
  <si>
    <t>Lê Thị Quỳnh Giang</t>
  </si>
  <si>
    <t xml:space="preserve">Phạm Thị Ngọc </t>
  </si>
  <si>
    <t>Trương Thị Thủy</t>
  </si>
  <si>
    <t>Lương Thị Thủy</t>
  </si>
  <si>
    <t>X</t>
  </si>
  <si>
    <t>CHÂU PHONG</t>
  </si>
  <si>
    <t>Vi Văn Đào</t>
  </si>
  <si>
    <t>Trương Thị Hiền</t>
  </si>
  <si>
    <t>Quang Văn Dũng</t>
  </si>
  <si>
    <t>Lô Văn Hải</t>
  </si>
  <si>
    <t>Phạm Thị Vân</t>
  </si>
  <si>
    <t>Vi Thị Kim Chi</t>
  </si>
  <si>
    <t>XI</t>
  </si>
  <si>
    <t>CHÂU HOÀN</t>
  </si>
  <si>
    <t>Lữ Ngọc Chuyển</t>
  </si>
  <si>
    <t>Quang Thị Hương</t>
  </si>
  <si>
    <t>Lữ Bình Ngọc</t>
  </si>
  <si>
    <t>Lang Văn Như</t>
  </si>
  <si>
    <t>Vi Thị Nhung</t>
  </si>
  <si>
    <t>XII</t>
  </si>
  <si>
    <t>DIÊN LÃM</t>
  </si>
  <si>
    <t>Hà Văn Bính</t>
  </si>
  <si>
    <t>Vi Minh Đức</t>
  </si>
  <si>
    <t>Quang Thị Hồng</t>
  </si>
  <si>
    <t>Tổng cộng 12 trạm y tế:</t>
  </si>
  <si>
    <t>Ngạch bậc</t>
  </si>
  <si>
    <t>Họ và tên</t>
  </si>
  <si>
    <t>Đậu Phi Trường</t>
  </si>
  <si>
    <t>Vi Hữu Đức</t>
  </si>
  <si>
    <t xml:space="preserve">          SỞ Y TẾ NGHỆ AN </t>
  </si>
  <si>
    <t>Số tiền
(1 ngày lương )</t>
  </si>
  <si>
    <t>Ban giám đốc</t>
  </si>
  <si>
    <t>Phòng Tài vụ - Kế toán</t>
  </si>
  <si>
    <t>Phòng Tổ chức - Hành chính</t>
  </si>
  <si>
    <t>Phòng Kế hoạch nghiệp vụ</t>
  </si>
  <si>
    <t>Phòng Điều dưỡng</t>
  </si>
  <si>
    <t>Khoa Nội - Nhi - Lây Tổng hợp</t>
  </si>
  <si>
    <t>Khoa Ngoại tổng hợp</t>
  </si>
  <si>
    <t>Khoa Chăm sóc SKSS</t>
  </si>
  <si>
    <t xml:space="preserve">Nguyễn Thị Bích Vân </t>
  </si>
  <si>
    <t xml:space="preserve">Trần Thị Thu </t>
  </si>
  <si>
    <t>Khoa y học cổ truyền</t>
  </si>
  <si>
    <t>Khoa khám bệnh</t>
  </si>
  <si>
    <t>Khoa Cận lâm sàng</t>
  </si>
  <si>
    <t xml:space="preserve">Cao Thị Huyền </t>
  </si>
  <si>
    <t>Khoa Dược</t>
  </si>
  <si>
    <t>XIII</t>
  </si>
  <si>
    <t>Điều trị Methadone</t>
  </si>
  <si>
    <t>Khoa Kiểm soát dịch - HIV</t>
  </si>
  <si>
    <t xml:space="preserve">Lô Thanh Hương </t>
  </si>
  <si>
    <t xml:space="preserve">Phạm Đình Thuần </t>
  </si>
  <si>
    <t>Lê Hữu Mùi</t>
  </si>
  <si>
    <t>Lang Thị Hằng</t>
  </si>
  <si>
    <t>Hoàng Thị Thu Hiền</t>
  </si>
  <si>
    <t>Nguyễn Thị Tâm</t>
  </si>
  <si>
    <t>Lương Văn Cơ</t>
  </si>
  <si>
    <t>Lương Thị Hạnh</t>
  </si>
  <si>
    <t>Vi Đình Tú</t>
  </si>
  <si>
    <t>Trương Văn Thanh</t>
  </si>
  <si>
    <t>Dư Thị Thủy</t>
  </si>
  <si>
    <t>Nguyễn Thị Thi</t>
  </si>
  <si>
    <t>Nguyễn Thị Trang</t>
  </si>
  <si>
    <t>Vi Thị Tuyết</t>
  </si>
  <si>
    <t>Sầm Thị Hằng</t>
  </si>
  <si>
    <t>Cầm Bá Nguyên</t>
  </si>
  <si>
    <t>Lộc Thị Quỳnh</t>
  </si>
  <si>
    <t>Vi Văn Minh</t>
  </si>
  <si>
    <t>CỘNG:</t>
  </si>
  <si>
    <t>Mạc Thị Hồng Nhung</t>
  </si>
  <si>
    <t>Lê Ngọc Quyên</t>
  </si>
  <si>
    <t>Nguyễn Thị Thủy</t>
  </si>
  <si>
    <t>Phan Thị Quý</t>
  </si>
  <si>
    <t>Lang Thùy Linh</t>
  </si>
  <si>
    <t>Lữ Thị Phương Anh</t>
  </si>
  <si>
    <t>Phan Thị Liễu</t>
  </si>
  <si>
    <t>Lương Thị Linh</t>
  </si>
  <si>
    <t>Lương Nữ Trà My</t>
  </si>
  <si>
    <t>Lữ Thị Lâm</t>
  </si>
  <si>
    <t>Vi Thị Thơm</t>
  </si>
  <si>
    <t>Khoa Y tế công cộng - ATTP</t>
  </si>
  <si>
    <t>Tống Ngọc Quỳnh</t>
  </si>
  <si>
    <t xml:space="preserve">Phòng Dân số </t>
  </si>
  <si>
    <t>Phan Thu Hương</t>
  </si>
  <si>
    <t>Tổng cộng cả đơn vị:</t>
  </si>
  <si>
    <t>Tổng hệ số tính, lương cơ bản 1 ngày</t>
  </si>
  <si>
    <t>CÁC TRẠM Y TẾ</t>
  </si>
  <si>
    <t>Cộng trung tâm y tế:</t>
  </si>
  <si>
    <t xml:space="preserve">         THỦ TRƯỞNG ĐƠN VỊ</t>
  </si>
  <si>
    <t>Lương cơ bản tháng</t>
  </si>
  <si>
    <t xml:space="preserve">                  Đặng Tân Minh</t>
  </si>
  <si>
    <t xml:space="preserve"> </t>
  </si>
  <si>
    <t>Lê Hữu Hùng</t>
  </si>
  <si>
    <t>Lê Chí Khoa</t>
  </si>
  <si>
    <t>Lô Thị Huệ</t>
  </si>
  <si>
    <t xml:space="preserve">Thái Thị Hưng </t>
  </si>
  <si>
    <t>Vi Văn Thắng</t>
  </si>
  <si>
    <t>Lang Thị Hồng Lan</t>
  </si>
  <si>
    <t>Nguyễn Thị Ngọc</t>
  </si>
  <si>
    <t>Lang Minh Trang</t>
  </si>
  <si>
    <t>Lữ Thị Bích Thảo</t>
  </si>
  <si>
    <t>Kim Thị Hải</t>
  </si>
  <si>
    <t>Lang Triều Anh</t>
  </si>
  <si>
    <t>Lữ Thị Tình Tâm</t>
  </si>
  <si>
    <t>Vi Thị Hương</t>
  </si>
  <si>
    <r>
      <t xml:space="preserve">NỘP ỦNG HỘ QUỸ VÌ NGƯỜI NGHÈO
</t>
    </r>
    <r>
      <rPr>
        <b/>
        <i/>
        <sz val="10"/>
        <color rgb="FFFF0000"/>
        <rFont val="Times New Roman"/>
        <family val="1"/>
      </rPr>
      <t>( Hạn nộp sau khi nhận lương 1 ngày)</t>
    </r>
  </si>
  <si>
    <t xml:space="preserve">DANH SÁCH THU QUỸ ỦNG HỘ VÌ NGƯỜI NGHÈO HUYỆN QUỲ CHÂU - NĂM 2022 </t>
  </si>
  <si>
    <t>CỦA ĐƠN VỊ TRUNG TÂM Y TẾ, TRẠM Y TẾ</t>
  </si>
  <si>
    <t>Quỳ Châu, ngày 26 tháng 10 năm 2022</t>
  </si>
  <si>
    <t xml:space="preserve"> ( Các khoa, phòng, trạm triển khai thu tiền Nộp về cho Đ/c Trương Đỗ Mỹ ( Lê ) thủ Quỹ cơ quan tiền mặt hoặc chuyển khoản )</t>
  </si>
  <si>
    <t>Hạn nộp quỹ ngày sau khi nhận lương tháng 10 khoảng 1 ngày. Tài khoản của Trương Đỗ Mỹ 3613215000524</t>
  </si>
  <si>
    <t>Sau khi thu sẽ tổng hợp Nộp lên cho UBND huyện Quỳ Châu theo công văn hướng dẫn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</si>
</sst>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-* #,##0.00\ _₫_-;\-* #,##0.00\ _₫_-;_-* &quot;-&quot;??\ _₫_-;_-@_-"/>
    <numFmt numFmtId="164" formatCode="_(* #,##0_);_(* \(#,##0\);_(* &quot;-&quot;???_);_(@_)"/>
    <numFmt numFmtId="165" formatCode="0.000"/>
    <numFmt numFmtId="166" formatCode="0.0"/>
    <numFmt numFmtId="167" formatCode="_(* #,##0.000_);_(* \(#,##0.000\);_(* &quot;-&quot;??_);_(@_)"/>
    <numFmt numFmtId="168" formatCode="_(* #,##0.00_);_(* \(#,##0.00\);_(* &quot;-&quot;??_);_(@_)"/>
    <numFmt numFmtId="169" formatCode="_(* #,##0.0000_);_(* \(#,##0.0000\);_(* &quot;-&quot;??_);_(@_)"/>
    <numFmt numFmtId="170" formatCode="_(* #,##0.00000_);_(* \(#,##0.00000\);_(* &quot;-&quot;???_);_(@_)"/>
  </numFmts>
  <fonts count="25" x14ac:knownFonts="1"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2"/>
      <name val=".VnTime"/>
      <family val="2"/>
    </font>
    <font>
      <b/>
      <sz val="12"/>
      <name val="Times New Roman"/>
      <family val="1"/>
    </font>
    <font>
      <b/>
      <sz val="11"/>
      <name val="Times New Roman"/>
      <family val="1"/>
    </font>
    <font>
      <sz val="12"/>
      <name val="Times New Roman"/>
      <family val="1"/>
    </font>
    <font>
      <sz val="18"/>
      <name val="Times New Roman"/>
      <family val="1"/>
    </font>
    <font>
      <b/>
      <sz val="16"/>
      <name val="Times New Roman"/>
      <family val="1"/>
    </font>
    <font>
      <b/>
      <sz val="14"/>
      <name val="Times New Roman"/>
      <family val="1"/>
    </font>
    <font>
      <sz val="10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sz val="11"/>
      <name val="Times New Roman"/>
      <family val="1"/>
    </font>
    <font>
      <b/>
      <sz val="10"/>
      <name val="Times New Roman"/>
      <family val="1"/>
    </font>
    <font>
      <b/>
      <sz val="12"/>
      <name val="Arial"/>
      <family val="2"/>
    </font>
    <font>
      <sz val="11"/>
      <color theme="1"/>
      <name val="Calibri"/>
      <family val="2"/>
      <scheme val="minor"/>
    </font>
    <font>
      <sz val="14"/>
      <name val="Times New Roman"/>
      <family val="1"/>
    </font>
    <font>
      <b/>
      <i/>
      <sz val="10"/>
      <name val="Times New Roman"/>
      <family val="1"/>
    </font>
    <font>
      <i/>
      <sz val="10"/>
      <name val="Times New Roman"/>
      <family val="1"/>
    </font>
    <font>
      <b/>
      <i/>
      <sz val="10"/>
      <color rgb="FFFF0000"/>
      <name val="Times New Roman"/>
      <family val="1"/>
    </font>
    <font>
      <b/>
      <sz val="14"/>
      <color rgb="FFFF0000"/>
      <name val="Times New Roman"/>
      <family val="1"/>
    </font>
    <font>
      <sz val="14"/>
      <color rgb="FFFF0000"/>
      <name val="Times New Roman"/>
      <family val="1"/>
    </font>
    <font>
      <b/>
      <i/>
      <sz val="12"/>
      <color rgb="FFFF0000"/>
      <name val="Times New Roman"/>
      <family val="1"/>
    </font>
    <font>
      <sz val="10"/>
      <name val="Arial"/>
      <family val="2"/>
    </font>
    <font>
      <sz val="10"/>
      <name val=".VnTime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15" fillId="0" borderId="0"/>
  </cellStyleXfs>
  <cellXfs count="127">
    <xf numFmtId="0" fontId="0" fillId="0" borderId="0" xfId="0"/>
    <xf numFmtId="164" fontId="9" fillId="2" borderId="4" xfId="2" applyNumberFormat="1" applyFont="1" applyFill="1" applyBorder="1"/>
    <xf numFmtId="0" fontId="9" fillId="2" borderId="4" xfId="2" applyFont="1" applyFill="1" applyBorder="1"/>
    <xf numFmtId="164" fontId="9" fillId="2" borderId="0" xfId="2" applyNumberFormat="1" applyFont="1" applyFill="1" applyBorder="1"/>
    <xf numFmtId="0" fontId="9" fillId="2" borderId="0" xfId="2" applyFont="1" applyFill="1" applyBorder="1"/>
    <xf numFmtId="0" fontId="9" fillId="2" borderId="0" xfId="2" applyFont="1" applyFill="1"/>
    <xf numFmtId="164" fontId="9" fillId="2" borderId="5" xfId="2" applyNumberFormat="1" applyFont="1" applyFill="1" applyBorder="1"/>
    <xf numFmtId="0" fontId="9" fillId="2" borderId="5" xfId="2" applyFont="1" applyFill="1" applyBorder="1"/>
    <xf numFmtId="0" fontId="9" fillId="2" borderId="1" xfId="0" applyFont="1" applyFill="1" applyBorder="1" applyAlignment="1">
      <alignment horizontal="center"/>
    </xf>
    <xf numFmtId="2" fontId="9" fillId="2" borderId="1" xfId="0" applyNumberFormat="1" applyFont="1" applyFill="1" applyBorder="1" applyAlignment="1">
      <alignment horizontal="center"/>
    </xf>
    <xf numFmtId="165" fontId="9" fillId="2" borderId="1" xfId="0" applyNumberFormat="1" applyFont="1" applyFill="1" applyBorder="1" applyAlignment="1">
      <alignment horizontal="center"/>
    </xf>
    <xf numFmtId="166" fontId="9" fillId="2" borderId="1" xfId="0" applyNumberFormat="1" applyFont="1" applyFill="1" applyBorder="1" applyAlignment="1">
      <alignment horizontal="center"/>
    </xf>
    <xf numFmtId="3" fontId="13" fillId="2" borderId="1" xfId="0" applyNumberFormat="1" applyFont="1" applyFill="1" applyBorder="1" applyAlignment="1">
      <alignment horizontal="right"/>
    </xf>
    <xf numFmtId="0" fontId="13" fillId="2" borderId="1" xfId="0" applyFont="1" applyFill="1" applyBorder="1" applyAlignment="1">
      <alignment horizontal="center"/>
    </xf>
    <xf numFmtId="2" fontId="13" fillId="2" borderId="1" xfId="0" applyNumberFormat="1" applyFont="1" applyFill="1" applyBorder="1" applyAlignment="1">
      <alignment horizontal="center"/>
    </xf>
    <xf numFmtId="2" fontId="13" fillId="2" borderId="1" xfId="2" applyNumberFormat="1" applyFont="1" applyFill="1" applyBorder="1" applyAlignment="1">
      <alignment horizontal="center" vertical="center"/>
    </xf>
    <xf numFmtId="164" fontId="3" fillId="2" borderId="0" xfId="2" applyNumberFormat="1" applyFont="1" applyFill="1" applyBorder="1" applyAlignment="1">
      <alignment vertical="center"/>
    </xf>
    <xf numFmtId="165" fontId="3" fillId="2" borderId="0" xfId="2" applyNumberFormat="1" applyFont="1" applyFill="1" applyBorder="1" applyAlignment="1">
      <alignment vertical="center"/>
    </xf>
    <xf numFmtId="165" fontId="3" fillId="2" borderId="0" xfId="2" applyNumberFormat="1" applyFont="1" applyFill="1" applyAlignment="1">
      <alignment vertical="center"/>
    </xf>
    <xf numFmtId="2" fontId="9" fillId="2" borderId="1" xfId="2" applyNumberFormat="1" applyFont="1" applyFill="1" applyBorder="1" applyAlignment="1">
      <alignment horizontal="center" vertical="center"/>
    </xf>
    <xf numFmtId="0" fontId="3" fillId="2" borderId="0" xfId="2" applyFont="1" applyFill="1" applyAlignment="1">
      <alignment horizontal="left"/>
    </xf>
    <xf numFmtId="0" fontId="4" fillId="2" borderId="0" xfId="2" applyFont="1" applyFill="1"/>
    <xf numFmtId="0" fontId="5" fillId="2" borderId="0" xfId="2" applyFont="1" applyFill="1"/>
    <xf numFmtId="0" fontId="6" fillId="2" borderId="0" xfId="2" applyFont="1" applyFill="1"/>
    <xf numFmtId="0" fontId="6" fillId="2" borderId="0" xfId="2" applyFont="1" applyFill="1" applyAlignment="1">
      <alignment horizontal="center"/>
    </xf>
    <xf numFmtId="0" fontId="3" fillId="2" borderId="0" xfId="2" applyFont="1" applyFill="1"/>
    <xf numFmtId="164" fontId="3" fillId="2" borderId="0" xfId="2" applyNumberFormat="1" applyFont="1" applyFill="1" applyBorder="1"/>
    <xf numFmtId="0" fontId="3" fillId="2" borderId="0" xfId="2" applyFont="1" applyFill="1" applyBorder="1"/>
    <xf numFmtId="2" fontId="7" fillId="2" borderId="0" xfId="2" applyNumberFormat="1" applyFont="1" applyFill="1" applyAlignment="1">
      <alignment horizontal="center"/>
    </xf>
    <xf numFmtId="164" fontId="10" fillId="2" borderId="0" xfId="2" applyNumberFormat="1" applyFont="1" applyFill="1" applyBorder="1"/>
    <xf numFmtId="0" fontId="10" fillId="2" borderId="0" xfId="2" applyFont="1" applyFill="1" applyBorder="1"/>
    <xf numFmtId="0" fontId="10" fillId="2" borderId="2" xfId="2" applyFont="1" applyFill="1" applyBorder="1"/>
    <xf numFmtId="0" fontId="13" fillId="2" borderId="1" xfId="2" applyFont="1" applyFill="1" applyBorder="1" applyAlignment="1">
      <alignment horizontal="center" vertical="center" wrapText="1"/>
    </xf>
    <xf numFmtId="0" fontId="9" fillId="2" borderId="3" xfId="2" applyFont="1" applyFill="1" applyBorder="1"/>
    <xf numFmtId="164" fontId="11" fillId="2" borderId="0" xfId="2" applyNumberFormat="1" applyFont="1" applyFill="1" applyBorder="1"/>
    <xf numFmtId="0" fontId="11" fillId="2" borderId="0" xfId="2" applyFont="1" applyFill="1" applyBorder="1"/>
    <xf numFmtId="0" fontId="9" fillId="2" borderId="1" xfId="2" applyFont="1" applyFill="1" applyBorder="1" applyAlignment="1">
      <alignment horizontal="center"/>
    </xf>
    <xf numFmtId="165" fontId="9" fillId="2" borderId="1" xfId="2" applyNumberFormat="1" applyFont="1" applyFill="1" applyBorder="1" applyAlignment="1">
      <alignment horizontal="center"/>
    </xf>
    <xf numFmtId="164" fontId="9" fillId="2" borderId="3" xfId="2" applyNumberFormat="1" applyFont="1" applyFill="1" applyBorder="1"/>
    <xf numFmtId="0" fontId="5" fillId="2" borderId="0" xfId="0" applyFont="1" applyFill="1"/>
    <xf numFmtId="0" fontId="3" fillId="2" borderId="0" xfId="0" applyFont="1" applyFill="1"/>
    <xf numFmtId="0" fontId="5" fillId="2" borderId="0" xfId="2" applyFont="1" applyFill="1" applyAlignment="1">
      <alignment horizontal="center"/>
    </xf>
    <xf numFmtId="2" fontId="5" fillId="2" borderId="0" xfId="2" applyNumberFormat="1" applyFont="1" applyFill="1" applyAlignment="1">
      <alignment horizontal="center"/>
    </xf>
    <xf numFmtId="164" fontId="5" fillId="2" borderId="0" xfId="2" applyNumberFormat="1" applyFont="1" applyFill="1" applyBorder="1"/>
    <xf numFmtId="0" fontId="14" fillId="2" borderId="0" xfId="0" applyFont="1" applyFill="1"/>
    <xf numFmtId="0" fontId="14" fillId="2" borderId="0" xfId="0" applyFont="1" applyFill="1" applyAlignment="1">
      <alignment horizontal="center"/>
    </xf>
    <xf numFmtId="1" fontId="14" fillId="2" borderId="0" xfId="0" applyNumberFormat="1" applyFont="1" applyFill="1"/>
    <xf numFmtId="169" fontId="14" fillId="2" borderId="0" xfId="1" applyNumberFormat="1" applyFont="1" applyFill="1"/>
    <xf numFmtId="1" fontId="14" fillId="2" borderId="0" xfId="0" applyNumberFormat="1" applyFont="1" applyFill="1" applyAlignment="1">
      <alignment horizontal="center"/>
    </xf>
    <xf numFmtId="0" fontId="9" fillId="2" borderId="0" xfId="2" applyFont="1" applyFill="1" applyAlignment="1">
      <alignment horizontal="center"/>
    </xf>
    <xf numFmtId="0" fontId="12" fillId="2" borderId="0" xfId="2" applyFont="1" applyFill="1"/>
    <xf numFmtId="0" fontId="11" fillId="2" borderId="0" xfId="2" applyFont="1" applyFill="1" applyAlignment="1">
      <alignment horizontal="center"/>
    </xf>
    <xf numFmtId="2" fontId="11" fillId="2" borderId="0" xfId="2" applyNumberFormat="1" applyFont="1" applyFill="1" applyAlignment="1">
      <alignment horizontal="center"/>
    </xf>
    <xf numFmtId="2" fontId="9" fillId="2" borderId="1" xfId="3" applyNumberFormat="1" applyFont="1" applyFill="1" applyBorder="1" applyAlignment="1">
      <alignment horizontal="right"/>
    </xf>
    <xf numFmtId="164" fontId="16" fillId="2" borderId="0" xfId="2" applyNumberFormat="1" applyFont="1" applyFill="1" applyBorder="1"/>
    <xf numFmtId="38" fontId="13" fillId="2" borderId="1" xfId="0" applyNumberFormat="1" applyFont="1" applyFill="1" applyBorder="1" applyAlignment="1">
      <alignment horizontal="right"/>
    </xf>
    <xf numFmtId="170" fontId="16" fillId="2" borderId="0" xfId="2" applyNumberFormat="1" applyFont="1" applyFill="1" applyBorder="1"/>
    <xf numFmtId="3" fontId="17" fillId="2" borderId="1" xfId="0" applyNumberFormat="1" applyFont="1" applyFill="1" applyBorder="1" applyAlignment="1">
      <alignment horizontal="center"/>
    </xf>
    <xf numFmtId="3" fontId="18" fillId="2" borderId="1" xfId="0" applyNumberFormat="1" applyFont="1" applyFill="1" applyBorder="1" applyAlignment="1">
      <alignment horizontal="right" vertical="center" wrapText="1"/>
    </xf>
    <xf numFmtId="38" fontId="17" fillId="2" borderId="1" xfId="0" applyNumberFormat="1" applyFont="1" applyFill="1" applyBorder="1" applyAlignment="1">
      <alignment horizontal="center"/>
    </xf>
    <xf numFmtId="0" fontId="13" fillId="2" borderId="1" xfId="2" applyFont="1" applyFill="1" applyBorder="1"/>
    <xf numFmtId="0" fontId="9" fillId="2" borderId="1" xfId="2" applyFont="1" applyFill="1" applyBorder="1"/>
    <xf numFmtId="2" fontId="9" fillId="2" borderId="1" xfId="2" applyNumberFormat="1" applyFont="1" applyFill="1" applyBorder="1" applyAlignment="1">
      <alignment horizontal="center"/>
    </xf>
    <xf numFmtId="3" fontId="9" fillId="2" borderId="1" xfId="2" applyNumberFormat="1" applyFont="1" applyFill="1" applyBorder="1" applyAlignment="1">
      <alignment horizontal="right"/>
    </xf>
    <xf numFmtId="0" fontId="9" fillId="2" borderId="1" xfId="0" applyFont="1" applyFill="1" applyBorder="1" applyAlignment="1">
      <alignment wrapText="1"/>
    </xf>
    <xf numFmtId="0" fontId="13" fillId="2" borderId="1" xfId="0" applyFont="1" applyFill="1" applyBorder="1" applyAlignment="1">
      <alignment wrapText="1"/>
    </xf>
    <xf numFmtId="0" fontId="9" fillId="2" borderId="1" xfId="0" applyFont="1" applyFill="1" applyBorder="1"/>
    <xf numFmtId="3" fontId="13" fillId="2" borderId="1" xfId="2" applyNumberFormat="1" applyFont="1" applyFill="1" applyBorder="1" applyAlignment="1">
      <alignment horizontal="right"/>
    </xf>
    <xf numFmtId="0" fontId="9" fillId="2" borderId="1" xfId="0" applyFont="1" applyFill="1" applyBorder="1" applyAlignment="1">
      <alignment horizontal="left"/>
    </xf>
    <xf numFmtId="167" fontId="13" fillId="2" borderId="1" xfId="2" applyNumberFormat="1" applyFont="1" applyFill="1" applyBorder="1" applyAlignment="1">
      <alignment horizontal="center" vertical="center"/>
    </xf>
    <xf numFmtId="168" fontId="9" fillId="2" borderId="1" xfId="2" applyNumberFormat="1" applyFont="1" applyFill="1" applyBorder="1" applyAlignment="1">
      <alignment horizontal="center" vertical="center"/>
    </xf>
    <xf numFmtId="167" fontId="9" fillId="2" borderId="1" xfId="2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/>
    <xf numFmtId="0" fontId="13" fillId="2" borderId="1" xfId="2" applyFont="1" applyFill="1" applyBorder="1" applyAlignment="1">
      <alignment horizontal="center"/>
    </xf>
    <xf numFmtId="165" fontId="13" fillId="2" borderId="1" xfId="2" applyNumberFormat="1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 vertical="center" wrapText="1"/>
    </xf>
    <xf numFmtId="0" fontId="17" fillId="2" borderId="1" xfId="2" applyFont="1" applyFill="1" applyBorder="1" applyAlignment="1">
      <alignment horizontal="center"/>
    </xf>
    <xf numFmtId="3" fontId="17" fillId="2" borderId="1" xfId="0" applyNumberFormat="1" applyFont="1" applyFill="1" applyBorder="1" applyAlignment="1">
      <alignment horizontal="center" vertical="center" wrapText="1"/>
    </xf>
    <xf numFmtId="0" fontId="18" fillId="2" borderId="1" xfId="2" applyFont="1" applyFill="1" applyBorder="1" applyAlignment="1">
      <alignment horizontal="center"/>
    </xf>
    <xf numFmtId="3" fontId="17" fillId="2" borderId="1" xfId="2" applyNumberFormat="1" applyFont="1" applyFill="1" applyBorder="1" applyAlignment="1">
      <alignment horizontal="right" vertical="center" wrapText="1"/>
    </xf>
    <xf numFmtId="3" fontId="17" fillId="2" borderId="1" xfId="2" applyNumberFormat="1" applyFont="1" applyFill="1" applyBorder="1" applyAlignment="1">
      <alignment horizontal="center" vertical="center" wrapText="1"/>
    </xf>
    <xf numFmtId="3" fontId="18" fillId="2" borderId="1" xfId="2" applyNumberFormat="1" applyFont="1" applyFill="1" applyBorder="1" applyAlignment="1">
      <alignment horizontal="right" vertical="center" wrapText="1"/>
    </xf>
    <xf numFmtId="4" fontId="13" fillId="3" borderId="1" xfId="2" applyNumberFormat="1" applyFont="1" applyFill="1" applyBorder="1"/>
    <xf numFmtId="3" fontId="13" fillId="3" borderId="1" xfId="2" applyNumberFormat="1" applyFont="1" applyFill="1" applyBorder="1"/>
    <xf numFmtId="3" fontId="17" fillId="3" borderId="1" xfId="2" applyNumberFormat="1" applyFont="1" applyFill="1" applyBorder="1"/>
    <xf numFmtId="3" fontId="13" fillId="4" borderId="1" xfId="0" applyNumberFormat="1" applyFont="1" applyFill="1" applyBorder="1" applyAlignment="1">
      <alignment horizontal="right"/>
    </xf>
    <xf numFmtId="3" fontId="17" fillId="4" borderId="1" xfId="0" applyNumberFormat="1" applyFont="1" applyFill="1" applyBorder="1" applyAlignment="1">
      <alignment horizontal="center"/>
    </xf>
    <xf numFmtId="0" fontId="17" fillId="4" borderId="1" xfId="2" applyFont="1" applyFill="1" applyBorder="1" applyAlignment="1">
      <alignment horizontal="center"/>
    </xf>
    <xf numFmtId="0" fontId="13" fillId="4" borderId="1" xfId="0" applyFont="1" applyFill="1" applyBorder="1" applyAlignment="1">
      <alignment wrapText="1"/>
    </xf>
    <xf numFmtId="2" fontId="9" fillId="4" borderId="1" xfId="2" applyNumberFormat="1" applyFont="1" applyFill="1" applyBorder="1" applyAlignment="1">
      <alignment horizontal="center"/>
    </xf>
    <xf numFmtId="2" fontId="13" fillId="4" borderId="1" xfId="2" applyNumberFormat="1" applyFont="1" applyFill="1" applyBorder="1" applyAlignment="1">
      <alignment horizontal="center" vertical="center"/>
    </xf>
    <xf numFmtId="2" fontId="9" fillId="4" borderId="1" xfId="2" applyNumberFormat="1" applyFont="1" applyFill="1" applyBorder="1" applyAlignment="1">
      <alignment horizontal="center" vertical="center"/>
    </xf>
    <xf numFmtId="165" fontId="9" fillId="4" borderId="1" xfId="2" applyNumberFormat="1" applyFont="1" applyFill="1" applyBorder="1" applyAlignment="1">
      <alignment horizontal="center"/>
    </xf>
    <xf numFmtId="3" fontId="9" fillId="4" borderId="1" xfId="2" applyNumberFormat="1" applyFont="1" applyFill="1" applyBorder="1" applyAlignment="1">
      <alignment horizontal="right"/>
    </xf>
    <xf numFmtId="3" fontId="13" fillId="4" borderId="1" xfId="2" applyNumberFormat="1" applyFont="1" applyFill="1" applyBorder="1" applyAlignment="1">
      <alignment horizontal="right"/>
    </xf>
    <xf numFmtId="3" fontId="17" fillId="4" borderId="1" xfId="2" applyNumberFormat="1" applyFont="1" applyFill="1" applyBorder="1" applyAlignment="1">
      <alignment horizontal="center" vertical="center" wrapText="1"/>
    </xf>
    <xf numFmtId="0" fontId="17" fillId="5" borderId="1" xfId="2" applyFont="1" applyFill="1" applyBorder="1" applyAlignment="1">
      <alignment horizontal="center"/>
    </xf>
    <xf numFmtId="0" fontId="13" fillId="5" borderId="1" xfId="0" applyFont="1" applyFill="1" applyBorder="1" applyAlignment="1">
      <alignment wrapText="1"/>
    </xf>
    <xf numFmtId="2" fontId="9" fillId="5" borderId="1" xfId="2" applyNumberFormat="1" applyFont="1" applyFill="1" applyBorder="1" applyAlignment="1">
      <alignment horizontal="center"/>
    </xf>
    <xf numFmtId="2" fontId="13" fillId="5" borderId="1" xfId="2" applyNumberFormat="1" applyFont="1" applyFill="1" applyBorder="1" applyAlignment="1">
      <alignment horizontal="center" vertical="center"/>
    </xf>
    <xf numFmtId="2" fontId="9" fillId="5" borderId="1" xfId="2" applyNumberFormat="1" applyFont="1" applyFill="1" applyBorder="1" applyAlignment="1">
      <alignment horizontal="center" vertical="center"/>
    </xf>
    <xf numFmtId="165" fontId="9" fillId="5" borderId="1" xfId="2" applyNumberFormat="1" applyFont="1" applyFill="1" applyBorder="1" applyAlignment="1">
      <alignment horizontal="center"/>
    </xf>
    <xf numFmtId="3" fontId="9" fillId="5" borderId="1" xfId="2" applyNumberFormat="1" applyFont="1" applyFill="1" applyBorder="1" applyAlignment="1">
      <alignment horizontal="right"/>
    </xf>
    <xf numFmtId="3" fontId="18" fillId="5" borderId="1" xfId="2" applyNumberFormat="1" applyFont="1" applyFill="1" applyBorder="1" applyAlignment="1">
      <alignment horizontal="right" vertical="center" wrapText="1"/>
    </xf>
    <xf numFmtId="0" fontId="20" fillId="2" borderId="0" xfId="2" applyFont="1" applyFill="1" applyAlignment="1">
      <alignment horizontal="left"/>
    </xf>
    <xf numFmtId="0" fontId="21" fillId="2" borderId="0" xfId="2" applyFont="1" applyFill="1"/>
    <xf numFmtId="0" fontId="21" fillId="2" borderId="0" xfId="2" applyFont="1" applyFill="1" applyAlignment="1">
      <alignment horizontal="center"/>
    </xf>
    <xf numFmtId="2" fontId="21" fillId="2" borderId="0" xfId="2" applyNumberFormat="1" applyFont="1" applyFill="1" applyAlignment="1">
      <alignment horizontal="center"/>
    </xf>
    <xf numFmtId="164" fontId="21" fillId="2" borderId="0" xfId="2" applyNumberFormat="1" applyFont="1" applyFill="1" applyBorder="1"/>
    <xf numFmtId="0" fontId="16" fillId="2" borderId="0" xfId="2" applyFont="1" applyFill="1" applyBorder="1"/>
    <xf numFmtId="0" fontId="16" fillId="2" borderId="0" xfId="2" applyFont="1" applyFill="1"/>
    <xf numFmtId="0" fontId="13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23" fillId="2" borderId="1" xfId="2" applyFont="1" applyFill="1" applyBorder="1" applyAlignment="1">
      <alignment horizontal="center"/>
    </xf>
    <xf numFmtId="165" fontId="9" fillId="2" borderId="1" xfId="2" applyNumberFormat="1" applyFont="1" applyFill="1" applyBorder="1" applyAlignment="1">
      <alignment horizontal="center" vertical="center"/>
    </xf>
    <xf numFmtId="0" fontId="18" fillId="2" borderId="8" xfId="2" applyFont="1" applyFill="1" applyBorder="1" applyAlignment="1">
      <alignment horizontal="center"/>
    </xf>
    <xf numFmtId="2" fontId="23" fillId="2" borderId="1" xfId="2" applyNumberFormat="1" applyFont="1" applyFill="1" applyBorder="1" applyAlignment="1">
      <alignment horizontal="center"/>
    </xf>
    <xf numFmtId="166" fontId="23" fillId="2" borderId="1" xfId="2" applyNumberFormat="1" applyFont="1" applyFill="1" applyBorder="1" applyAlignment="1">
      <alignment horizontal="center"/>
    </xf>
    <xf numFmtId="0" fontId="24" fillId="2" borderId="1" xfId="0" applyFont="1" applyFill="1" applyBorder="1" applyAlignment="1">
      <alignment horizontal="center"/>
    </xf>
    <xf numFmtId="0" fontId="13" fillId="3" borderId="6" xfId="2" applyFont="1" applyFill="1" applyBorder="1" applyAlignment="1">
      <alignment horizontal="center"/>
    </xf>
    <xf numFmtId="0" fontId="13" fillId="3" borderId="7" xfId="2" applyFont="1" applyFill="1" applyBorder="1" applyAlignment="1">
      <alignment horizontal="center"/>
    </xf>
    <xf numFmtId="0" fontId="22" fillId="2" borderId="0" xfId="2" applyFont="1" applyFill="1" applyBorder="1" applyAlignment="1">
      <alignment horizontal="center"/>
    </xf>
    <xf numFmtId="0" fontId="8" fillId="2" borderId="0" xfId="2" applyFont="1" applyFill="1" applyBorder="1" applyAlignment="1">
      <alignment horizontal="center"/>
    </xf>
    <xf numFmtId="0" fontId="17" fillId="3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/>
    </xf>
  </cellXfs>
  <cellStyles count="4">
    <cellStyle name="Comma" xfId="1" builtinId="3"/>
    <cellStyle name="Normal" xfId="0" builtinId="0"/>
    <cellStyle name="Normal 3" xfId="3"/>
    <cellStyle name="Normal_Luong 201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1</xdr:row>
      <xdr:rowOff>295275</xdr:rowOff>
    </xdr:from>
    <xdr:to>
      <xdr:col>1</xdr:col>
      <xdr:colOff>1352550</xdr:colOff>
      <xdr:row>1</xdr:row>
      <xdr:rowOff>295275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409575" y="600075"/>
          <a:ext cx="13049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281"/>
  <sheetViews>
    <sheetView tabSelected="1" topLeftCell="A14" workbookViewId="0">
      <selection activeCell="C42" sqref="C42:H44"/>
    </sheetView>
  </sheetViews>
  <sheetFormatPr defaultRowHeight="15" x14ac:dyDescent="0.25"/>
  <cols>
    <col min="1" max="1" width="5.42578125" style="49" customWidth="1"/>
    <col min="2" max="2" width="25.85546875" style="50" customWidth="1"/>
    <col min="3" max="3" width="9.28515625" style="51" customWidth="1"/>
    <col min="4" max="4" width="8.140625" style="51" customWidth="1"/>
    <col min="5" max="5" width="6.7109375" style="51" customWidth="1"/>
    <col min="6" max="6" width="8.140625" style="51" customWidth="1"/>
    <col min="7" max="7" width="13.5703125" style="52" customWidth="1"/>
    <col min="8" max="8" width="12.5703125" style="51" bestFit="1" customWidth="1"/>
    <col min="9" max="9" width="40.140625" style="3" customWidth="1"/>
    <col min="10" max="10" width="23" style="3" customWidth="1"/>
    <col min="11" max="11" width="18" style="3" customWidth="1"/>
    <col min="12" max="38" width="10.28515625" style="3" customWidth="1"/>
    <col min="39" max="49" width="10.28515625" style="4" customWidth="1"/>
    <col min="50" max="229" width="9.140625" style="5"/>
    <col min="230" max="230" width="5.42578125" style="5" customWidth="1"/>
    <col min="231" max="231" width="23.5703125" style="5" customWidth="1"/>
    <col min="232" max="232" width="6.85546875" style="5" customWidth="1"/>
    <col min="233" max="233" width="5.7109375" style="5" customWidth="1"/>
    <col min="234" max="234" width="5.28515625" style="5" customWidth="1"/>
    <col min="235" max="235" width="6.42578125" style="5" customWidth="1"/>
    <col min="236" max="237" width="5.42578125" style="5" customWidth="1"/>
    <col min="238" max="238" width="5" style="5" customWidth="1"/>
    <col min="239" max="239" width="7.7109375" style="5" customWidth="1"/>
    <col min="240" max="240" width="4.7109375" style="5" customWidth="1"/>
    <col min="241" max="241" width="6.7109375" style="5" customWidth="1"/>
    <col min="242" max="242" width="5.85546875" style="5" customWidth="1"/>
    <col min="243" max="243" width="8.140625" style="5" customWidth="1"/>
    <col min="244" max="244" width="7.5703125" style="5" customWidth="1"/>
    <col min="245" max="245" width="10.85546875" style="5" customWidth="1"/>
    <col min="246" max="246" width="9.85546875" style="5" customWidth="1"/>
    <col min="247" max="247" width="13.85546875" style="5" customWidth="1"/>
    <col min="248" max="248" width="15" style="5" customWidth="1"/>
    <col min="249" max="305" width="10.28515625" style="5" customWidth="1"/>
    <col min="306" max="485" width="9.140625" style="5"/>
    <col min="486" max="486" width="5.42578125" style="5" customWidth="1"/>
    <col min="487" max="487" width="23.5703125" style="5" customWidth="1"/>
    <col min="488" max="488" width="6.85546875" style="5" customWidth="1"/>
    <col min="489" max="489" width="5.7109375" style="5" customWidth="1"/>
    <col min="490" max="490" width="5.28515625" style="5" customWidth="1"/>
    <col min="491" max="491" width="6.42578125" style="5" customWidth="1"/>
    <col min="492" max="493" width="5.42578125" style="5" customWidth="1"/>
    <col min="494" max="494" width="5" style="5" customWidth="1"/>
    <col min="495" max="495" width="7.7109375" style="5" customWidth="1"/>
    <col min="496" max="496" width="4.7109375" style="5" customWidth="1"/>
    <col min="497" max="497" width="6.7109375" style="5" customWidth="1"/>
    <col min="498" max="498" width="5.85546875" style="5" customWidth="1"/>
    <col min="499" max="499" width="8.140625" style="5" customWidth="1"/>
    <col min="500" max="500" width="7.5703125" style="5" customWidth="1"/>
    <col min="501" max="501" width="10.85546875" style="5" customWidth="1"/>
    <col min="502" max="502" width="9.85546875" style="5" customWidth="1"/>
    <col min="503" max="503" width="13.85546875" style="5" customWidth="1"/>
    <col min="504" max="504" width="15" style="5" customWidth="1"/>
    <col min="505" max="561" width="10.28515625" style="5" customWidth="1"/>
    <col min="562" max="741" width="9.140625" style="5"/>
    <col min="742" max="742" width="5.42578125" style="5" customWidth="1"/>
    <col min="743" max="743" width="23.5703125" style="5" customWidth="1"/>
    <col min="744" max="744" width="6.85546875" style="5" customWidth="1"/>
    <col min="745" max="745" width="5.7109375" style="5" customWidth="1"/>
    <col min="746" max="746" width="5.28515625" style="5" customWidth="1"/>
    <col min="747" max="747" width="6.42578125" style="5" customWidth="1"/>
    <col min="748" max="749" width="5.42578125" style="5" customWidth="1"/>
    <col min="750" max="750" width="5" style="5" customWidth="1"/>
    <col min="751" max="751" width="7.7109375" style="5" customWidth="1"/>
    <col min="752" max="752" width="4.7109375" style="5" customWidth="1"/>
    <col min="753" max="753" width="6.7109375" style="5" customWidth="1"/>
    <col min="754" max="754" width="5.85546875" style="5" customWidth="1"/>
    <col min="755" max="755" width="8.140625" style="5" customWidth="1"/>
    <col min="756" max="756" width="7.5703125" style="5" customWidth="1"/>
    <col min="757" max="757" width="10.85546875" style="5" customWidth="1"/>
    <col min="758" max="758" width="9.85546875" style="5" customWidth="1"/>
    <col min="759" max="759" width="13.85546875" style="5" customWidth="1"/>
    <col min="760" max="760" width="15" style="5" customWidth="1"/>
    <col min="761" max="817" width="10.28515625" style="5" customWidth="1"/>
    <col min="818" max="997" width="9.140625" style="5"/>
    <col min="998" max="998" width="5.42578125" style="5" customWidth="1"/>
    <col min="999" max="999" width="23.5703125" style="5" customWidth="1"/>
    <col min="1000" max="1000" width="6.85546875" style="5" customWidth="1"/>
    <col min="1001" max="1001" width="5.7109375" style="5" customWidth="1"/>
    <col min="1002" max="1002" width="5.28515625" style="5" customWidth="1"/>
    <col min="1003" max="1003" width="6.42578125" style="5" customWidth="1"/>
    <col min="1004" max="1005" width="5.42578125" style="5" customWidth="1"/>
    <col min="1006" max="1006" width="5" style="5" customWidth="1"/>
    <col min="1007" max="1007" width="7.7109375" style="5" customWidth="1"/>
    <col min="1008" max="1008" width="4.7109375" style="5" customWidth="1"/>
    <col min="1009" max="1009" width="6.7109375" style="5" customWidth="1"/>
    <col min="1010" max="1010" width="5.85546875" style="5" customWidth="1"/>
    <col min="1011" max="1011" width="8.140625" style="5" customWidth="1"/>
    <col min="1012" max="1012" width="7.5703125" style="5" customWidth="1"/>
    <col min="1013" max="1013" width="10.85546875" style="5" customWidth="1"/>
    <col min="1014" max="1014" width="9.85546875" style="5" customWidth="1"/>
    <col min="1015" max="1015" width="13.85546875" style="5" customWidth="1"/>
    <col min="1016" max="1016" width="15" style="5" customWidth="1"/>
    <col min="1017" max="1073" width="10.28515625" style="5" customWidth="1"/>
    <col min="1074" max="1253" width="9.140625" style="5"/>
    <col min="1254" max="1254" width="5.42578125" style="5" customWidth="1"/>
    <col min="1255" max="1255" width="23.5703125" style="5" customWidth="1"/>
    <col min="1256" max="1256" width="6.85546875" style="5" customWidth="1"/>
    <col min="1257" max="1257" width="5.7109375" style="5" customWidth="1"/>
    <col min="1258" max="1258" width="5.28515625" style="5" customWidth="1"/>
    <col min="1259" max="1259" width="6.42578125" style="5" customWidth="1"/>
    <col min="1260" max="1261" width="5.42578125" style="5" customWidth="1"/>
    <col min="1262" max="1262" width="5" style="5" customWidth="1"/>
    <col min="1263" max="1263" width="7.7109375" style="5" customWidth="1"/>
    <col min="1264" max="1264" width="4.7109375" style="5" customWidth="1"/>
    <col min="1265" max="1265" width="6.7109375" style="5" customWidth="1"/>
    <col min="1266" max="1266" width="5.85546875" style="5" customWidth="1"/>
    <col min="1267" max="1267" width="8.140625" style="5" customWidth="1"/>
    <col min="1268" max="1268" width="7.5703125" style="5" customWidth="1"/>
    <col min="1269" max="1269" width="10.85546875" style="5" customWidth="1"/>
    <col min="1270" max="1270" width="9.85546875" style="5" customWidth="1"/>
    <col min="1271" max="1271" width="13.85546875" style="5" customWidth="1"/>
    <col min="1272" max="1272" width="15" style="5" customWidth="1"/>
    <col min="1273" max="1329" width="10.28515625" style="5" customWidth="1"/>
    <col min="1330" max="1509" width="9.140625" style="5"/>
    <col min="1510" max="1510" width="5.42578125" style="5" customWidth="1"/>
    <col min="1511" max="1511" width="23.5703125" style="5" customWidth="1"/>
    <col min="1512" max="1512" width="6.85546875" style="5" customWidth="1"/>
    <col min="1513" max="1513" width="5.7109375" style="5" customWidth="1"/>
    <col min="1514" max="1514" width="5.28515625" style="5" customWidth="1"/>
    <col min="1515" max="1515" width="6.42578125" style="5" customWidth="1"/>
    <col min="1516" max="1517" width="5.42578125" style="5" customWidth="1"/>
    <col min="1518" max="1518" width="5" style="5" customWidth="1"/>
    <col min="1519" max="1519" width="7.7109375" style="5" customWidth="1"/>
    <col min="1520" max="1520" width="4.7109375" style="5" customWidth="1"/>
    <col min="1521" max="1521" width="6.7109375" style="5" customWidth="1"/>
    <col min="1522" max="1522" width="5.85546875" style="5" customWidth="1"/>
    <col min="1523" max="1523" width="8.140625" style="5" customWidth="1"/>
    <col min="1524" max="1524" width="7.5703125" style="5" customWidth="1"/>
    <col min="1525" max="1525" width="10.85546875" style="5" customWidth="1"/>
    <col min="1526" max="1526" width="9.85546875" style="5" customWidth="1"/>
    <col min="1527" max="1527" width="13.85546875" style="5" customWidth="1"/>
    <col min="1528" max="1528" width="15" style="5" customWidth="1"/>
    <col min="1529" max="1585" width="10.28515625" style="5" customWidth="1"/>
    <col min="1586" max="1765" width="9.140625" style="5"/>
    <col min="1766" max="1766" width="5.42578125" style="5" customWidth="1"/>
    <col min="1767" max="1767" width="23.5703125" style="5" customWidth="1"/>
    <col min="1768" max="1768" width="6.85546875" style="5" customWidth="1"/>
    <col min="1769" max="1769" width="5.7109375" style="5" customWidth="1"/>
    <col min="1770" max="1770" width="5.28515625" style="5" customWidth="1"/>
    <col min="1771" max="1771" width="6.42578125" style="5" customWidth="1"/>
    <col min="1772" max="1773" width="5.42578125" style="5" customWidth="1"/>
    <col min="1774" max="1774" width="5" style="5" customWidth="1"/>
    <col min="1775" max="1775" width="7.7109375" style="5" customWidth="1"/>
    <col min="1776" max="1776" width="4.7109375" style="5" customWidth="1"/>
    <col min="1777" max="1777" width="6.7109375" style="5" customWidth="1"/>
    <col min="1778" max="1778" width="5.85546875" style="5" customWidth="1"/>
    <col min="1779" max="1779" width="8.140625" style="5" customWidth="1"/>
    <col min="1780" max="1780" width="7.5703125" style="5" customWidth="1"/>
    <col min="1781" max="1781" width="10.85546875" style="5" customWidth="1"/>
    <col min="1782" max="1782" width="9.85546875" style="5" customWidth="1"/>
    <col min="1783" max="1783" width="13.85546875" style="5" customWidth="1"/>
    <col min="1784" max="1784" width="15" style="5" customWidth="1"/>
    <col min="1785" max="1841" width="10.28515625" style="5" customWidth="1"/>
    <col min="1842" max="2021" width="9.140625" style="5"/>
    <col min="2022" max="2022" width="5.42578125" style="5" customWidth="1"/>
    <col min="2023" max="2023" width="23.5703125" style="5" customWidth="1"/>
    <col min="2024" max="2024" width="6.85546875" style="5" customWidth="1"/>
    <col min="2025" max="2025" width="5.7109375" style="5" customWidth="1"/>
    <col min="2026" max="2026" width="5.28515625" style="5" customWidth="1"/>
    <col min="2027" max="2027" width="6.42578125" style="5" customWidth="1"/>
    <col min="2028" max="2029" width="5.42578125" style="5" customWidth="1"/>
    <col min="2030" max="2030" width="5" style="5" customWidth="1"/>
    <col min="2031" max="2031" width="7.7109375" style="5" customWidth="1"/>
    <col min="2032" max="2032" width="4.7109375" style="5" customWidth="1"/>
    <col min="2033" max="2033" width="6.7109375" style="5" customWidth="1"/>
    <col min="2034" max="2034" width="5.85546875" style="5" customWidth="1"/>
    <col min="2035" max="2035" width="8.140625" style="5" customWidth="1"/>
    <col min="2036" max="2036" width="7.5703125" style="5" customWidth="1"/>
    <col min="2037" max="2037" width="10.85546875" style="5" customWidth="1"/>
    <col min="2038" max="2038" width="9.85546875" style="5" customWidth="1"/>
    <col min="2039" max="2039" width="13.85546875" style="5" customWidth="1"/>
    <col min="2040" max="2040" width="15" style="5" customWidth="1"/>
    <col min="2041" max="2097" width="10.28515625" style="5" customWidth="1"/>
    <col min="2098" max="2277" width="9.140625" style="5"/>
    <col min="2278" max="2278" width="5.42578125" style="5" customWidth="1"/>
    <col min="2279" max="2279" width="23.5703125" style="5" customWidth="1"/>
    <col min="2280" max="2280" width="6.85546875" style="5" customWidth="1"/>
    <col min="2281" max="2281" width="5.7109375" style="5" customWidth="1"/>
    <col min="2282" max="2282" width="5.28515625" style="5" customWidth="1"/>
    <col min="2283" max="2283" width="6.42578125" style="5" customWidth="1"/>
    <col min="2284" max="2285" width="5.42578125" style="5" customWidth="1"/>
    <col min="2286" max="2286" width="5" style="5" customWidth="1"/>
    <col min="2287" max="2287" width="7.7109375" style="5" customWidth="1"/>
    <col min="2288" max="2288" width="4.7109375" style="5" customWidth="1"/>
    <col min="2289" max="2289" width="6.7109375" style="5" customWidth="1"/>
    <col min="2290" max="2290" width="5.85546875" style="5" customWidth="1"/>
    <col min="2291" max="2291" width="8.140625" style="5" customWidth="1"/>
    <col min="2292" max="2292" width="7.5703125" style="5" customWidth="1"/>
    <col min="2293" max="2293" width="10.85546875" style="5" customWidth="1"/>
    <col min="2294" max="2294" width="9.85546875" style="5" customWidth="1"/>
    <col min="2295" max="2295" width="13.85546875" style="5" customWidth="1"/>
    <col min="2296" max="2296" width="15" style="5" customWidth="1"/>
    <col min="2297" max="2353" width="10.28515625" style="5" customWidth="1"/>
    <col min="2354" max="2533" width="9.140625" style="5"/>
    <col min="2534" max="2534" width="5.42578125" style="5" customWidth="1"/>
    <col min="2535" max="2535" width="23.5703125" style="5" customWidth="1"/>
    <col min="2536" max="2536" width="6.85546875" style="5" customWidth="1"/>
    <col min="2537" max="2537" width="5.7109375" style="5" customWidth="1"/>
    <col min="2538" max="2538" width="5.28515625" style="5" customWidth="1"/>
    <col min="2539" max="2539" width="6.42578125" style="5" customWidth="1"/>
    <col min="2540" max="2541" width="5.42578125" style="5" customWidth="1"/>
    <col min="2542" max="2542" width="5" style="5" customWidth="1"/>
    <col min="2543" max="2543" width="7.7109375" style="5" customWidth="1"/>
    <col min="2544" max="2544" width="4.7109375" style="5" customWidth="1"/>
    <col min="2545" max="2545" width="6.7109375" style="5" customWidth="1"/>
    <col min="2546" max="2546" width="5.85546875" style="5" customWidth="1"/>
    <col min="2547" max="2547" width="8.140625" style="5" customWidth="1"/>
    <col min="2548" max="2548" width="7.5703125" style="5" customWidth="1"/>
    <col min="2549" max="2549" width="10.85546875" style="5" customWidth="1"/>
    <col min="2550" max="2550" width="9.85546875" style="5" customWidth="1"/>
    <col min="2551" max="2551" width="13.85546875" style="5" customWidth="1"/>
    <col min="2552" max="2552" width="15" style="5" customWidth="1"/>
    <col min="2553" max="2609" width="10.28515625" style="5" customWidth="1"/>
    <col min="2610" max="2789" width="9.140625" style="5"/>
    <col min="2790" max="2790" width="5.42578125" style="5" customWidth="1"/>
    <col min="2791" max="2791" width="23.5703125" style="5" customWidth="1"/>
    <col min="2792" max="2792" width="6.85546875" style="5" customWidth="1"/>
    <col min="2793" max="2793" width="5.7109375" style="5" customWidth="1"/>
    <col min="2794" max="2794" width="5.28515625" style="5" customWidth="1"/>
    <col min="2795" max="2795" width="6.42578125" style="5" customWidth="1"/>
    <col min="2796" max="2797" width="5.42578125" style="5" customWidth="1"/>
    <col min="2798" max="2798" width="5" style="5" customWidth="1"/>
    <col min="2799" max="2799" width="7.7109375" style="5" customWidth="1"/>
    <col min="2800" max="2800" width="4.7109375" style="5" customWidth="1"/>
    <col min="2801" max="2801" width="6.7109375" style="5" customWidth="1"/>
    <col min="2802" max="2802" width="5.85546875" style="5" customWidth="1"/>
    <col min="2803" max="2803" width="8.140625" style="5" customWidth="1"/>
    <col min="2804" max="2804" width="7.5703125" style="5" customWidth="1"/>
    <col min="2805" max="2805" width="10.85546875" style="5" customWidth="1"/>
    <col min="2806" max="2806" width="9.85546875" style="5" customWidth="1"/>
    <col min="2807" max="2807" width="13.85546875" style="5" customWidth="1"/>
    <col min="2808" max="2808" width="15" style="5" customWidth="1"/>
    <col min="2809" max="2865" width="10.28515625" style="5" customWidth="1"/>
    <col min="2866" max="3045" width="9.140625" style="5"/>
    <col min="3046" max="3046" width="5.42578125" style="5" customWidth="1"/>
    <col min="3047" max="3047" width="23.5703125" style="5" customWidth="1"/>
    <col min="3048" max="3048" width="6.85546875" style="5" customWidth="1"/>
    <col min="3049" max="3049" width="5.7109375" style="5" customWidth="1"/>
    <col min="3050" max="3050" width="5.28515625" style="5" customWidth="1"/>
    <col min="3051" max="3051" width="6.42578125" style="5" customWidth="1"/>
    <col min="3052" max="3053" width="5.42578125" style="5" customWidth="1"/>
    <col min="3054" max="3054" width="5" style="5" customWidth="1"/>
    <col min="3055" max="3055" width="7.7109375" style="5" customWidth="1"/>
    <col min="3056" max="3056" width="4.7109375" style="5" customWidth="1"/>
    <col min="3057" max="3057" width="6.7109375" style="5" customWidth="1"/>
    <col min="3058" max="3058" width="5.85546875" style="5" customWidth="1"/>
    <col min="3059" max="3059" width="8.140625" style="5" customWidth="1"/>
    <col min="3060" max="3060" width="7.5703125" style="5" customWidth="1"/>
    <col min="3061" max="3061" width="10.85546875" style="5" customWidth="1"/>
    <col min="3062" max="3062" width="9.85546875" style="5" customWidth="1"/>
    <col min="3063" max="3063" width="13.85546875" style="5" customWidth="1"/>
    <col min="3064" max="3064" width="15" style="5" customWidth="1"/>
    <col min="3065" max="3121" width="10.28515625" style="5" customWidth="1"/>
    <col min="3122" max="3301" width="9.140625" style="5"/>
    <col min="3302" max="3302" width="5.42578125" style="5" customWidth="1"/>
    <col min="3303" max="3303" width="23.5703125" style="5" customWidth="1"/>
    <col min="3304" max="3304" width="6.85546875" style="5" customWidth="1"/>
    <col min="3305" max="3305" width="5.7109375" style="5" customWidth="1"/>
    <col min="3306" max="3306" width="5.28515625" style="5" customWidth="1"/>
    <col min="3307" max="3307" width="6.42578125" style="5" customWidth="1"/>
    <col min="3308" max="3309" width="5.42578125" style="5" customWidth="1"/>
    <col min="3310" max="3310" width="5" style="5" customWidth="1"/>
    <col min="3311" max="3311" width="7.7109375" style="5" customWidth="1"/>
    <col min="3312" max="3312" width="4.7109375" style="5" customWidth="1"/>
    <col min="3313" max="3313" width="6.7109375" style="5" customWidth="1"/>
    <col min="3314" max="3314" width="5.85546875" style="5" customWidth="1"/>
    <col min="3315" max="3315" width="8.140625" style="5" customWidth="1"/>
    <col min="3316" max="3316" width="7.5703125" style="5" customWidth="1"/>
    <col min="3317" max="3317" width="10.85546875" style="5" customWidth="1"/>
    <col min="3318" max="3318" width="9.85546875" style="5" customWidth="1"/>
    <col min="3319" max="3319" width="13.85546875" style="5" customWidth="1"/>
    <col min="3320" max="3320" width="15" style="5" customWidth="1"/>
    <col min="3321" max="3377" width="10.28515625" style="5" customWidth="1"/>
    <col min="3378" max="3557" width="9.140625" style="5"/>
    <col min="3558" max="3558" width="5.42578125" style="5" customWidth="1"/>
    <col min="3559" max="3559" width="23.5703125" style="5" customWidth="1"/>
    <col min="3560" max="3560" width="6.85546875" style="5" customWidth="1"/>
    <col min="3561" max="3561" width="5.7109375" style="5" customWidth="1"/>
    <col min="3562" max="3562" width="5.28515625" style="5" customWidth="1"/>
    <col min="3563" max="3563" width="6.42578125" style="5" customWidth="1"/>
    <col min="3564" max="3565" width="5.42578125" style="5" customWidth="1"/>
    <col min="3566" max="3566" width="5" style="5" customWidth="1"/>
    <col min="3567" max="3567" width="7.7109375" style="5" customWidth="1"/>
    <col min="3568" max="3568" width="4.7109375" style="5" customWidth="1"/>
    <col min="3569" max="3569" width="6.7109375" style="5" customWidth="1"/>
    <col min="3570" max="3570" width="5.85546875" style="5" customWidth="1"/>
    <col min="3571" max="3571" width="8.140625" style="5" customWidth="1"/>
    <col min="3572" max="3572" width="7.5703125" style="5" customWidth="1"/>
    <col min="3573" max="3573" width="10.85546875" style="5" customWidth="1"/>
    <col min="3574" max="3574" width="9.85546875" style="5" customWidth="1"/>
    <col min="3575" max="3575" width="13.85546875" style="5" customWidth="1"/>
    <col min="3576" max="3576" width="15" style="5" customWidth="1"/>
    <col min="3577" max="3633" width="10.28515625" style="5" customWidth="1"/>
    <col min="3634" max="3813" width="9.140625" style="5"/>
    <col min="3814" max="3814" width="5.42578125" style="5" customWidth="1"/>
    <col min="3815" max="3815" width="23.5703125" style="5" customWidth="1"/>
    <col min="3816" max="3816" width="6.85546875" style="5" customWidth="1"/>
    <col min="3817" max="3817" width="5.7109375" style="5" customWidth="1"/>
    <col min="3818" max="3818" width="5.28515625" style="5" customWidth="1"/>
    <col min="3819" max="3819" width="6.42578125" style="5" customWidth="1"/>
    <col min="3820" max="3821" width="5.42578125" style="5" customWidth="1"/>
    <col min="3822" max="3822" width="5" style="5" customWidth="1"/>
    <col min="3823" max="3823" width="7.7109375" style="5" customWidth="1"/>
    <col min="3824" max="3824" width="4.7109375" style="5" customWidth="1"/>
    <col min="3825" max="3825" width="6.7109375" style="5" customWidth="1"/>
    <col min="3826" max="3826" width="5.85546875" style="5" customWidth="1"/>
    <col min="3827" max="3827" width="8.140625" style="5" customWidth="1"/>
    <col min="3828" max="3828" width="7.5703125" style="5" customWidth="1"/>
    <col min="3829" max="3829" width="10.85546875" style="5" customWidth="1"/>
    <col min="3830" max="3830" width="9.85546875" style="5" customWidth="1"/>
    <col min="3831" max="3831" width="13.85546875" style="5" customWidth="1"/>
    <col min="3832" max="3832" width="15" style="5" customWidth="1"/>
    <col min="3833" max="3889" width="10.28515625" style="5" customWidth="1"/>
    <col min="3890" max="4069" width="9.140625" style="5"/>
    <col min="4070" max="4070" width="5.42578125" style="5" customWidth="1"/>
    <col min="4071" max="4071" width="23.5703125" style="5" customWidth="1"/>
    <col min="4072" max="4072" width="6.85546875" style="5" customWidth="1"/>
    <col min="4073" max="4073" width="5.7109375" style="5" customWidth="1"/>
    <col min="4074" max="4074" width="5.28515625" style="5" customWidth="1"/>
    <col min="4075" max="4075" width="6.42578125" style="5" customWidth="1"/>
    <col min="4076" max="4077" width="5.42578125" style="5" customWidth="1"/>
    <col min="4078" max="4078" width="5" style="5" customWidth="1"/>
    <col min="4079" max="4079" width="7.7109375" style="5" customWidth="1"/>
    <col min="4080" max="4080" width="4.7109375" style="5" customWidth="1"/>
    <col min="4081" max="4081" width="6.7109375" style="5" customWidth="1"/>
    <col min="4082" max="4082" width="5.85546875" style="5" customWidth="1"/>
    <col min="4083" max="4083" width="8.140625" style="5" customWidth="1"/>
    <col min="4084" max="4084" width="7.5703125" style="5" customWidth="1"/>
    <col min="4085" max="4085" width="10.85546875" style="5" customWidth="1"/>
    <col min="4086" max="4086" width="9.85546875" style="5" customWidth="1"/>
    <col min="4087" max="4087" width="13.85546875" style="5" customWidth="1"/>
    <col min="4088" max="4088" width="15" style="5" customWidth="1"/>
    <col min="4089" max="4145" width="10.28515625" style="5" customWidth="1"/>
    <col min="4146" max="4325" width="9.140625" style="5"/>
    <col min="4326" max="4326" width="5.42578125" style="5" customWidth="1"/>
    <col min="4327" max="4327" width="23.5703125" style="5" customWidth="1"/>
    <col min="4328" max="4328" width="6.85546875" style="5" customWidth="1"/>
    <col min="4329" max="4329" width="5.7109375" style="5" customWidth="1"/>
    <col min="4330" max="4330" width="5.28515625" style="5" customWidth="1"/>
    <col min="4331" max="4331" width="6.42578125" style="5" customWidth="1"/>
    <col min="4332" max="4333" width="5.42578125" style="5" customWidth="1"/>
    <col min="4334" max="4334" width="5" style="5" customWidth="1"/>
    <col min="4335" max="4335" width="7.7109375" style="5" customWidth="1"/>
    <col min="4336" max="4336" width="4.7109375" style="5" customWidth="1"/>
    <col min="4337" max="4337" width="6.7109375" style="5" customWidth="1"/>
    <col min="4338" max="4338" width="5.85546875" style="5" customWidth="1"/>
    <col min="4339" max="4339" width="8.140625" style="5" customWidth="1"/>
    <col min="4340" max="4340" width="7.5703125" style="5" customWidth="1"/>
    <col min="4341" max="4341" width="10.85546875" style="5" customWidth="1"/>
    <col min="4342" max="4342" width="9.85546875" style="5" customWidth="1"/>
    <col min="4343" max="4343" width="13.85546875" style="5" customWidth="1"/>
    <col min="4344" max="4344" width="15" style="5" customWidth="1"/>
    <col min="4345" max="4401" width="10.28515625" style="5" customWidth="1"/>
    <col min="4402" max="4581" width="9.140625" style="5"/>
    <col min="4582" max="4582" width="5.42578125" style="5" customWidth="1"/>
    <col min="4583" max="4583" width="23.5703125" style="5" customWidth="1"/>
    <col min="4584" max="4584" width="6.85546875" style="5" customWidth="1"/>
    <col min="4585" max="4585" width="5.7109375" style="5" customWidth="1"/>
    <col min="4586" max="4586" width="5.28515625" style="5" customWidth="1"/>
    <col min="4587" max="4587" width="6.42578125" style="5" customWidth="1"/>
    <col min="4588" max="4589" width="5.42578125" style="5" customWidth="1"/>
    <col min="4590" max="4590" width="5" style="5" customWidth="1"/>
    <col min="4591" max="4591" width="7.7109375" style="5" customWidth="1"/>
    <col min="4592" max="4592" width="4.7109375" style="5" customWidth="1"/>
    <col min="4593" max="4593" width="6.7109375" style="5" customWidth="1"/>
    <col min="4594" max="4594" width="5.85546875" style="5" customWidth="1"/>
    <col min="4595" max="4595" width="8.140625" style="5" customWidth="1"/>
    <col min="4596" max="4596" width="7.5703125" style="5" customWidth="1"/>
    <col min="4597" max="4597" width="10.85546875" style="5" customWidth="1"/>
    <col min="4598" max="4598" width="9.85546875" style="5" customWidth="1"/>
    <col min="4599" max="4599" width="13.85546875" style="5" customWidth="1"/>
    <col min="4600" max="4600" width="15" style="5" customWidth="1"/>
    <col min="4601" max="4657" width="10.28515625" style="5" customWidth="1"/>
    <col min="4658" max="4837" width="9.140625" style="5"/>
    <col min="4838" max="4838" width="5.42578125" style="5" customWidth="1"/>
    <col min="4839" max="4839" width="23.5703125" style="5" customWidth="1"/>
    <col min="4840" max="4840" width="6.85546875" style="5" customWidth="1"/>
    <col min="4841" max="4841" width="5.7109375" style="5" customWidth="1"/>
    <col min="4842" max="4842" width="5.28515625" style="5" customWidth="1"/>
    <col min="4843" max="4843" width="6.42578125" style="5" customWidth="1"/>
    <col min="4844" max="4845" width="5.42578125" style="5" customWidth="1"/>
    <col min="4846" max="4846" width="5" style="5" customWidth="1"/>
    <col min="4847" max="4847" width="7.7109375" style="5" customWidth="1"/>
    <col min="4848" max="4848" width="4.7109375" style="5" customWidth="1"/>
    <col min="4849" max="4849" width="6.7109375" style="5" customWidth="1"/>
    <col min="4850" max="4850" width="5.85546875" style="5" customWidth="1"/>
    <col min="4851" max="4851" width="8.140625" style="5" customWidth="1"/>
    <col min="4852" max="4852" width="7.5703125" style="5" customWidth="1"/>
    <col min="4853" max="4853" width="10.85546875" style="5" customWidth="1"/>
    <col min="4854" max="4854" width="9.85546875" style="5" customWidth="1"/>
    <col min="4855" max="4855" width="13.85546875" style="5" customWidth="1"/>
    <col min="4856" max="4856" width="15" style="5" customWidth="1"/>
    <col min="4857" max="4913" width="10.28515625" style="5" customWidth="1"/>
    <col min="4914" max="5093" width="9.140625" style="5"/>
    <col min="5094" max="5094" width="5.42578125" style="5" customWidth="1"/>
    <col min="5095" max="5095" width="23.5703125" style="5" customWidth="1"/>
    <col min="5096" max="5096" width="6.85546875" style="5" customWidth="1"/>
    <col min="5097" max="5097" width="5.7109375" style="5" customWidth="1"/>
    <col min="5098" max="5098" width="5.28515625" style="5" customWidth="1"/>
    <col min="5099" max="5099" width="6.42578125" style="5" customWidth="1"/>
    <col min="5100" max="5101" width="5.42578125" style="5" customWidth="1"/>
    <col min="5102" max="5102" width="5" style="5" customWidth="1"/>
    <col min="5103" max="5103" width="7.7109375" style="5" customWidth="1"/>
    <col min="5104" max="5104" width="4.7109375" style="5" customWidth="1"/>
    <col min="5105" max="5105" width="6.7109375" style="5" customWidth="1"/>
    <col min="5106" max="5106" width="5.85546875" style="5" customWidth="1"/>
    <col min="5107" max="5107" width="8.140625" style="5" customWidth="1"/>
    <col min="5108" max="5108" width="7.5703125" style="5" customWidth="1"/>
    <col min="5109" max="5109" width="10.85546875" style="5" customWidth="1"/>
    <col min="5110" max="5110" width="9.85546875" style="5" customWidth="1"/>
    <col min="5111" max="5111" width="13.85546875" style="5" customWidth="1"/>
    <col min="5112" max="5112" width="15" style="5" customWidth="1"/>
    <col min="5113" max="5169" width="10.28515625" style="5" customWidth="1"/>
    <col min="5170" max="5349" width="9.140625" style="5"/>
    <col min="5350" max="5350" width="5.42578125" style="5" customWidth="1"/>
    <col min="5351" max="5351" width="23.5703125" style="5" customWidth="1"/>
    <col min="5352" max="5352" width="6.85546875" style="5" customWidth="1"/>
    <col min="5353" max="5353" width="5.7109375" style="5" customWidth="1"/>
    <col min="5354" max="5354" width="5.28515625" style="5" customWidth="1"/>
    <col min="5355" max="5355" width="6.42578125" style="5" customWidth="1"/>
    <col min="5356" max="5357" width="5.42578125" style="5" customWidth="1"/>
    <col min="5358" max="5358" width="5" style="5" customWidth="1"/>
    <col min="5359" max="5359" width="7.7109375" style="5" customWidth="1"/>
    <col min="5360" max="5360" width="4.7109375" style="5" customWidth="1"/>
    <col min="5361" max="5361" width="6.7109375" style="5" customWidth="1"/>
    <col min="5362" max="5362" width="5.85546875" style="5" customWidth="1"/>
    <col min="5363" max="5363" width="8.140625" style="5" customWidth="1"/>
    <col min="5364" max="5364" width="7.5703125" style="5" customWidth="1"/>
    <col min="5365" max="5365" width="10.85546875" style="5" customWidth="1"/>
    <col min="5366" max="5366" width="9.85546875" style="5" customWidth="1"/>
    <col min="5367" max="5367" width="13.85546875" style="5" customWidth="1"/>
    <col min="5368" max="5368" width="15" style="5" customWidth="1"/>
    <col min="5369" max="5425" width="10.28515625" style="5" customWidth="1"/>
    <col min="5426" max="5605" width="9.140625" style="5"/>
    <col min="5606" max="5606" width="5.42578125" style="5" customWidth="1"/>
    <col min="5607" max="5607" width="23.5703125" style="5" customWidth="1"/>
    <col min="5608" max="5608" width="6.85546875" style="5" customWidth="1"/>
    <col min="5609" max="5609" width="5.7109375" style="5" customWidth="1"/>
    <col min="5610" max="5610" width="5.28515625" style="5" customWidth="1"/>
    <col min="5611" max="5611" width="6.42578125" style="5" customWidth="1"/>
    <col min="5612" max="5613" width="5.42578125" style="5" customWidth="1"/>
    <col min="5614" max="5614" width="5" style="5" customWidth="1"/>
    <col min="5615" max="5615" width="7.7109375" style="5" customWidth="1"/>
    <col min="5616" max="5616" width="4.7109375" style="5" customWidth="1"/>
    <col min="5617" max="5617" width="6.7109375" style="5" customWidth="1"/>
    <col min="5618" max="5618" width="5.85546875" style="5" customWidth="1"/>
    <col min="5619" max="5619" width="8.140625" style="5" customWidth="1"/>
    <col min="5620" max="5620" width="7.5703125" style="5" customWidth="1"/>
    <col min="5621" max="5621" width="10.85546875" style="5" customWidth="1"/>
    <col min="5622" max="5622" width="9.85546875" style="5" customWidth="1"/>
    <col min="5623" max="5623" width="13.85546875" style="5" customWidth="1"/>
    <col min="5624" max="5624" width="15" style="5" customWidth="1"/>
    <col min="5625" max="5681" width="10.28515625" style="5" customWidth="1"/>
    <col min="5682" max="5861" width="9.140625" style="5"/>
    <col min="5862" max="5862" width="5.42578125" style="5" customWidth="1"/>
    <col min="5863" max="5863" width="23.5703125" style="5" customWidth="1"/>
    <col min="5864" max="5864" width="6.85546875" style="5" customWidth="1"/>
    <col min="5865" max="5865" width="5.7109375" style="5" customWidth="1"/>
    <col min="5866" max="5866" width="5.28515625" style="5" customWidth="1"/>
    <col min="5867" max="5867" width="6.42578125" style="5" customWidth="1"/>
    <col min="5868" max="5869" width="5.42578125" style="5" customWidth="1"/>
    <col min="5870" max="5870" width="5" style="5" customWidth="1"/>
    <col min="5871" max="5871" width="7.7109375" style="5" customWidth="1"/>
    <col min="5872" max="5872" width="4.7109375" style="5" customWidth="1"/>
    <col min="5873" max="5873" width="6.7109375" style="5" customWidth="1"/>
    <col min="5874" max="5874" width="5.85546875" style="5" customWidth="1"/>
    <col min="5875" max="5875" width="8.140625" style="5" customWidth="1"/>
    <col min="5876" max="5876" width="7.5703125" style="5" customWidth="1"/>
    <col min="5877" max="5877" width="10.85546875" style="5" customWidth="1"/>
    <col min="5878" max="5878" width="9.85546875" style="5" customWidth="1"/>
    <col min="5879" max="5879" width="13.85546875" style="5" customWidth="1"/>
    <col min="5880" max="5880" width="15" style="5" customWidth="1"/>
    <col min="5881" max="5937" width="10.28515625" style="5" customWidth="1"/>
    <col min="5938" max="6117" width="9.140625" style="5"/>
    <col min="6118" max="6118" width="5.42578125" style="5" customWidth="1"/>
    <col min="6119" max="6119" width="23.5703125" style="5" customWidth="1"/>
    <col min="6120" max="6120" width="6.85546875" style="5" customWidth="1"/>
    <col min="6121" max="6121" width="5.7109375" style="5" customWidth="1"/>
    <col min="6122" max="6122" width="5.28515625" style="5" customWidth="1"/>
    <col min="6123" max="6123" width="6.42578125" style="5" customWidth="1"/>
    <col min="6124" max="6125" width="5.42578125" style="5" customWidth="1"/>
    <col min="6126" max="6126" width="5" style="5" customWidth="1"/>
    <col min="6127" max="6127" width="7.7109375" style="5" customWidth="1"/>
    <col min="6128" max="6128" width="4.7109375" style="5" customWidth="1"/>
    <col min="6129" max="6129" width="6.7109375" style="5" customWidth="1"/>
    <col min="6130" max="6130" width="5.85546875" style="5" customWidth="1"/>
    <col min="6131" max="6131" width="8.140625" style="5" customWidth="1"/>
    <col min="6132" max="6132" width="7.5703125" style="5" customWidth="1"/>
    <col min="6133" max="6133" width="10.85546875" style="5" customWidth="1"/>
    <col min="6134" max="6134" width="9.85546875" style="5" customWidth="1"/>
    <col min="6135" max="6135" width="13.85546875" style="5" customWidth="1"/>
    <col min="6136" max="6136" width="15" style="5" customWidth="1"/>
    <col min="6137" max="6193" width="10.28515625" style="5" customWidth="1"/>
    <col min="6194" max="6373" width="9.140625" style="5"/>
    <col min="6374" max="6374" width="5.42578125" style="5" customWidth="1"/>
    <col min="6375" max="6375" width="23.5703125" style="5" customWidth="1"/>
    <col min="6376" max="6376" width="6.85546875" style="5" customWidth="1"/>
    <col min="6377" max="6377" width="5.7109375" style="5" customWidth="1"/>
    <col min="6378" max="6378" width="5.28515625" style="5" customWidth="1"/>
    <col min="6379" max="6379" width="6.42578125" style="5" customWidth="1"/>
    <col min="6380" max="6381" width="5.42578125" style="5" customWidth="1"/>
    <col min="6382" max="6382" width="5" style="5" customWidth="1"/>
    <col min="6383" max="6383" width="7.7109375" style="5" customWidth="1"/>
    <col min="6384" max="6384" width="4.7109375" style="5" customWidth="1"/>
    <col min="6385" max="6385" width="6.7109375" style="5" customWidth="1"/>
    <col min="6386" max="6386" width="5.85546875" style="5" customWidth="1"/>
    <col min="6387" max="6387" width="8.140625" style="5" customWidth="1"/>
    <col min="6388" max="6388" width="7.5703125" style="5" customWidth="1"/>
    <col min="6389" max="6389" width="10.85546875" style="5" customWidth="1"/>
    <col min="6390" max="6390" width="9.85546875" style="5" customWidth="1"/>
    <col min="6391" max="6391" width="13.85546875" style="5" customWidth="1"/>
    <col min="6392" max="6392" width="15" style="5" customWidth="1"/>
    <col min="6393" max="6449" width="10.28515625" style="5" customWidth="1"/>
    <col min="6450" max="6629" width="9.140625" style="5"/>
    <col min="6630" max="6630" width="5.42578125" style="5" customWidth="1"/>
    <col min="6631" max="6631" width="23.5703125" style="5" customWidth="1"/>
    <col min="6632" max="6632" width="6.85546875" style="5" customWidth="1"/>
    <col min="6633" max="6633" width="5.7109375" style="5" customWidth="1"/>
    <col min="6634" max="6634" width="5.28515625" style="5" customWidth="1"/>
    <col min="6635" max="6635" width="6.42578125" style="5" customWidth="1"/>
    <col min="6636" max="6637" width="5.42578125" style="5" customWidth="1"/>
    <col min="6638" max="6638" width="5" style="5" customWidth="1"/>
    <col min="6639" max="6639" width="7.7109375" style="5" customWidth="1"/>
    <col min="6640" max="6640" width="4.7109375" style="5" customWidth="1"/>
    <col min="6641" max="6641" width="6.7109375" style="5" customWidth="1"/>
    <col min="6642" max="6642" width="5.85546875" style="5" customWidth="1"/>
    <col min="6643" max="6643" width="8.140625" style="5" customWidth="1"/>
    <col min="6644" max="6644" width="7.5703125" style="5" customWidth="1"/>
    <col min="6645" max="6645" width="10.85546875" style="5" customWidth="1"/>
    <col min="6646" max="6646" width="9.85546875" style="5" customWidth="1"/>
    <col min="6647" max="6647" width="13.85546875" style="5" customWidth="1"/>
    <col min="6648" max="6648" width="15" style="5" customWidth="1"/>
    <col min="6649" max="6705" width="10.28515625" style="5" customWidth="1"/>
    <col min="6706" max="6885" width="9.140625" style="5"/>
    <col min="6886" max="6886" width="5.42578125" style="5" customWidth="1"/>
    <col min="6887" max="6887" width="23.5703125" style="5" customWidth="1"/>
    <col min="6888" max="6888" width="6.85546875" style="5" customWidth="1"/>
    <col min="6889" max="6889" width="5.7109375" style="5" customWidth="1"/>
    <col min="6890" max="6890" width="5.28515625" style="5" customWidth="1"/>
    <col min="6891" max="6891" width="6.42578125" style="5" customWidth="1"/>
    <col min="6892" max="6893" width="5.42578125" style="5" customWidth="1"/>
    <col min="6894" max="6894" width="5" style="5" customWidth="1"/>
    <col min="6895" max="6895" width="7.7109375" style="5" customWidth="1"/>
    <col min="6896" max="6896" width="4.7109375" style="5" customWidth="1"/>
    <col min="6897" max="6897" width="6.7109375" style="5" customWidth="1"/>
    <col min="6898" max="6898" width="5.85546875" style="5" customWidth="1"/>
    <col min="6899" max="6899" width="8.140625" style="5" customWidth="1"/>
    <col min="6900" max="6900" width="7.5703125" style="5" customWidth="1"/>
    <col min="6901" max="6901" width="10.85546875" style="5" customWidth="1"/>
    <col min="6902" max="6902" width="9.85546875" style="5" customWidth="1"/>
    <col min="6903" max="6903" width="13.85546875" style="5" customWidth="1"/>
    <col min="6904" max="6904" width="15" style="5" customWidth="1"/>
    <col min="6905" max="6961" width="10.28515625" style="5" customWidth="1"/>
    <col min="6962" max="7141" width="9.140625" style="5"/>
    <col min="7142" max="7142" width="5.42578125" style="5" customWidth="1"/>
    <col min="7143" max="7143" width="23.5703125" style="5" customWidth="1"/>
    <col min="7144" max="7144" width="6.85546875" style="5" customWidth="1"/>
    <col min="7145" max="7145" width="5.7109375" style="5" customWidth="1"/>
    <col min="7146" max="7146" width="5.28515625" style="5" customWidth="1"/>
    <col min="7147" max="7147" width="6.42578125" style="5" customWidth="1"/>
    <col min="7148" max="7149" width="5.42578125" style="5" customWidth="1"/>
    <col min="7150" max="7150" width="5" style="5" customWidth="1"/>
    <col min="7151" max="7151" width="7.7109375" style="5" customWidth="1"/>
    <col min="7152" max="7152" width="4.7109375" style="5" customWidth="1"/>
    <col min="7153" max="7153" width="6.7109375" style="5" customWidth="1"/>
    <col min="7154" max="7154" width="5.85546875" style="5" customWidth="1"/>
    <col min="7155" max="7155" width="8.140625" style="5" customWidth="1"/>
    <col min="7156" max="7156" width="7.5703125" style="5" customWidth="1"/>
    <col min="7157" max="7157" width="10.85546875" style="5" customWidth="1"/>
    <col min="7158" max="7158" width="9.85546875" style="5" customWidth="1"/>
    <col min="7159" max="7159" width="13.85546875" style="5" customWidth="1"/>
    <col min="7160" max="7160" width="15" style="5" customWidth="1"/>
    <col min="7161" max="7217" width="10.28515625" style="5" customWidth="1"/>
    <col min="7218" max="7397" width="9.140625" style="5"/>
    <col min="7398" max="7398" width="5.42578125" style="5" customWidth="1"/>
    <col min="7399" max="7399" width="23.5703125" style="5" customWidth="1"/>
    <col min="7400" max="7400" width="6.85546875" style="5" customWidth="1"/>
    <col min="7401" max="7401" width="5.7109375" style="5" customWidth="1"/>
    <col min="7402" max="7402" width="5.28515625" style="5" customWidth="1"/>
    <col min="7403" max="7403" width="6.42578125" style="5" customWidth="1"/>
    <col min="7404" max="7405" width="5.42578125" style="5" customWidth="1"/>
    <col min="7406" max="7406" width="5" style="5" customWidth="1"/>
    <col min="7407" max="7407" width="7.7109375" style="5" customWidth="1"/>
    <col min="7408" max="7408" width="4.7109375" style="5" customWidth="1"/>
    <col min="7409" max="7409" width="6.7109375" style="5" customWidth="1"/>
    <col min="7410" max="7410" width="5.85546875" style="5" customWidth="1"/>
    <col min="7411" max="7411" width="8.140625" style="5" customWidth="1"/>
    <col min="7412" max="7412" width="7.5703125" style="5" customWidth="1"/>
    <col min="7413" max="7413" width="10.85546875" style="5" customWidth="1"/>
    <col min="7414" max="7414" width="9.85546875" style="5" customWidth="1"/>
    <col min="7415" max="7415" width="13.85546875" style="5" customWidth="1"/>
    <col min="7416" max="7416" width="15" style="5" customWidth="1"/>
    <col min="7417" max="7473" width="10.28515625" style="5" customWidth="1"/>
    <col min="7474" max="7653" width="9.140625" style="5"/>
    <col min="7654" max="7654" width="5.42578125" style="5" customWidth="1"/>
    <col min="7655" max="7655" width="23.5703125" style="5" customWidth="1"/>
    <col min="7656" max="7656" width="6.85546875" style="5" customWidth="1"/>
    <col min="7657" max="7657" width="5.7109375" style="5" customWidth="1"/>
    <col min="7658" max="7658" width="5.28515625" style="5" customWidth="1"/>
    <col min="7659" max="7659" width="6.42578125" style="5" customWidth="1"/>
    <col min="7660" max="7661" width="5.42578125" style="5" customWidth="1"/>
    <col min="7662" max="7662" width="5" style="5" customWidth="1"/>
    <col min="7663" max="7663" width="7.7109375" style="5" customWidth="1"/>
    <col min="7664" max="7664" width="4.7109375" style="5" customWidth="1"/>
    <col min="7665" max="7665" width="6.7109375" style="5" customWidth="1"/>
    <col min="7666" max="7666" width="5.85546875" style="5" customWidth="1"/>
    <col min="7667" max="7667" width="8.140625" style="5" customWidth="1"/>
    <col min="7668" max="7668" width="7.5703125" style="5" customWidth="1"/>
    <col min="7669" max="7669" width="10.85546875" style="5" customWidth="1"/>
    <col min="7670" max="7670" width="9.85546875" style="5" customWidth="1"/>
    <col min="7671" max="7671" width="13.85546875" style="5" customWidth="1"/>
    <col min="7672" max="7672" width="15" style="5" customWidth="1"/>
    <col min="7673" max="7729" width="10.28515625" style="5" customWidth="1"/>
    <col min="7730" max="7909" width="9.140625" style="5"/>
    <col min="7910" max="7910" width="5.42578125" style="5" customWidth="1"/>
    <col min="7911" max="7911" width="23.5703125" style="5" customWidth="1"/>
    <col min="7912" max="7912" width="6.85546875" style="5" customWidth="1"/>
    <col min="7913" max="7913" width="5.7109375" style="5" customWidth="1"/>
    <col min="7914" max="7914" width="5.28515625" style="5" customWidth="1"/>
    <col min="7915" max="7915" width="6.42578125" style="5" customWidth="1"/>
    <col min="7916" max="7917" width="5.42578125" style="5" customWidth="1"/>
    <col min="7918" max="7918" width="5" style="5" customWidth="1"/>
    <col min="7919" max="7919" width="7.7109375" style="5" customWidth="1"/>
    <col min="7920" max="7920" width="4.7109375" style="5" customWidth="1"/>
    <col min="7921" max="7921" width="6.7109375" style="5" customWidth="1"/>
    <col min="7922" max="7922" width="5.85546875" style="5" customWidth="1"/>
    <col min="7923" max="7923" width="8.140625" style="5" customWidth="1"/>
    <col min="7924" max="7924" width="7.5703125" style="5" customWidth="1"/>
    <col min="7925" max="7925" width="10.85546875" style="5" customWidth="1"/>
    <col min="7926" max="7926" width="9.85546875" style="5" customWidth="1"/>
    <col min="7927" max="7927" width="13.85546875" style="5" customWidth="1"/>
    <col min="7928" max="7928" width="15" style="5" customWidth="1"/>
    <col min="7929" max="7985" width="10.28515625" style="5" customWidth="1"/>
    <col min="7986" max="8165" width="9.140625" style="5"/>
    <col min="8166" max="8166" width="5.42578125" style="5" customWidth="1"/>
    <col min="8167" max="8167" width="23.5703125" style="5" customWidth="1"/>
    <col min="8168" max="8168" width="6.85546875" style="5" customWidth="1"/>
    <col min="8169" max="8169" width="5.7109375" style="5" customWidth="1"/>
    <col min="8170" max="8170" width="5.28515625" style="5" customWidth="1"/>
    <col min="8171" max="8171" width="6.42578125" style="5" customWidth="1"/>
    <col min="8172" max="8173" width="5.42578125" style="5" customWidth="1"/>
    <col min="8174" max="8174" width="5" style="5" customWidth="1"/>
    <col min="8175" max="8175" width="7.7109375" style="5" customWidth="1"/>
    <col min="8176" max="8176" width="4.7109375" style="5" customWidth="1"/>
    <col min="8177" max="8177" width="6.7109375" style="5" customWidth="1"/>
    <col min="8178" max="8178" width="5.85546875" style="5" customWidth="1"/>
    <col min="8179" max="8179" width="8.140625" style="5" customWidth="1"/>
    <col min="8180" max="8180" width="7.5703125" style="5" customWidth="1"/>
    <col min="8181" max="8181" width="10.85546875" style="5" customWidth="1"/>
    <col min="8182" max="8182" width="9.85546875" style="5" customWidth="1"/>
    <col min="8183" max="8183" width="13.85546875" style="5" customWidth="1"/>
    <col min="8184" max="8184" width="15" style="5" customWidth="1"/>
    <col min="8185" max="8241" width="10.28515625" style="5" customWidth="1"/>
    <col min="8242" max="8421" width="9.140625" style="5"/>
    <col min="8422" max="8422" width="5.42578125" style="5" customWidth="1"/>
    <col min="8423" max="8423" width="23.5703125" style="5" customWidth="1"/>
    <col min="8424" max="8424" width="6.85546875" style="5" customWidth="1"/>
    <col min="8425" max="8425" width="5.7109375" style="5" customWidth="1"/>
    <col min="8426" max="8426" width="5.28515625" style="5" customWidth="1"/>
    <col min="8427" max="8427" width="6.42578125" style="5" customWidth="1"/>
    <col min="8428" max="8429" width="5.42578125" style="5" customWidth="1"/>
    <col min="8430" max="8430" width="5" style="5" customWidth="1"/>
    <col min="8431" max="8431" width="7.7109375" style="5" customWidth="1"/>
    <col min="8432" max="8432" width="4.7109375" style="5" customWidth="1"/>
    <col min="8433" max="8433" width="6.7109375" style="5" customWidth="1"/>
    <col min="8434" max="8434" width="5.85546875" style="5" customWidth="1"/>
    <col min="8435" max="8435" width="8.140625" style="5" customWidth="1"/>
    <col min="8436" max="8436" width="7.5703125" style="5" customWidth="1"/>
    <col min="8437" max="8437" width="10.85546875" style="5" customWidth="1"/>
    <col min="8438" max="8438" width="9.85546875" style="5" customWidth="1"/>
    <col min="8439" max="8439" width="13.85546875" style="5" customWidth="1"/>
    <col min="8440" max="8440" width="15" style="5" customWidth="1"/>
    <col min="8441" max="8497" width="10.28515625" style="5" customWidth="1"/>
    <col min="8498" max="8677" width="9.140625" style="5"/>
    <col min="8678" max="8678" width="5.42578125" style="5" customWidth="1"/>
    <col min="8679" max="8679" width="23.5703125" style="5" customWidth="1"/>
    <col min="8680" max="8680" width="6.85546875" style="5" customWidth="1"/>
    <col min="8681" max="8681" width="5.7109375" style="5" customWidth="1"/>
    <col min="8682" max="8682" width="5.28515625" style="5" customWidth="1"/>
    <col min="8683" max="8683" width="6.42578125" style="5" customWidth="1"/>
    <col min="8684" max="8685" width="5.42578125" style="5" customWidth="1"/>
    <col min="8686" max="8686" width="5" style="5" customWidth="1"/>
    <col min="8687" max="8687" width="7.7109375" style="5" customWidth="1"/>
    <col min="8688" max="8688" width="4.7109375" style="5" customWidth="1"/>
    <col min="8689" max="8689" width="6.7109375" style="5" customWidth="1"/>
    <col min="8690" max="8690" width="5.85546875" style="5" customWidth="1"/>
    <col min="8691" max="8691" width="8.140625" style="5" customWidth="1"/>
    <col min="8692" max="8692" width="7.5703125" style="5" customWidth="1"/>
    <col min="8693" max="8693" width="10.85546875" style="5" customWidth="1"/>
    <col min="8694" max="8694" width="9.85546875" style="5" customWidth="1"/>
    <col min="8695" max="8695" width="13.85546875" style="5" customWidth="1"/>
    <col min="8696" max="8696" width="15" style="5" customWidth="1"/>
    <col min="8697" max="8753" width="10.28515625" style="5" customWidth="1"/>
    <col min="8754" max="8933" width="9.140625" style="5"/>
    <col min="8934" max="8934" width="5.42578125" style="5" customWidth="1"/>
    <col min="8935" max="8935" width="23.5703125" style="5" customWidth="1"/>
    <col min="8936" max="8936" width="6.85546875" style="5" customWidth="1"/>
    <col min="8937" max="8937" width="5.7109375" style="5" customWidth="1"/>
    <col min="8938" max="8938" width="5.28515625" style="5" customWidth="1"/>
    <col min="8939" max="8939" width="6.42578125" style="5" customWidth="1"/>
    <col min="8940" max="8941" width="5.42578125" style="5" customWidth="1"/>
    <col min="8942" max="8942" width="5" style="5" customWidth="1"/>
    <col min="8943" max="8943" width="7.7109375" style="5" customWidth="1"/>
    <col min="8944" max="8944" width="4.7109375" style="5" customWidth="1"/>
    <col min="8945" max="8945" width="6.7109375" style="5" customWidth="1"/>
    <col min="8946" max="8946" width="5.85546875" style="5" customWidth="1"/>
    <col min="8947" max="8947" width="8.140625" style="5" customWidth="1"/>
    <col min="8948" max="8948" width="7.5703125" style="5" customWidth="1"/>
    <col min="8949" max="8949" width="10.85546875" style="5" customWidth="1"/>
    <col min="8950" max="8950" width="9.85546875" style="5" customWidth="1"/>
    <col min="8951" max="8951" width="13.85546875" style="5" customWidth="1"/>
    <col min="8952" max="8952" width="15" style="5" customWidth="1"/>
    <col min="8953" max="9009" width="10.28515625" style="5" customWidth="1"/>
    <col min="9010" max="9189" width="9.140625" style="5"/>
    <col min="9190" max="9190" width="5.42578125" style="5" customWidth="1"/>
    <col min="9191" max="9191" width="23.5703125" style="5" customWidth="1"/>
    <col min="9192" max="9192" width="6.85546875" style="5" customWidth="1"/>
    <col min="9193" max="9193" width="5.7109375" style="5" customWidth="1"/>
    <col min="9194" max="9194" width="5.28515625" style="5" customWidth="1"/>
    <col min="9195" max="9195" width="6.42578125" style="5" customWidth="1"/>
    <col min="9196" max="9197" width="5.42578125" style="5" customWidth="1"/>
    <col min="9198" max="9198" width="5" style="5" customWidth="1"/>
    <col min="9199" max="9199" width="7.7109375" style="5" customWidth="1"/>
    <col min="9200" max="9200" width="4.7109375" style="5" customWidth="1"/>
    <col min="9201" max="9201" width="6.7109375" style="5" customWidth="1"/>
    <col min="9202" max="9202" width="5.85546875" style="5" customWidth="1"/>
    <col min="9203" max="9203" width="8.140625" style="5" customWidth="1"/>
    <col min="9204" max="9204" width="7.5703125" style="5" customWidth="1"/>
    <col min="9205" max="9205" width="10.85546875" style="5" customWidth="1"/>
    <col min="9206" max="9206" width="9.85546875" style="5" customWidth="1"/>
    <col min="9207" max="9207" width="13.85546875" style="5" customWidth="1"/>
    <col min="9208" max="9208" width="15" style="5" customWidth="1"/>
    <col min="9209" max="9265" width="10.28515625" style="5" customWidth="1"/>
    <col min="9266" max="9445" width="9.140625" style="5"/>
    <col min="9446" max="9446" width="5.42578125" style="5" customWidth="1"/>
    <col min="9447" max="9447" width="23.5703125" style="5" customWidth="1"/>
    <col min="9448" max="9448" width="6.85546875" style="5" customWidth="1"/>
    <col min="9449" max="9449" width="5.7109375" style="5" customWidth="1"/>
    <col min="9450" max="9450" width="5.28515625" style="5" customWidth="1"/>
    <col min="9451" max="9451" width="6.42578125" style="5" customWidth="1"/>
    <col min="9452" max="9453" width="5.42578125" style="5" customWidth="1"/>
    <col min="9454" max="9454" width="5" style="5" customWidth="1"/>
    <col min="9455" max="9455" width="7.7109375" style="5" customWidth="1"/>
    <col min="9456" max="9456" width="4.7109375" style="5" customWidth="1"/>
    <col min="9457" max="9457" width="6.7109375" style="5" customWidth="1"/>
    <col min="9458" max="9458" width="5.85546875" style="5" customWidth="1"/>
    <col min="9459" max="9459" width="8.140625" style="5" customWidth="1"/>
    <col min="9460" max="9460" width="7.5703125" style="5" customWidth="1"/>
    <col min="9461" max="9461" width="10.85546875" style="5" customWidth="1"/>
    <col min="9462" max="9462" width="9.85546875" style="5" customWidth="1"/>
    <col min="9463" max="9463" width="13.85546875" style="5" customWidth="1"/>
    <col min="9464" max="9464" width="15" style="5" customWidth="1"/>
    <col min="9465" max="9521" width="10.28515625" style="5" customWidth="1"/>
    <col min="9522" max="9701" width="9.140625" style="5"/>
    <col min="9702" max="9702" width="5.42578125" style="5" customWidth="1"/>
    <col min="9703" max="9703" width="23.5703125" style="5" customWidth="1"/>
    <col min="9704" max="9704" width="6.85546875" style="5" customWidth="1"/>
    <col min="9705" max="9705" width="5.7109375" style="5" customWidth="1"/>
    <col min="9706" max="9706" width="5.28515625" style="5" customWidth="1"/>
    <col min="9707" max="9707" width="6.42578125" style="5" customWidth="1"/>
    <col min="9708" max="9709" width="5.42578125" style="5" customWidth="1"/>
    <col min="9710" max="9710" width="5" style="5" customWidth="1"/>
    <col min="9711" max="9711" width="7.7109375" style="5" customWidth="1"/>
    <col min="9712" max="9712" width="4.7109375" style="5" customWidth="1"/>
    <col min="9713" max="9713" width="6.7109375" style="5" customWidth="1"/>
    <col min="9714" max="9714" width="5.85546875" style="5" customWidth="1"/>
    <col min="9715" max="9715" width="8.140625" style="5" customWidth="1"/>
    <col min="9716" max="9716" width="7.5703125" style="5" customWidth="1"/>
    <col min="9717" max="9717" width="10.85546875" style="5" customWidth="1"/>
    <col min="9718" max="9718" width="9.85546875" style="5" customWidth="1"/>
    <col min="9719" max="9719" width="13.85546875" style="5" customWidth="1"/>
    <col min="9720" max="9720" width="15" style="5" customWidth="1"/>
    <col min="9721" max="9777" width="10.28515625" style="5" customWidth="1"/>
    <col min="9778" max="9957" width="9.140625" style="5"/>
    <col min="9958" max="9958" width="5.42578125" style="5" customWidth="1"/>
    <col min="9959" max="9959" width="23.5703125" style="5" customWidth="1"/>
    <col min="9960" max="9960" width="6.85546875" style="5" customWidth="1"/>
    <col min="9961" max="9961" width="5.7109375" style="5" customWidth="1"/>
    <col min="9962" max="9962" width="5.28515625" style="5" customWidth="1"/>
    <col min="9963" max="9963" width="6.42578125" style="5" customWidth="1"/>
    <col min="9964" max="9965" width="5.42578125" style="5" customWidth="1"/>
    <col min="9966" max="9966" width="5" style="5" customWidth="1"/>
    <col min="9967" max="9967" width="7.7109375" style="5" customWidth="1"/>
    <col min="9968" max="9968" width="4.7109375" style="5" customWidth="1"/>
    <col min="9969" max="9969" width="6.7109375" style="5" customWidth="1"/>
    <col min="9970" max="9970" width="5.85546875" style="5" customWidth="1"/>
    <col min="9971" max="9971" width="8.140625" style="5" customWidth="1"/>
    <col min="9972" max="9972" width="7.5703125" style="5" customWidth="1"/>
    <col min="9973" max="9973" width="10.85546875" style="5" customWidth="1"/>
    <col min="9974" max="9974" width="9.85546875" style="5" customWidth="1"/>
    <col min="9975" max="9975" width="13.85546875" style="5" customWidth="1"/>
    <col min="9976" max="9976" width="15" style="5" customWidth="1"/>
    <col min="9977" max="10033" width="10.28515625" style="5" customWidth="1"/>
    <col min="10034" max="10213" width="9.140625" style="5"/>
    <col min="10214" max="10214" width="5.42578125" style="5" customWidth="1"/>
    <col min="10215" max="10215" width="23.5703125" style="5" customWidth="1"/>
    <col min="10216" max="10216" width="6.85546875" style="5" customWidth="1"/>
    <col min="10217" max="10217" width="5.7109375" style="5" customWidth="1"/>
    <col min="10218" max="10218" width="5.28515625" style="5" customWidth="1"/>
    <col min="10219" max="10219" width="6.42578125" style="5" customWidth="1"/>
    <col min="10220" max="10221" width="5.42578125" style="5" customWidth="1"/>
    <col min="10222" max="10222" width="5" style="5" customWidth="1"/>
    <col min="10223" max="10223" width="7.7109375" style="5" customWidth="1"/>
    <col min="10224" max="10224" width="4.7109375" style="5" customWidth="1"/>
    <col min="10225" max="10225" width="6.7109375" style="5" customWidth="1"/>
    <col min="10226" max="10226" width="5.85546875" style="5" customWidth="1"/>
    <col min="10227" max="10227" width="8.140625" style="5" customWidth="1"/>
    <col min="10228" max="10228" width="7.5703125" style="5" customWidth="1"/>
    <col min="10229" max="10229" width="10.85546875" style="5" customWidth="1"/>
    <col min="10230" max="10230" width="9.85546875" style="5" customWidth="1"/>
    <col min="10231" max="10231" width="13.85546875" style="5" customWidth="1"/>
    <col min="10232" max="10232" width="15" style="5" customWidth="1"/>
    <col min="10233" max="10289" width="10.28515625" style="5" customWidth="1"/>
    <col min="10290" max="10469" width="9.140625" style="5"/>
    <col min="10470" max="10470" width="5.42578125" style="5" customWidth="1"/>
    <col min="10471" max="10471" width="23.5703125" style="5" customWidth="1"/>
    <col min="10472" max="10472" width="6.85546875" style="5" customWidth="1"/>
    <col min="10473" max="10473" width="5.7109375" style="5" customWidth="1"/>
    <col min="10474" max="10474" width="5.28515625" style="5" customWidth="1"/>
    <col min="10475" max="10475" width="6.42578125" style="5" customWidth="1"/>
    <col min="10476" max="10477" width="5.42578125" style="5" customWidth="1"/>
    <col min="10478" max="10478" width="5" style="5" customWidth="1"/>
    <col min="10479" max="10479" width="7.7109375" style="5" customWidth="1"/>
    <col min="10480" max="10480" width="4.7109375" style="5" customWidth="1"/>
    <col min="10481" max="10481" width="6.7109375" style="5" customWidth="1"/>
    <col min="10482" max="10482" width="5.85546875" style="5" customWidth="1"/>
    <col min="10483" max="10483" width="8.140625" style="5" customWidth="1"/>
    <col min="10484" max="10484" width="7.5703125" style="5" customWidth="1"/>
    <col min="10485" max="10485" width="10.85546875" style="5" customWidth="1"/>
    <col min="10486" max="10486" width="9.85546875" style="5" customWidth="1"/>
    <col min="10487" max="10487" width="13.85546875" style="5" customWidth="1"/>
    <col min="10488" max="10488" width="15" style="5" customWidth="1"/>
    <col min="10489" max="10545" width="10.28515625" style="5" customWidth="1"/>
    <col min="10546" max="10725" width="9.140625" style="5"/>
    <col min="10726" max="10726" width="5.42578125" style="5" customWidth="1"/>
    <col min="10727" max="10727" width="23.5703125" style="5" customWidth="1"/>
    <col min="10728" max="10728" width="6.85546875" style="5" customWidth="1"/>
    <col min="10729" max="10729" width="5.7109375" style="5" customWidth="1"/>
    <col min="10730" max="10730" width="5.28515625" style="5" customWidth="1"/>
    <col min="10731" max="10731" width="6.42578125" style="5" customWidth="1"/>
    <col min="10732" max="10733" width="5.42578125" style="5" customWidth="1"/>
    <col min="10734" max="10734" width="5" style="5" customWidth="1"/>
    <col min="10735" max="10735" width="7.7109375" style="5" customWidth="1"/>
    <col min="10736" max="10736" width="4.7109375" style="5" customWidth="1"/>
    <col min="10737" max="10737" width="6.7109375" style="5" customWidth="1"/>
    <col min="10738" max="10738" width="5.85546875" style="5" customWidth="1"/>
    <col min="10739" max="10739" width="8.140625" style="5" customWidth="1"/>
    <col min="10740" max="10740" width="7.5703125" style="5" customWidth="1"/>
    <col min="10741" max="10741" width="10.85546875" style="5" customWidth="1"/>
    <col min="10742" max="10742" width="9.85546875" style="5" customWidth="1"/>
    <col min="10743" max="10743" width="13.85546875" style="5" customWidth="1"/>
    <col min="10744" max="10744" width="15" style="5" customWidth="1"/>
    <col min="10745" max="10801" width="10.28515625" style="5" customWidth="1"/>
    <col min="10802" max="10981" width="9.140625" style="5"/>
    <col min="10982" max="10982" width="5.42578125" style="5" customWidth="1"/>
    <col min="10983" max="10983" width="23.5703125" style="5" customWidth="1"/>
    <col min="10984" max="10984" width="6.85546875" style="5" customWidth="1"/>
    <col min="10985" max="10985" width="5.7109375" style="5" customWidth="1"/>
    <col min="10986" max="10986" width="5.28515625" style="5" customWidth="1"/>
    <col min="10987" max="10987" width="6.42578125" style="5" customWidth="1"/>
    <col min="10988" max="10989" width="5.42578125" style="5" customWidth="1"/>
    <col min="10990" max="10990" width="5" style="5" customWidth="1"/>
    <col min="10991" max="10991" width="7.7109375" style="5" customWidth="1"/>
    <col min="10992" max="10992" width="4.7109375" style="5" customWidth="1"/>
    <col min="10993" max="10993" width="6.7109375" style="5" customWidth="1"/>
    <col min="10994" max="10994" width="5.85546875" style="5" customWidth="1"/>
    <col min="10995" max="10995" width="8.140625" style="5" customWidth="1"/>
    <col min="10996" max="10996" width="7.5703125" style="5" customWidth="1"/>
    <col min="10997" max="10997" width="10.85546875" style="5" customWidth="1"/>
    <col min="10998" max="10998" width="9.85546875" style="5" customWidth="1"/>
    <col min="10999" max="10999" width="13.85546875" style="5" customWidth="1"/>
    <col min="11000" max="11000" width="15" style="5" customWidth="1"/>
    <col min="11001" max="11057" width="10.28515625" style="5" customWidth="1"/>
    <col min="11058" max="11237" width="9.140625" style="5"/>
    <col min="11238" max="11238" width="5.42578125" style="5" customWidth="1"/>
    <col min="11239" max="11239" width="23.5703125" style="5" customWidth="1"/>
    <col min="11240" max="11240" width="6.85546875" style="5" customWidth="1"/>
    <col min="11241" max="11241" width="5.7109375" style="5" customWidth="1"/>
    <col min="11242" max="11242" width="5.28515625" style="5" customWidth="1"/>
    <col min="11243" max="11243" width="6.42578125" style="5" customWidth="1"/>
    <col min="11244" max="11245" width="5.42578125" style="5" customWidth="1"/>
    <col min="11246" max="11246" width="5" style="5" customWidth="1"/>
    <col min="11247" max="11247" width="7.7109375" style="5" customWidth="1"/>
    <col min="11248" max="11248" width="4.7109375" style="5" customWidth="1"/>
    <col min="11249" max="11249" width="6.7109375" style="5" customWidth="1"/>
    <col min="11250" max="11250" width="5.85546875" style="5" customWidth="1"/>
    <col min="11251" max="11251" width="8.140625" style="5" customWidth="1"/>
    <col min="11252" max="11252" width="7.5703125" style="5" customWidth="1"/>
    <col min="11253" max="11253" width="10.85546875" style="5" customWidth="1"/>
    <col min="11254" max="11254" width="9.85546875" style="5" customWidth="1"/>
    <col min="11255" max="11255" width="13.85546875" style="5" customWidth="1"/>
    <col min="11256" max="11256" width="15" style="5" customWidth="1"/>
    <col min="11257" max="11313" width="10.28515625" style="5" customWidth="1"/>
    <col min="11314" max="11493" width="9.140625" style="5"/>
    <col min="11494" max="11494" width="5.42578125" style="5" customWidth="1"/>
    <col min="11495" max="11495" width="23.5703125" style="5" customWidth="1"/>
    <col min="11496" max="11496" width="6.85546875" style="5" customWidth="1"/>
    <col min="11497" max="11497" width="5.7109375" style="5" customWidth="1"/>
    <col min="11498" max="11498" width="5.28515625" style="5" customWidth="1"/>
    <col min="11499" max="11499" width="6.42578125" style="5" customWidth="1"/>
    <col min="11500" max="11501" width="5.42578125" style="5" customWidth="1"/>
    <col min="11502" max="11502" width="5" style="5" customWidth="1"/>
    <col min="11503" max="11503" width="7.7109375" style="5" customWidth="1"/>
    <col min="11504" max="11504" width="4.7109375" style="5" customWidth="1"/>
    <col min="11505" max="11505" width="6.7109375" style="5" customWidth="1"/>
    <col min="11506" max="11506" width="5.85546875" style="5" customWidth="1"/>
    <col min="11507" max="11507" width="8.140625" style="5" customWidth="1"/>
    <col min="11508" max="11508" width="7.5703125" style="5" customWidth="1"/>
    <col min="11509" max="11509" width="10.85546875" style="5" customWidth="1"/>
    <col min="11510" max="11510" width="9.85546875" style="5" customWidth="1"/>
    <col min="11511" max="11511" width="13.85546875" style="5" customWidth="1"/>
    <col min="11512" max="11512" width="15" style="5" customWidth="1"/>
    <col min="11513" max="11569" width="10.28515625" style="5" customWidth="1"/>
    <col min="11570" max="11749" width="9.140625" style="5"/>
    <col min="11750" max="11750" width="5.42578125" style="5" customWidth="1"/>
    <col min="11751" max="11751" width="23.5703125" style="5" customWidth="1"/>
    <col min="11752" max="11752" width="6.85546875" style="5" customWidth="1"/>
    <col min="11753" max="11753" width="5.7109375" style="5" customWidth="1"/>
    <col min="11754" max="11754" width="5.28515625" style="5" customWidth="1"/>
    <col min="11755" max="11755" width="6.42578125" style="5" customWidth="1"/>
    <col min="11756" max="11757" width="5.42578125" style="5" customWidth="1"/>
    <col min="11758" max="11758" width="5" style="5" customWidth="1"/>
    <col min="11759" max="11759" width="7.7109375" style="5" customWidth="1"/>
    <col min="11760" max="11760" width="4.7109375" style="5" customWidth="1"/>
    <col min="11761" max="11761" width="6.7109375" style="5" customWidth="1"/>
    <col min="11762" max="11762" width="5.85546875" style="5" customWidth="1"/>
    <col min="11763" max="11763" width="8.140625" style="5" customWidth="1"/>
    <col min="11764" max="11764" width="7.5703125" style="5" customWidth="1"/>
    <col min="11765" max="11765" width="10.85546875" style="5" customWidth="1"/>
    <col min="11766" max="11766" width="9.85546875" style="5" customWidth="1"/>
    <col min="11767" max="11767" width="13.85546875" style="5" customWidth="1"/>
    <col min="11768" max="11768" width="15" style="5" customWidth="1"/>
    <col min="11769" max="11825" width="10.28515625" style="5" customWidth="1"/>
    <col min="11826" max="12005" width="9.140625" style="5"/>
    <col min="12006" max="12006" width="5.42578125" style="5" customWidth="1"/>
    <col min="12007" max="12007" width="23.5703125" style="5" customWidth="1"/>
    <col min="12008" max="12008" width="6.85546875" style="5" customWidth="1"/>
    <col min="12009" max="12009" width="5.7109375" style="5" customWidth="1"/>
    <col min="12010" max="12010" width="5.28515625" style="5" customWidth="1"/>
    <col min="12011" max="12011" width="6.42578125" style="5" customWidth="1"/>
    <col min="12012" max="12013" width="5.42578125" style="5" customWidth="1"/>
    <col min="12014" max="12014" width="5" style="5" customWidth="1"/>
    <col min="12015" max="12015" width="7.7109375" style="5" customWidth="1"/>
    <col min="12016" max="12016" width="4.7109375" style="5" customWidth="1"/>
    <col min="12017" max="12017" width="6.7109375" style="5" customWidth="1"/>
    <col min="12018" max="12018" width="5.85546875" style="5" customWidth="1"/>
    <col min="12019" max="12019" width="8.140625" style="5" customWidth="1"/>
    <col min="12020" max="12020" width="7.5703125" style="5" customWidth="1"/>
    <col min="12021" max="12021" width="10.85546875" style="5" customWidth="1"/>
    <col min="12022" max="12022" width="9.85546875" style="5" customWidth="1"/>
    <col min="12023" max="12023" width="13.85546875" style="5" customWidth="1"/>
    <col min="12024" max="12024" width="15" style="5" customWidth="1"/>
    <col min="12025" max="12081" width="10.28515625" style="5" customWidth="1"/>
    <col min="12082" max="12261" width="9.140625" style="5"/>
    <col min="12262" max="12262" width="5.42578125" style="5" customWidth="1"/>
    <col min="12263" max="12263" width="23.5703125" style="5" customWidth="1"/>
    <col min="12264" max="12264" width="6.85546875" style="5" customWidth="1"/>
    <col min="12265" max="12265" width="5.7109375" style="5" customWidth="1"/>
    <col min="12266" max="12266" width="5.28515625" style="5" customWidth="1"/>
    <col min="12267" max="12267" width="6.42578125" style="5" customWidth="1"/>
    <col min="12268" max="12269" width="5.42578125" style="5" customWidth="1"/>
    <col min="12270" max="12270" width="5" style="5" customWidth="1"/>
    <col min="12271" max="12271" width="7.7109375" style="5" customWidth="1"/>
    <col min="12272" max="12272" width="4.7109375" style="5" customWidth="1"/>
    <col min="12273" max="12273" width="6.7109375" style="5" customWidth="1"/>
    <col min="12274" max="12274" width="5.85546875" style="5" customWidth="1"/>
    <col min="12275" max="12275" width="8.140625" style="5" customWidth="1"/>
    <col min="12276" max="12276" width="7.5703125" style="5" customWidth="1"/>
    <col min="12277" max="12277" width="10.85546875" style="5" customWidth="1"/>
    <col min="12278" max="12278" width="9.85546875" style="5" customWidth="1"/>
    <col min="12279" max="12279" width="13.85546875" style="5" customWidth="1"/>
    <col min="12280" max="12280" width="15" style="5" customWidth="1"/>
    <col min="12281" max="12337" width="10.28515625" style="5" customWidth="1"/>
    <col min="12338" max="12517" width="9.140625" style="5"/>
    <col min="12518" max="12518" width="5.42578125" style="5" customWidth="1"/>
    <col min="12519" max="12519" width="23.5703125" style="5" customWidth="1"/>
    <col min="12520" max="12520" width="6.85546875" style="5" customWidth="1"/>
    <col min="12521" max="12521" width="5.7109375" style="5" customWidth="1"/>
    <col min="12522" max="12522" width="5.28515625" style="5" customWidth="1"/>
    <col min="12523" max="12523" width="6.42578125" style="5" customWidth="1"/>
    <col min="12524" max="12525" width="5.42578125" style="5" customWidth="1"/>
    <col min="12526" max="12526" width="5" style="5" customWidth="1"/>
    <col min="12527" max="12527" width="7.7109375" style="5" customWidth="1"/>
    <col min="12528" max="12528" width="4.7109375" style="5" customWidth="1"/>
    <col min="12529" max="12529" width="6.7109375" style="5" customWidth="1"/>
    <col min="12530" max="12530" width="5.85546875" style="5" customWidth="1"/>
    <col min="12531" max="12531" width="8.140625" style="5" customWidth="1"/>
    <col min="12532" max="12532" width="7.5703125" style="5" customWidth="1"/>
    <col min="12533" max="12533" width="10.85546875" style="5" customWidth="1"/>
    <col min="12534" max="12534" width="9.85546875" style="5" customWidth="1"/>
    <col min="12535" max="12535" width="13.85546875" style="5" customWidth="1"/>
    <col min="12536" max="12536" width="15" style="5" customWidth="1"/>
    <col min="12537" max="12593" width="10.28515625" style="5" customWidth="1"/>
    <col min="12594" max="12773" width="9.140625" style="5"/>
    <col min="12774" max="12774" width="5.42578125" style="5" customWidth="1"/>
    <col min="12775" max="12775" width="23.5703125" style="5" customWidth="1"/>
    <col min="12776" max="12776" width="6.85546875" style="5" customWidth="1"/>
    <col min="12777" max="12777" width="5.7109375" style="5" customWidth="1"/>
    <col min="12778" max="12778" width="5.28515625" style="5" customWidth="1"/>
    <col min="12779" max="12779" width="6.42578125" style="5" customWidth="1"/>
    <col min="12780" max="12781" width="5.42578125" style="5" customWidth="1"/>
    <col min="12782" max="12782" width="5" style="5" customWidth="1"/>
    <col min="12783" max="12783" width="7.7109375" style="5" customWidth="1"/>
    <col min="12784" max="12784" width="4.7109375" style="5" customWidth="1"/>
    <col min="12785" max="12785" width="6.7109375" style="5" customWidth="1"/>
    <col min="12786" max="12786" width="5.85546875" style="5" customWidth="1"/>
    <col min="12787" max="12787" width="8.140625" style="5" customWidth="1"/>
    <col min="12788" max="12788" width="7.5703125" style="5" customWidth="1"/>
    <col min="12789" max="12789" width="10.85546875" style="5" customWidth="1"/>
    <col min="12790" max="12790" width="9.85546875" style="5" customWidth="1"/>
    <col min="12791" max="12791" width="13.85546875" style="5" customWidth="1"/>
    <col min="12792" max="12792" width="15" style="5" customWidth="1"/>
    <col min="12793" max="12849" width="10.28515625" style="5" customWidth="1"/>
    <col min="12850" max="13029" width="9.140625" style="5"/>
    <col min="13030" max="13030" width="5.42578125" style="5" customWidth="1"/>
    <col min="13031" max="13031" width="23.5703125" style="5" customWidth="1"/>
    <col min="13032" max="13032" width="6.85546875" style="5" customWidth="1"/>
    <col min="13033" max="13033" width="5.7109375" style="5" customWidth="1"/>
    <col min="13034" max="13034" width="5.28515625" style="5" customWidth="1"/>
    <col min="13035" max="13035" width="6.42578125" style="5" customWidth="1"/>
    <col min="13036" max="13037" width="5.42578125" style="5" customWidth="1"/>
    <col min="13038" max="13038" width="5" style="5" customWidth="1"/>
    <col min="13039" max="13039" width="7.7109375" style="5" customWidth="1"/>
    <col min="13040" max="13040" width="4.7109375" style="5" customWidth="1"/>
    <col min="13041" max="13041" width="6.7109375" style="5" customWidth="1"/>
    <col min="13042" max="13042" width="5.85546875" style="5" customWidth="1"/>
    <col min="13043" max="13043" width="8.140625" style="5" customWidth="1"/>
    <col min="13044" max="13044" width="7.5703125" style="5" customWidth="1"/>
    <col min="13045" max="13045" width="10.85546875" style="5" customWidth="1"/>
    <col min="13046" max="13046" width="9.85546875" style="5" customWidth="1"/>
    <col min="13047" max="13047" width="13.85546875" style="5" customWidth="1"/>
    <col min="13048" max="13048" width="15" style="5" customWidth="1"/>
    <col min="13049" max="13105" width="10.28515625" style="5" customWidth="1"/>
    <col min="13106" max="13285" width="9.140625" style="5"/>
    <col min="13286" max="13286" width="5.42578125" style="5" customWidth="1"/>
    <col min="13287" max="13287" width="23.5703125" style="5" customWidth="1"/>
    <col min="13288" max="13288" width="6.85546875" style="5" customWidth="1"/>
    <col min="13289" max="13289" width="5.7109375" style="5" customWidth="1"/>
    <col min="13290" max="13290" width="5.28515625" style="5" customWidth="1"/>
    <col min="13291" max="13291" width="6.42578125" style="5" customWidth="1"/>
    <col min="13292" max="13293" width="5.42578125" style="5" customWidth="1"/>
    <col min="13294" max="13294" width="5" style="5" customWidth="1"/>
    <col min="13295" max="13295" width="7.7109375" style="5" customWidth="1"/>
    <col min="13296" max="13296" width="4.7109375" style="5" customWidth="1"/>
    <col min="13297" max="13297" width="6.7109375" style="5" customWidth="1"/>
    <col min="13298" max="13298" width="5.85546875" style="5" customWidth="1"/>
    <col min="13299" max="13299" width="8.140625" style="5" customWidth="1"/>
    <col min="13300" max="13300" width="7.5703125" style="5" customWidth="1"/>
    <col min="13301" max="13301" width="10.85546875" style="5" customWidth="1"/>
    <col min="13302" max="13302" width="9.85546875" style="5" customWidth="1"/>
    <col min="13303" max="13303" width="13.85546875" style="5" customWidth="1"/>
    <col min="13304" max="13304" width="15" style="5" customWidth="1"/>
    <col min="13305" max="13361" width="10.28515625" style="5" customWidth="1"/>
    <col min="13362" max="13541" width="9.140625" style="5"/>
    <col min="13542" max="13542" width="5.42578125" style="5" customWidth="1"/>
    <col min="13543" max="13543" width="23.5703125" style="5" customWidth="1"/>
    <col min="13544" max="13544" width="6.85546875" style="5" customWidth="1"/>
    <col min="13545" max="13545" width="5.7109375" style="5" customWidth="1"/>
    <col min="13546" max="13546" width="5.28515625" style="5" customWidth="1"/>
    <col min="13547" max="13547" width="6.42578125" style="5" customWidth="1"/>
    <col min="13548" max="13549" width="5.42578125" style="5" customWidth="1"/>
    <col min="13550" max="13550" width="5" style="5" customWidth="1"/>
    <col min="13551" max="13551" width="7.7109375" style="5" customWidth="1"/>
    <col min="13552" max="13552" width="4.7109375" style="5" customWidth="1"/>
    <col min="13553" max="13553" width="6.7109375" style="5" customWidth="1"/>
    <col min="13554" max="13554" width="5.85546875" style="5" customWidth="1"/>
    <col min="13555" max="13555" width="8.140625" style="5" customWidth="1"/>
    <col min="13556" max="13556" width="7.5703125" style="5" customWidth="1"/>
    <col min="13557" max="13557" width="10.85546875" style="5" customWidth="1"/>
    <col min="13558" max="13558" width="9.85546875" style="5" customWidth="1"/>
    <col min="13559" max="13559" width="13.85546875" style="5" customWidth="1"/>
    <col min="13560" max="13560" width="15" style="5" customWidth="1"/>
    <col min="13561" max="13617" width="10.28515625" style="5" customWidth="1"/>
    <col min="13618" max="13797" width="9.140625" style="5"/>
    <col min="13798" max="13798" width="5.42578125" style="5" customWidth="1"/>
    <col min="13799" max="13799" width="23.5703125" style="5" customWidth="1"/>
    <col min="13800" max="13800" width="6.85546875" style="5" customWidth="1"/>
    <col min="13801" max="13801" width="5.7109375" style="5" customWidth="1"/>
    <col min="13802" max="13802" width="5.28515625" style="5" customWidth="1"/>
    <col min="13803" max="13803" width="6.42578125" style="5" customWidth="1"/>
    <col min="13804" max="13805" width="5.42578125" style="5" customWidth="1"/>
    <col min="13806" max="13806" width="5" style="5" customWidth="1"/>
    <col min="13807" max="13807" width="7.7109375" style="5" customWidth="1"/>
    <col min="13808" max="13808" width="4.7109375" style="5" customWidth="1"/>
    <col min="13809" max="13809" width="6.7109375" style="5" customWidth="1"/>
    <col min="13810" max="13810" width="5.85546875" style="5" customWidth="1"/>
    <col min="13811" max="13811" width="8.140625" style="5" customWidth="1"/>
    <col min="13812" max="13812" width="7.5703125" style="5" customWidth="1"/>
    <col min="13813" max="13813" width="10.85546875" style="5" customWidth="1"/>
    <col min="13814" max="13814" width="9.85546875" style="5" customWidth="1"/>
    <col min="13815" max="13815" width="13.85546875" style="5" customWidth="1"/>
    <col min="13816" max="13816" width="15" style="5" customWidth="1"/>
    <col min="13817" max="13873" width="10.28515625" style="5" customWidth="1"/>
    <col min="13874" max="14053" width="9.140625" style="5"/>
    <col min="14054" max="14054" width="5.42578125" style="5" customWidth="1"/>
    <col min="14055" max="14055" width="23.5703125" style="5" customWidth="1"/>
    <col min="14056" max="14056" width="6.85546875" style="5" customWidth="1"/>
    <col min="14057" max="14057" width="5.7109375" style="5" customWidth="1"/>
    <col min="14058" max="14058" width="5.28515625" style="5" customWidth="1"/>
    <col min="14059" max="14059" width="6.42578125" style="5" customWidth="1"/>
    <col min="14060" max="14061" width="5.42578125" style="5" customWidth="1"/>
    <col min="14062" max="14062" width="5" style="5" customWidth="1"/>
    <col min="14063" max="14063" width="7.7109375" style="5" customWidth="1"/>
    <col min="14064" max="14064" width="4.7109375" style="5" customWidth="1"/>
    <col min="14065" max="14065" width="6.7109375" style="5" customWidth="1"/>
    <col min="14066" max="14066" width="5.85546875" style="5" customWidth="1"/>
    <col min="14067" max="14067" width="8.140625" style="5" customWidth="1"/>
    <col min="14068" max="14068" width="7.5703125" style="5" customWidth="1"/>
    <col min="14069" max="14069" width="10.85546875" style="5" customWidth="1"/>
    <col min="14070" max="14070" width="9.85546875" style="5" customWidth="1"/>
    <col min="14071" max="14071" width="13.85546875" style="5" customWidth="1"/>
    <col min="14072" max="14072" width="15" style="5" customWidth="1"/>
    <col min="14073" max="14129" width="10.28515625" style="5" customWidth="1"/>
    <col min="14130" max="14309" width="9.140625" style="5"/>
    <col min="14310" max="14310" width="5.42578125" style="5" customWidth="1"/>
    <col min="14311" max="14311" width="23.5703125" style="5" customWidth="1"/>
    <col min="14312" max="14312" width="6.85546875" style="5" customWidth="1"/>
    <col min="14313" max="14313" width="5.7109375" style="5" customWidth="1"/>
    <col min="14314" max="14314" width="5.28515625" style="5" customWidth="1"/>
    <col min="14315" max="14315" width="6.42578125" style="5" customWidth="1"/>
    <col min="14316" max="14317" width="5.42578125" style="5" customWidth="1"/>
    <col min="14318" max="14318" width="5" style="5" customWidth="1"/>
    <col min="14319" max="14319" width="7.7109375" style="5" customWidth="1"/>
    <col min="14320" max="14320" width="4.7109375" style="5" customWidth="1"/>
    <col min="14321" max="14321" width="6.7109375" style="5" customWidth="1"/>
    <col min="14322" max="14322" width="5.85546875" style="5" customWidth="1"/>
    <col min="14323" max="14323" width="8.140625" style="5" customWidth="1"/>
    <col min="14324" max="14324" width="7.5703125" style="5" customWidth="1"/>
    <col min="14325" max="14325" width="10.85546875" style="5" customWidth="1"/>
    <col min="14326" max="14326" width="9.85546875" style="5" customWidth="1"/>
    <col min="14327" max="14327" width="13.85546875" style="5" customWidth="1"/>
    <col min="14328" max="14328" width="15" style="5" customWidth="1"/>
    <col min="14329" max="14385" width="10.28515625" style="5" customWidth="1"/>
    <col min="14386" max="14565" width="9.140625" style="5"/>
    <col min="14566" max="14566" width="5.42578125" style="5" customWidth="1"/>
    <col min="14567" max="14567" width="23.5703125" style="5" customWidth="1"/>
    <col min="14568" max="14568" width="6.85546875" style="5" customWidth="1"/>
    <col min="14569" max="14569" width="5.7109375" style="5" customWidth="1"/>
    <col min="14570" max="14570" width="5.28515625" style="5" customWidth="1"/>
    <col min="14571" max="14571" width="6.42578125" style="5" customWidth="1"/>
    <col min="14572" max="14573" width="5.42578125" style="5" customWidth="1"/>
    <col min="14574" max="14574" width="5" style="5" customWidth="1"/>
    <col min="14575" max="14575" width="7.7109375" style="5" customWidth="1"/>
    <col min="14576" max="14576" width="4.7109375" style="5" customWidth="1"/>
    <col min="14577" max="14577" width="6.7109375" style="5" customWidth="1"/>
    <col min="14578" max="14578" width="5.85546875" style="5" customWidth="1"/>
    <col min="14579" max="14579" width="8.140625" style="5" customWidth="1"/>
    <col min="14580" max="14580" width="7.5703125" style="5" customWidth="1"/>
    <col min="14581" max="14581" width="10.85546875" style="5" customWidth="1"/>
    <col min="14582" max="14582" width="9.85546875" style="5" customWidth="1"/>
    <col min="14583" max="14583" width="13.85546875" style="5" customWidth="1"/>
    <col min="14584" max="14584" width="15" style="5" customWidth="1"/>
    <col min="14585" max="14641" width="10.28515625" style="5" customWidth="1"/>
    <col min="14642" max="14821" width="9.140625" style="5"/>
    <col min="14822" max="14822" width="5.42578125" style="5" customWidth="1"/>
    <col min="14823" max="14823" width="23.5703125" style="5" customWidth="1"/>
    <col min="14824" max="14824" width="6.85546875" style="5" customWidth="1"/>
    <col min="14825" max="14825" width="5.7109375" style="5" customWidth="1"/>
    <col min="14826" max="14826" width="5.28515625" style="5" customWidth="1"/>
    <col min="14827" max="14827" width="6.42578125" style="5" customWidth="1"/>
    <col min="14828" max="14829" width="5.42578125" style="5" customWidth="1"/>
    <col min="14830" max="14830" width="5" style="5" customWidth="1"/>
    <col min="14831" max="14831" width="7.7109375" style="5" customWidth="1"/>
    <col min="14832" max="14832" width="4.7109375" style="5" customWidth="1"/>
    <col min="14833" max="14833" width="6.7109375" style="5" customWidth="1"/>
    <col min="14834" max="14834" width="5.85546875" style="5" customWidth="1"/>
    <col min="14835" max="14835" width="8.140625" style="5" customWidth="1"/>
    <col min="14836" max="14836" width="7.5703125" style="5" customWidth="1"/>
    <col min="14837" max="14837" width="10.85546875" style="5" customWidth="1"/>
    <col min="14838" max="14838" width="9.85546875" style="5" customWidth="1"/>
    <col min="14839" max="14839" width="13.85546875" style="5" customWidth="1"/>
    <col min="14840" max="14840" width="15" style="5" customWidth="1"/>
    <col min="14841" max="14897" width="10.28515625" style="5" customWidth="1"/>
    <col min="14898" max="15077" width="9.140625" style="5"/>
    <col min="15078" max="15078" width="5.42578125" style="5" customWidth="1"/>
    <col min="15079" max="15079" width="23.5703125" style="5" customWidth="1"/>
    <col min="15080" max="15080" width="6.85546875" style="5" customWidth="1"/>
    <col min="15081" max="15081" width="5.7109375" style="5" customWidth="1"/>
    <col min="15082" max="15082" width="5.28515625" style="5" customWidth="1"/>
    <col min="15083" max="15083" width="6.42578125" style="5" customWidth="1"/>
    <col min="15084" max="15085" width="5.42578125" style="5" customWidth="1"/>
    <col min="15086" max="15086" width="5" style="5" customWidth="1"/>
    <col min="15087" max="15087" width="7.7109375" style="5" customWidth="1"/>
    <col min="15088" max="15088" width="4.7109375" style="5" customWidth="1"/>
    <col min="15089" max="15089" width="6.7109375" style="5" customWidth="1"/>
    <col min="15090" max="15090" width="5.85546875" style="5" customWidth="1"/>
    <col min="15091" max="15091" width="8.140625" style="5" customWidth="1"/>
    <col min="15092" max="15092" width="7.5703125" style="5" customWidth="1"/>
    <col min="15093" max="15093" width="10.85546875" style="5" customWidth="1"/>
    <col min="15094" max="15094" width="9.85546875" style="5" customWidth="1"/>
    <col min="15095" max="15095" width="13.85546875" style="5" customWidth="1"/>
    <col min="15096" max="15096" width="15" style="5" customWidth="1"/>
    <col min="15097" max="15153" width="10.28515625" style="5" customWidth="1"/>
    <col min="15154" max="15333" width="9.140625" style="5"/>
    <col min="15334" max="15334" width="5.42578125" style="5" customWidth="1"/>
    <col min="15335" max="15335" width="23.5703125" style="5" customWidth="1"/>
    <col min="15336" max="15336" width="6.85546875" style="5" customWidth="1"/>
    <col min="15337" max="15337" width="5.7109375" style="5" customWidth="1"/>
    <col min="15338" max="15338" width="5.28515625" style="5" customWidth="1"/>
    <col min="15339" max="15339" width="6.42578125" style="5" customWidth="1"/>
    <col min="15340" max="15341" width="5.42578125" style="5" customWidth="1"/>
    <col min="15342" max="15342" width="5" style="5" customWidth="1"/>
    <col min="15343" max="15343" width="7.7109375" style="5" customWidth="1"/>
    <col min="15344" max="15344" width="4.7109375" style="5" customWidth="1"/>
    <col min="15345" max="15345" width="6.7109375" style="5" customWidth="1"/>
    <col min="15346" max="15346" width="5.85546875" style="5" customWidth="1"/>
    <col min="15347" max="15347" width="8.140625" style="5" customWidth="1"/>
    <col min="15348" max="15348" width="7.5703125" style="5" customWidth="1"/>
    <col min="15349" max="15349" width="10.85546875" style="5" customWidth="1"/>
    <col min="15350" max="15350" width="9.85546875" style="5" customWidth="1"/>
    <col min="15351" max="15351" width="13.85546875" style="5" customWidth="1"/>
    <col min="15352" max="15352" width="15" style="5" customWidth="1"/>
    <col min="15353" max="15409" width="10.28515625" style="5" customWidth="1"/>
    <col min="15410" max="15589" width="9.140625" style="5"/>
    <col min="15590" max="15590" width="5.42578125" style="5" customWidth="1"/>
    <col min="15591" max="15591" width="23.5703125" style="5" customWidth="1"/>
    <col min="15592" max="15592" width="6.85546875" style="5" customWidth="1"/>
    <col min="15593" max="15593" width="5.7109375" style="5" customWidth="1"/>
    <col min="15594" max="15594" width="5.28515625" style="5" customWidth="1"/>
    <col min="15595" max="15595" width="6.42578125" style="5" customWidth="1"/>
    <col min="15596" max="15597" width="5.42578125" style="5" customWidth="1"/>
    <col min="15598" max="15598" width="5" style="5" customWidth="1"/>
    <col min="15599" max="15599" width="7.7109375" style="5" customWidth="1"/>
    <col min="15600" max="15600" width="4.7109375" style="5" customWidth="1"/>
    <col min="15601" max="15601" width="6.7109375" style="5" customWidth="1"/>
    <col min="15602" max="15602" width="5.85546875" style="5" customWidth="1"/>
    <col min="15603" max="15603" width="8.140625" style="5" customWidth="1"/>
    <col min="15604" max="15604" width="7.5703125" style="5" customWidth="1"/>
    <col min="15605" max="15605" width="10.85546875" style="5" customWidth="1"/>
    <col min="15606" max="15606" width="9.85546875" style="5" customWidth="1"/>
    <col min="15607" max="15607" width="13.85546875" style="5" customWidth="1"/>
    <col min="15608" max="15608" width="15" style="5" customWidth="1"/>
    <col min="15609" max="15665" width="10.28515625" style="5" customWidth="1"/>
    <col min="15666" max="15845" width="9.140625" style="5"/>
    <col min="15846" max="15846" width="5.42578125" style="5" customWidth="1"/>
    <col min="15847" max="15847" width="23.5703125" style="5" customWidth="1"/>
    <col min="15848" max="15848" width="6.85546875" style="5" customWidth="1"/>
    <col min="15849" max="15849" width="5.7109375" style="5" customWidth="1"/>
    <col min="15850" max="15850" width="5.28515625" style="5" customWidth="1"/>
    <col min="15851" max="15851" width="6.42578125" style="5" customWidth="1"/>
    <col min="15852" max="15853" width="5.42578125" style="5" customWidth="1"/>
    <col min="15854" max="15854" width="5" style="5" customWidth="1"/>
    <col min="15855" max="15855" width="7.7109375" style="5" customWidth="1"/>
    <col min="15856" max="15856" width="4.7109375" style="5" customWidth="1"/>
    <col min="15857" max="15857" width="6.7109375" style="5" customWidth="1"/>
    <col min="15858" max="15858" width="5.85546875" style="5" customWidth="1"/>
    <col min="15859" max="15859" width="8.140625" style="5" customWidth="1"/>
    <col min="15860" max="15860" width="7.5703125" style="5" customWidth="1"/>
    <col min="15861" max="15861" width="10.85546875" style="5" customWidth="1"/>
    <col min="15862" max="15862" width="9.85546875" style="5" customWidth="1"/>
    <col min="15863" max="15863" width="13.85546875" style="5" customWidth="1"/>
    <col min="15864" max="15864" width="15" style="5" customWidth="1"/>
    <col min="15865" max="15921" width="10.28515625" style="5" customWidth="1"/>
    <col min="15922" max="16101" width="9.140625" style="5"/>
    <col min="16102" max="16102" width="5.42578125" style="5" customWidth="1"/>
    <col min="16103" max="16103" width="23.5703125" style="5" customWidth="1"/>
    <col min="16104" max="16104" width="6.85546875" style="5" customWidth="1"/>
    <col min="16105" max="16105" width="5.7109375" style="5" customWidth="1"/>
    <col min="16106" max="16106" width="5.28515625" style="5" customWidth="1"/>
    <col min="16107" max="16107" width="6.42578125" style="5" customWidth="1"/>
    <col min="16108" max="16109" width="5.42578125" style="5" customWidth="1"/>
    <col min="16110" max="16110" width="5" style="5" customWidth="1"/>
    <col min="16111" max="16111" width="7.7109375" style="5" customWidth="1"/>
    <col min="16112" max="16112" width="4.7109375" style="5" customWidth="1"/>
    <col min="16113" max="16113" width="6.7109375" style="5" customWidth="1"/>
    <col min="16114" max="16114" width="5.85546875" style="5" customWidth="1"/>
    <col min="16115" max="16115" width="8.140625" style="5" customWidth="1"/>
    <col min="16116" max="16116" width="7.5703125" style="5" customWidth="1"/>
    <col min="16117" max="16117" width="10.85546875" style="5" customWidth="1"/>
    <col min="16118" max="16118" width="9.85546875" style="5" customWidth="1"/>
    <col min="16119" max="16119" width="13.85546875" style="5" customWidth="1"/>
    <col min="16120" max="16120" width="15" style="5" customWidth="1"/>
    <col min="16121" max="16177" width="10.28515625" style="5" customWidth="1"/>
    <col min="16178" max="16384" width="9.140625" style="5"/>
  </cols>
  <sheetData>
    <row r="1" spans="1:50" s="25" customFormat="1" ht="24" customHeight="1" x14ac:dyDescent="0.35">
      <c r="A1" s="20" t="s">
        <v>196</v>
      </c>
      <c r="B1" s="21"/>
      <c r="C1" s="22"/>
      <c r="D1" s="23"/>
      <c r="E1" s="24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7"/>
      <c r="AO1" s="27"/>
      <c r="AP1" s="27"/>
      <c r="AQ1" s="27"/>
      <c r="AR1" s="27"/>
      <c r="AS1" s="27"/>
      <c r="AT1" s="27"/>
      <c r="AU1" s="27"/>
      <c r="AV1" s="27"/>
      <c r="AW1" s="27"/>
      <c r="AX1" s="27"/>
    </row>
    <row r="2" spans="1:50" s="25" customFormat="1" ht="24" customHeight="1" x14ac:dyDescent="0.35">
      <c r="A2" s="20" t="s">
        <v>0</v>
      </c>
      <c r="B2" s="21"/>
      <c r="C2" s="22"/>
      <c r="D2" s="23"/>
      <c r="E2" s="24"/>
      <c r="G2" s="28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7"/>
      <c r="AN2" s="27"/>
      <c r="AO2" s="27"/>
      <c r="AP2" s="27"/>
      <c r="AQ2" s="27"/>
      <c r="AR2" s="27"/>
      <c r="AS2" s="27"/>
      <c r="AT2" s="27"/>
      <c r="AU2" s="27"/>
      <c r="AV2" s="27"/>
      <c r="AW2" s="27"/>
    </row>
    <row r="3" spans="1:50" s="25" customFormat="1" ht="6" customHeight="1" x14ac:dyDescent="0.35">
      <c r="A3" s="20"/>
      <c r="B3" s="21"/>
      <c r="C3" s="22"/>
      <c r="D3" s="23"/>
      <c r="E3" s="24"/>
      <c r="G3" s="28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6"/>
      <c r="AJ3" s="26"/>
      <c r="AK3" s="26"/>
      <c r="AL3" s="26"/>
      <c r="AM3" s="27"/>
      <c r="AN3" s="27"/>
      <c r="AO3" s="27"/>
      <c r="AP3" s="27"/>
      <c r="AQ3" s="27"/>
      <c r="AR3" s="27"/>
      <c r="AS3" s="27"/>
      <c r="AT3" s="27"/>
      <c r="AU3" s="27"/>
      <c r="AV3" s="27"/>
      <c r="AW3" s="27"/>
    </row>
    <row r="4" spans="1:50" ht="18.75" x14ac:dyDescent="0.3">
      <c r="A4" s="122" t="s">
        <v>272</v>
      </c>
      <c r="B4" s="122"/>
      <c r="C4" s="122"/>
      <c r="D4" s="122"/>
      <c r="E4" s="122"/>
      <c r="F4" s="122"/>
      <c r="G4" s="122"/>
      <c r="H4" s="122"/>
      <c r="I4" s="122"/>
    </row>
    <row r="5" spans="1:50" ht="18.75" x14ac:dyDescent="0.3">
      <c r="A5" s="122" t="s">
        <v>273</v>
      </c>
      <c r="B5" s="122"/>
      <c r="C5" s="122"/>
      <c r="D5" s="122"/>
      <c r="E5" s="122"/>
      <c r="F5" s="122"/>
      <c r="G5" s="122"/>
      <c r="H5" s="122"/>
      <c r="I5" s="122"/>
    </row>
    <row r="6" spans="1:50" ht="15.75" x14ac:dyDescent="0.25">
      <c r="A6" s="121" t="s">
        <v>275</v>
      </c>
      <c r="B6" s="121"/>
      <c r="C6" s="121"/>
      <c r="D6" s="121"/>
      <c r="E6" s="121"/>
      <c r="F6" s="121"/>
      <c r="G6" s="121"/>
      <c r="H6" s="121"/>
      <c r="I6" s="121"/>
    </row>
    <row r="7" spans="1:50" ht="15.75" x14ac:dyDescent="0.25">
      <c r="A7" s="121" t="s">
        <v>276</v>
      </c>
      <c r="B7" s="121"/>
      <c r="C7" s="121"/>
      <c r="D7" s="121"/>
      <c r="E7" s="121"/>
      <c r="F7" s="121"/>
      <c r="G7" s="121"/>
      <c r="H7" s="121"/>
      <c r="I7" s="121"/>
    </row>
    <row r="8" spans="1:50" ht="15.75" x14ac:dyDescent="0.25">
      <c r="A8" s="121" t="s">
        <v>277</v>
      </c>
      <c r="B8" s="121"/>
      <c r="C8" s="121"/>
      <c r="D8" s="121"/>
      <c r="E8" s="121"/>
      <c r="F8" s="121"/>
      <c r="G8" s="121"/>
      <c r="H8" s="121"/>
      <c r="I8" s="121"/>
    </row>
    <row r="9" spans="1:50" s="31" customFormat="1" ht="31.5" customHeight="1" x14ac:dyDescent="0.15">
      <c r="A9" s="124" t="s">
        <v>1</v>
      </c>
      <c r="B9" s="124" t="s">
        <v>193</v>
      </c>
      <c r="C9" s="124" t="s">
        <v>251</v>
      </c>
      <c r="D9" s="124"/>
      <c r="E9" s="124"/>
      <c r="F9" s="124"/>
      <c r="G9" s="124"/>
      <c r="H9" s="124"/>
      <c r="I9" s="123" t="s">
        <v>271</v>
      </c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  <c r="AF9" s="29"/>
      <c r="AG9" s="29"/>
      <c r="AH9" s="29"/>
      <c r="AI9" s="29"/>
      <c r="AJ9" s="29"/>
      <c r="AK9" s="29"/>
      <c r="AL9" s="29"/>
      <c r="AM9" s="30"/>
      <c r="AN9" s="30"/>
      <c r="AO9" s="30"/>
      <c r="AP9" s="30"/>
      <c r="AQ9" s="30"/>
      <c r="AR9" s="30"/>
      <c r="AS9" s="30"/>
      <c r="AT9" s="30"/>
      <c r="AU9" s="30"/>
      <c r="AV9" s="30"/>
      <c r="AW9" s="30"/>
    </row>
    <row r="10" spans="1:50" s="30" customFormat="1" ht="33.75" customHeight="1" x14ac:dyDescent="0.15">
      <c r="A10" s="125"/>
      <c r="B10" s="125"/>
      <c r="C10" s="75" t="s">
        <v>192</v>
      </c>
      <c r="D10" s="75" t="s">
        <v>2</v>
      </c>
      <c r="E10" s="32" t="s">
        <v>3</v>
      </c>
      <c r="F10" s="75" t="s">
        <v>234</v>
      </c>
      <c r="G10" s="75" t="s">
        <v>255</v>
      </c>
      <c r="H10" s="75" t="s">
        <v>197</v>
      </c>
      <c r="I10" s="123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  <c r="AF10" s="29"/>
      <c r="AG10" s="29"/>
      <c r="AH10" s="29"/>
      <c r="AI10" s="29"/>
      <c r="AJ10" s="29"/>
      <c r="AK10" s="29"/>
      <c r="AL10" s="29"/>
    </row>
    <row r="11" spans="1:50" s="30" customFormat="1" ht="13.5" x14ac:dyDescent="0.25">
      <c r="A11" s="76" t="s">
        <v>4</v>
      </c>
      <c r="B11" s="60" t="s">
        <v>198</v>
      </c>
      <c r="C11" s="32"/>
      <c r="D11" s="32"/>
      <c r="E11" s="32"/>
      <c r="F11" s="111"/>
      <c r="G11" s="111"/>
      <c r="H11" s="111"/>
      <c r="I11" s="77">
        <f>SUM(I12:I14)</f>
        <v>1061990.7272727273</v>
      </c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29"/>
      <c r="AJ11" s="29"/>
      <c r="AK11" s="29"/>
      <c r="AL11" s="29"/>
    </row>
    <row r="12" spans="1:50" s="4" customFormat="1" ht="13.5" x14ac:dyDescent="0.2">
      <c r="A12" s="115">
        <v>1</v>
      </c>
      <c r="B12" s="61" t="s">
        <v>5</v>
      </c>
      <c r="C12" s="116">
        <v>6.1</v>
      </c>
      <c r="D12" s="113">
        <v>0.7</v>
      </c>
      <c r="E12" s="113"/>
      <c r="F12" s="37">
        <f>C12+D12+E12</f>
        <v>6.8</v>
      </c>
      <c r="G12" s="63">
        <f>F12*1490000</f>
        <v>10132000</v>
      </c>
      <c r="H12" s="63">
        <f>G12/22-G12*10.5%/22</f>
        <v>412188.18181818182</v>
      </c>
      <c r="I12" s="79">
        <f>H12</f>
        <v>412188.18181818182</v>
      </c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</row>
    <row r="13" spans="1:50" ht="13.5" x14ac:dyDescent="0.2">
      <c r="A13" s="115">
        <v>2</v>
      </c>
      <c r="B13" s="61" t="s">
        <v>6</v>
      </c>
      <c r="C13" s="116">
        <v>4.74</v>
      </c>
      <c r="D13" s="113">
        <v>0.5</v>
      </c>
      <c r="E13" s="113"/>
      <c r="F13" s="37">
        <f t="shared" ref="F13:F83" si="0">C13+D13+E13</f>
        <v>5.24</v>
      </c>
      <c r="G13" s="63">
        <f t="shared" ref="G13:G83" si="1">F13*1490000</f>
        <v>7807600</v>
      </c>
      <c r="H13" s="63">
        <f t="shared" ref="H13:H83" si="2">G13/22-G13*10.5%/22</f>
        <v>317627.36363636365</v>
      </c>
      <c r="I13" s="79">
        <f t="shared" ref="I13:I14" si="3">H13</f>
        <v>317627.36363636365</v>
      </c>
    </row>
    <row r="14" spans="1:50" ht="13.5" x14ac:dyDescent="0.2">
      <c r="A14" s="115">
        <v>3</v>
      </c>
      <c r="B14" s="64" t="s">
        <v>262</v>
      </c>
      <c r="C14" s="113">
        <v>4.9800000000000004</v>
      </c>
      <c r="D14" s="113">
        <v>0.5</v>
      </c>
      <c r="E14" s="113"/>
      <c r="F14" s="37">
        <f t="shared" si="0"/>
        <v>5.48</v>
      </c>
      <c r="G14" s="63">
        <f t="shared" si="1"/>
        <v>8165200.0000000009</v>
      </c>
      <c r="H14" s="63">
        <f t="shared" si="2"/>
        <v>332175.18181818188</v>
      </c>
      <c r="I14" s="79">
        <f t="shared" si="3"/>
        <v>332175.18181818188</v>
      </c>
    </row>
    <row r="15" spans="1:50" s="4" customFormat="1" ht="13.5" x14ac:dyDescent="0.25">
      <c r="A15" s="76" t="s">
        <v>86</v>
      </c>
      <c r="B15" s="60" t="s">
        <v>199</v>
      </c>
      <c r="C15" s="36"/>
      <c r="D15" s="36"/>
      <c r="E15" s="37"/>
      <c r="F15" s="37"/>
      <c r="G15" s="63"/>
      <c r="H15" s="63"/>
      <c r="I15" s="80">
        <f>SUM(I16:I22)</f>
        <v>1463874.2045454546</v>
      </c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</row>
    <row r="16" spans="1:50" ht="13.5" x14ac:dyDescent="0.2">
      <c r="A16" s="115">
        <v>1</v>
      </c>
      <c r="B16" s="61" t="s">
        <v>8</v>
      </c>
      <c r="C16" s="113">
        <v>4.32</v>
      </c>
      <c r="D16" s="113">
        <v>0.4</v>
      </c>
      <c r="E16" s="37"/>
      <c r="F16" s="37">
        <f t="shared" si="0"/>
        <v>4.7200000000000006</v>
      </c>
      <c r="G16" s="63">
        <f t="shared" si="1"/>
        <v>7032800.0000000009</v>
      </c>
      <c r="H16" s="63">
        <f t="shared" si="2"/>
        <v>286107.09090909094</v>
      </c>
      <c r="I16" s="79">
        <f t="shared" ref="I16:I22" si="4">H16</f>
        <v>286107.09090909094</v>
      </c>
    </row>
    <row r="17" spans="1:49" ht="13.5" x14ac:dyDescent="0.2">
      <c r="A17" s="115">
        <v>2</v>
      </c>
      <c r="B17" s="61" t="s">
        <v>9</v>
      </c>
      <c r="C17" s="116">
        <v>3.34</v>
      </c>
      <c r="D17" s="113">
        <v>0.3</v>
      </c>
      <c r="E17" s="37"/>
      <c r="F17" s="37">
        <f t="shared" si="0"/>
        <v>3.6399999999999997</v>
      </c>
      <c r="G17" s="63">
        <f t="shared" si="1"/>
        <v>5423599.9999999991</v>
      </c>
      <c r="H17" s="63">
        <f t="shared" si="2"/>
        <v>220641.90909090906</v>
      </c>
      <c r="I17" s="79">
        <f t="shared" si="4"/>
        <v>220641.90909090906</v>
      </c>
    </row>
    <row r="18" spans="1:49" ht="13.5" x14ac:dyDescent="0.2">
      <c r="A18" s="115">
        <v>3</v>
      </c>
      <c r="B18" s="61" t="s">
        <v>10</v>
      </c>
      <c r="C18" s="113">
        <v>3.34</v>
      </c>
      <c r="D18" s="113"/>
      <c r="E18" s="37"/>
      <c r="F18" s="37">
        <f t="shared" si="0"/>
        <v>3.34</v>
      </c>
      <c r="G18" s="63">
        <f t="shared" si="1"/>
        <v>4976600</v>
      </c>
      <c r="H18" s="63">
        <f t="shared" si="2"/>
        <v>202457.13636363635</v>
      </c>
      <c r="I18" s="79">
        <f t="shared" si="4"/>
        <v>202457.13636363635</v>
      </c>
    </row>
    <row r="19" spans="1:49" s="35" customFormat="1" ht="13.5" x14ac:dyDescent="0.2">
      <c r="A19" s="115">
        <v>4</v>
      </c>
      <c r="B19" s="61" t="s">
        <v>11</v>
      </c>
      <c r="C19" s="116">
        <v>3.06</v>
      </c>
      <c r="D19" s="113"/>
      <c r="E19" s="37"/>
      <c r="F19" s="37">
        <f t="shared" si="0"/>
        <v>3.06</v>
      </c>
      <c r="G19" s="63">
        <f t="shared" si="1"/>
        <v>4559400</v>
      </c>
      <c r="H19" s="63">
        <f t="shared" si="2"/>
        <v>185484.68181818182</v>
      </c>
      <c r="I19" s="79">
        <f t="shared" si="4"/>
        <v>185484.68181818182</v>
      </c>
      <c r="J19" s="3"/>
      <c r="K19" s="3"/>
      <c r="L19" s="3"/>
      <c r="M19" s="3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  <c r="AH19" s="34"/>
      <c r="AI19" s="34"/>
      <c r="AJ19" s="34"/>
      <c r="AK19" s="34"/>
      <c r="AL19" s="34"/>
      <c r="AM19" s="34"/>
    </row>
    <row r="20" spans="1:49" s="35" customFormat="1" ht="13.5" x14ac:dyDescent="0.2">
      <c r="A20" s="115">
        <v>5</v>
      </c>
      <c r="B20" s="61" t="s">
        <v>263</v>
      </c>
      <c r="C20" s="113">
        <v>3.03</v>
      </c>
      <c r="D20" s="113"/>
      <c r="E20" s="37"/>
      <c r="F20" s="37">
        <f t="shared" si="0"/>
        <v>3.03</v>
      </c>
      <c r="G20" s="63">
        <f t="shared" si="1"/>
        <v>4514700</v>
      </c>
      <c r="H20" s="63">
        <f t="shared" si="2"/>
        <v>183666.20454545453</v>
      </c>
      <c r="I20" s="79">
        <f t="shared" si="4"/>
        <v>183666.20454545453</v>
      </c>
      <c r="J20" s="3"/>
      <c r="K20" s="3"/>
      <c r="L20" s="3"/>
      <c r="M20" s="3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  <c r="AH20" s="34"/>
      <c r="AI20" s="34"/>
      <c r="AJ20" s="34"/>
      <c r="AK20" s="34"/>
      <c r="AL20" s="34"/>
      <c r="AM20" s="34"/>
    </row>
    <row r="21" spans="1:49" ht="13.5" x14ac:dyDescent="0.2">
      <c r="A21" s="115">
        <v>6</v>
      </c>
      <c r="B21" s="64" t="s">
        <v>87</v>
      </c>
      <c r="C21" s="116">
        <v>3.03</v>
      </c>
      <c r="D21" s="113"/>
      <c r="E21" s="37"/>
      <c r="F21" s="37">
        <f t="shared" si="0"/>
        <v>3.03</v>
      </c>
      <c r="G21" s="63">
        <f t="shared" si="1"/>
        <v>4514700</v>
      </c>
      <c r="H21" s="63">
        <f t="shared" si="2"/>
        <v>183666.20454545453</v>
      </c>
      <c r="I21" s="79">
        <f t="shared" si="4"/>
        <v>183666.20454545453</v>
      </c>
    </row>
    <row r="22" spans="1:49" s="35" customFormat="1" ht="13.5" x14ac:dyDescent="0.2">
      <c r="A22" s="115">
        <v>7</v>
      </c>
      <c r="B22" s="64" t="s">
        <v>83</v>
      </c>
      <c r="C22" s="116">
        <v>3.33</v>
      </c>
      <c r="D22" s="113"/>
      <c r="E22" s="37"/>
      <c r="F22" s="37">
        <f t="shared" si="0"/>
        <v>3.33</v>
      </c>
      <c r="G22" s="63">
        <f t="shared" si="1"/>
        <v>4961700</v>
      </c>
      <c r="H22" s="63">
        <f t="shared" si="2"/>
        <v>201850.97727272726</v>
      </c>
      <c r="I22" s="79">
        <f t="shared" si="4"/>
        <v>201850.97727272726</v>
      </c>
      <c r="J22" s="3"/>
      <c r="K22" s="3"/>
      <c r="L22" s="3"/>
      <c r="M22" s="3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  <c r="AM22" s="34"/>
    </row>
    <row r="23" spans="1:49" ht="13.5" x14ac:dyDescent="0.25">
      <c r="A23" s="76" t="s">
        <v>125</v>
      </c>
      <c r="B23" s="60" t="s">
        <v>200</v>
      </c>
      <c r="C23" s="36"/>
      <c r="D23" s="36"/>
      <c r="E23" s="62"/>
      <c r="F23" s="37"/>
      <c r="G23" s="63"/>
      <c r="H23" s="63"/>
      <c r="I23" s="80">
        <f>SUM(I24:I32)</f>
        <v>1316868.5018181817</v>
      </c>
    </row>
    <row r="24" spans="1:49" ht="13.5" x14ac:dyDescent="0.2">
      <c r="A24" s="115">
        <v>1</v>
      </c>
      <c r="B24" s="64" t="s">
        <v>88</v>
      </c>
      <c r="C24" s="116">
        <v>3.33</v>
      </c>
      <c r="D24" s="113">
        <v>0.4</v>
      </c>
      <c r="E24" s="37"/>
      <c r="F24" s="37">
        <f t="shared" si="0"/>
        <v>3.73</v>
      </c>
      <c r="G24" s="63">
        <f t="shared" si="1"/>
        <v>5557700</v>
      </c>
      <c r="H24" s="63">
        <f t="shared" si="2"/>
        <v>226097.34090909091</v>
      </c>
      <c r="I24" s="79">
        <f t="shared" ref="I24:I32" si="5">H24</f>
        <v>226097.34090909091</v>
      </c>
    </row>
    <row r="25" spans="1:49" ht="13.5" x14ac:dyDescent="0.2">
      <c r="A25" s="115">
        <v>2</v>
      </c>
      <c r="B25" s="61" t="s">
        <v>13</v>
      </c>
      <c r="C25" s="113">
        <v>4.0599999999999996</v>
      </c>
      <c r="D25" s="113">
        <v>0.3</v>
      </c>
      <c r="E25" s="37">
        <v>0.32479999999999998</v>
      </c>
      <c r="F25" s="37">
        <f t="shared" si="0"/>
        <v>4.6847999999999992</v>
      </c>
      <c r="G25" s="63">
        <f t="shared" si="1"/>
        <v>6980351.9999999991</v>
      </c>
      <c r="H25" s="63">
        <f t="shared" si="2"/>
        <v>283973.41090909089</v>
      </c>
      <c r="I25" s="79">
        <f t="shared" si="5"/>
        <v>283973.41090909089</v>
      </c>
    </row>
    <row r="26" spans="1:49" ht="13.5" x14ac:dyDescent="0.2">
      <c r="A26" s="115">
        <v>3</v>
      </c>
      <c r="B26" s="61" t="s">
        <v>15</v>
      </c>
      <c r="C26" s="113">
        <v>3.63</v>
      </c>
      <c r="D26" s="113"/>
      <c r="E26" s="37"/>
      <c r="F26" s="37">
        <f t="shared" si="0"/>
        <v>3.63</v>
      </c>
      <c r="G26" s="63">
        <f t="shared" si="1"/>
        <v>5408700</v>
      </c>
      <c r="H26" s="63">
        <f t="shared" si="2"/>
        <v>220035.75</v>
      </c>
      <c r="I26" s="79">
        <f t="shared" si="5"/>
        <v>220035.75</v>
      </c>
    </row>
    <row r="27" spans="1:49" ht="13.5" x14ac:dyDescent="0.2">
      <c r="A27" s="115">
        <v>4</v>
      </c>
      <c r="B27" s="61" t="s">
        <v>48</v>
      </c>
      <c r="C27" s="116">
        <v>2.34</v>
      </c>
      <c r="D27" s="113"/>
      <c r="E27" s="37"/>
      <c r="F27" s="37">
        <f t="shared" si="0"/>
        <v>2.34</v>
      </c>
      <c r="G27" s="63">
        <f t="shared" si="1"/>
        <v>3486600</v>
      </c>
      <c r="H27" s="63">
        <f t="shared" si="2"/>
        <v>141841.22727272726</v>
      </c>
      <c r="I27" s="79">
        <f t="shared" si="5"/>
        <v>141841.22727272726</v>
      </c>
    </row>
    <row r="28" spans="1:49" s="2" customFormat="1" ht="13.5" x14ac:dyDescent="0.2">
      <c r="A28" s="115">
        <v>5</v>
      </c>
      <c r="B28" s="61" t="s">
        <v>264</v>
      </c>
      <c r="C28" s="116">
        <v>2.34</v>
      </c>
      <c r="D28" s="113"/>
      <c r="E28" s="37"/>
      <c r="F28" s="37">
        <f t="shared" si="0"/>
        <v>2.34</v>
      </c>
      <c r="G28" s="63">
        <f t="shared" si="1"/>
        <v>3486600</v>
      </c>
      <c r="H28" s="63">
        <f t="shared" si="2"/>
        <v>141841.22727272726</v>
      </c>
      <c r="I28" s="79">
        <f t="shared" si="5"/>
        <v>141841.22727272726</v>
      </c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</row>
    <row r="29" spans="1:49" s="2" customFormat="1" ht="13.5" x14ac:dyDescent="0.25">
      <c r="A29" s="76">
        <v>6</v>
      </c>
      <c r="B29" s="61" t="s">
        <v>194</v>
      </c>
      <c r="C29" s="36">
        <v>2.59</v>
      </c>
      <c r="D29" s="36"/>
      <c r="E29" s="37"/>
      <c r="F29" s="37">
        <f>C29+D29+E29</f>
        <v>2.59</v>
      </c>
      <c r="G29" s="63">
        <f>F29*1490000</f>
        <v>3859100</v>
      </c>
      <c r="H29" s="63">
        <f>G29/22-G29*10.5%/22</f>
        <v>156995.20454545453</v>
      </c>
      <c r="I29" s="79">
        <f t="shared" si="5"/>
        <v>156995.20454545453</v>
      </c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</row>
    <row r="30" spans="1:49" s="2" customFormat="1" ht="13.5" x14ac:dyDescent="0.25">
      <c r="A30" s="76">
        <v>7</v>
      </c>
      <c r="B30" s="61" t="s">
        <v>195</v>
      </c>
      <c r="C30" s="36">
        <v>2.41</v>
      </c>
      <c r="D30" s="36"/>
      <c r="E30" s="62"/>
      <c r="F30" s="37">
        <f>C30+D30+E30</f>
        <v>2.41</v>
      </c>
      <c r="G30" s="63">
        <f>F30*1490000</f>
        <v>3590900</v>
      </c>
      <c r="H30" s="63">
        <f>G30/22-G30*10.5%/22</f>
        <v>146084.34090909091</v>
      </c>
      <c r="I30" s="79">
        <f t="shared" si="5"/>
        <v>146084.34090909091</v>
      </c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</row>
    <row r="31" spans="1:49" s="2" customFormat="1" ht="13.5" x14ac:dyDescent="0.25">
      <c r="A31" s="76">
        <v>8</v>
      </c>
      <c r="B31" s="61" t="s">
        <v>258</v>
      </c>
      <c r="C31" s="116"/>
      <c r="D31" s="36"/>
      <c r="E31" s="62"/>
      <c r="F31" s="37"/>
      <c r="G31" s="63"/>
      <c r="H31" s="63"/>
      <c r="I31" s="79">
        <f t="shared" si="5"/>
        <v>0</v>
      </c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</row>
    <row r="32" spans="1:49" s="2" customFormat="1" ht="13.5" x14ac:dyDescent="0.25">
      <c r="A32" s="76">
        <v>9</v>
      </c>
      <c r="B32" s="61" t="s">
        <v>259</v>
      </c>
      <c r="C32" s="116"/>
      <c r="D32" s="36"/>
      <c r="E32" s="62"/>
      <c r="F32" s="37"/>
      <c r="G32" s="63"/>
      <c r="H32" s="63"/>
      <c r="I32" s="79">
        <f t="shared" si="5"/>
        <v>0</v>
      </c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</row>
    <row r="33" spans="1:50" s="2" customFormat="1" ht="13.5" x14ac:dyDescent="0.25">
      <c r="A33" s="76" t="s">
        <v>133</v>
      </c>
      <c r="B33" s="60" t="s">
        <v>201</v>
      </c>
      <c r="C33" s="36"/>
      <c r="D33" s="36"/>
      <c r="E33" s="37"/>
      <c r="F33" s="37"/>
      <c r="G33" s="63"/>
      <c r="H33" s="63"/>
      <c r="I33" s="80">
        <f>SUM(I34:I39)</f>
        <v>1071689.2727272727</v>
      </c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</row>
    <row r="34" spans="1:50" s="2" customFormat="1" ht="13.5" x14ac:dyDescent="0.2">
      <c r="A34" s="115">
        <v>1</v>
      </c>
      <c r="B34" s="64" t="s">
        <v>89</v>
      </c>
      <c r="C34" s="116">
        <v>3.66</v>
      </c>
      <c r="D34" s="113">
        <v>0.4</v>
      </c>
      <c r="E34" s="37"/>
      <c r="F34" s="37">
        <f t="shared" si="0"/>
        <v>4.0600000000000005</v>
      </c>
      <c r="G34" s="63">
        <f t="shared" si="1"/>
        <v>6049400.0000000009</v>
      </c>
      <c r="H34" s="63">
        <f t="shared" si="2"/>
        <v>246100.59090909094</v>
      </c>
      <c r="I34" s="79">
        <f t="shared" ref="I34:I98" si="6">H34</f>
        <v>246100.59090909094</v>
      </c>
      <c r="J34" s="3"/>
      <c r="K34" s="3"/>
      <c r="L34" s="3"/>
      <c r="M34" s="3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</row>
    <row r="35" spans="1:50" s="7" customFormat="1" ht="13.5" x14ac:dyDescent="0.2">
      <c r="A35" s="115">
        <v>2</v>
      </c>
      <c r="B35" s="64" t="s">
        <v>110</v>
      </c>
      <c r="C35" s="116">
        <v>3</v>
      </c>
      <c r="D35" s="113">
        <v>0.3</v>
      </c>
      <c r="E35" s="37"/>
      <c r="F35" s="37">
        <f t="shared" si="0"/>
        <v>3.3</v>
      </c>
      <c r="G35" s="63">
        <f t="shared" si="1"/>
        <v>4917000</v>
      </c>
      <c r="H35" s="63">
        <f t="shared" si="2"/>
        <v>200032.5</v>
      </c>
      <c r="I35" s="79">
        <f t="shared" si="6"/>
        <v>200032.5</v>
      </c>
      <c r="J35" s="3"/>
      <c r="K35" s="3"/>
      <c r="L35" s="3"/>
      <c r="M35" s="3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</row>
    <row r="36" spans="1:50" s="4" customFormat="1" ht="13.5" x14ac:dyDescent="0.2">
      <c r="A36" s="115">
        <v>3</v>
      </c>
      <c r="B36" s="61" t="s">
        <v>16</v>
      </c>
      <c r="C36" s="116">
        <v>2.86</v>
      </c>
      <c r="D36" s="113"/>
      <c r="E36" s="37"/>
      <c r="F36" s="37">
        <f t="shared" si="0"/>
        <v>2.86</v>
      </c>
      <c r="G36" s="63">
        <f t="shared" si="1"/>
        <v>4261400</v>
      </c>
      <c r="H36" s="63">
        <f t="shared" si="2"/>
        <v>173361.5</v>
      </c>
      <c r="I36" s="79">
        <f t="shared" si="6"/>
        <v>173361.5</v>
      </c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</row>
    <row r="37" spans="1:50" ht="13.5" x14ac:dyDescent="0.2">
      <c r="A37" s="115">
        <v>4</v>
      </c>
      <c r="B37" s="61" t="s">
        <v>17</v>
      </c>
      <c r="C37" s="116">
        <v>2.66</v>
      </c>
      <c r="D37" s="113"/>
      <c r="E37" s="62"/>
      <c r="F37" s="37">
        <f t="shared" si="0"/>
        <v>2.66</v>
      </c>
      <c r="G37" s="63">
        <f t="shared" si="1"/>
        <v>3963400</v>
      </c>
      <c r="H37" s="63">
        <f t="shared" si="2"/>
        <v>161238.31818181818</v>
      </c>
      <c r="I37" s="79">
        <f t="shared" si="6"/>
        <v>161238.31818181818</v>
      </c>
    </row>
    <row r="38" spans="1:50" s="7" customFormat="1" ht="13.5" x14ac:dyDescent="0.2">
      <c r="A38" s="115">
        <v>5</v>
      </c>
      <c r="B38" s="64" t="s">
        <v>90</v>
      </c>
      <c r="C38" s="113">
        <f>2.46</f>
        <v>2.46</v>
      </c>
      <c r="D38" s="113"/>
      <c r="E38" s="62"/>
      <c r="F38" s="37">
        <f t="shared" si="0"/>
        <v>2.46</v>
      </c>
      <c r="G38" s="63">
        <f t="shared" si="1"/>
        <v>3665400</v>
      </c>
      <c r="H38" s="63">
        <f t="shared" si="2"/>
        <v>149115.13636363635</v>
      </c>
      <c r="I38" s="79">
        <f t="shared" si="6"/>
        <v>149115.13636363635</v>
      </c>
      <c r="J38" s="3"/>
      <c r="K38" s="3"/>
      <c r="L38" s="3"/>
      <c r="M38" s="3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</row>
    <row r="39" spans="1:50" s="7" customFormat="1" ht="13.5" x14ac:dyDescent="0.2">
      <c r="A39" s="115">
        <v>6</v>
      </c>
      <c r="B39" s="64" t="s">
        <v>12</v>
      </c>
      <c r="C39" s="116">
        <v>2.34</v>
      </c>
      <c r="D39" s="113"/>
      <c r="E39" s="37"/>
      <c r="F39" s="37">
        <f t="shared" si="0"/>
        <v>2.34</v>
      </c>
      <c r="G39" s="63">
        <f t="shared" si="1"/>
        <v>3486600</v>
      </c>
      <c r="H39" s="63">
        <f t="shared" si="2"/>
        <v>141841.22727272726</v>
      </c>
      <c r="I39" s="79">
        <f t="shared" si="6"/>
        <v>141841.22727272726</v>
      </c>
      <c r="J39" s="3"/>
      <c r="K39" s="3"/>
      <c r="L39" s="3"/>
      <c r="M39" s="3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</row>
    <row r="40" spans="1:50" ht="13.5" x14ac:dyDescent="0.25">
      <c r="A40" s="76" t="s">
        <v>140</v>
      </c>
      <c r="B40" s="60" t="s">
        <v>202</v>
      </c>
      <c r="C40" s="36"/>
      <c r="D40" s="36"/>
      <c r="E40" s="62"/>
      <c r="F40" s="37"/>
      <c r="G40" s="63"/>
      <c r="H40" s="63"/>
      <c r="I40" s="80">
        <f>SUM(I41:I44)</f>
        <v>225491.18181818182</v>
      </c>
      <c r="AM40" s="3"/>
      <c r="AX40" s="4"/>
    </row>
    <row r="41" spans="1:50" ht="13.5" x14ac:dyDescent="0.2">
      <c r="A41" s="115">
        <v>1</v>
      </c>
      <c r="B41" s="61" t="s">
        <v>34</v>
      </c>
      <c r="C41" s="113">
        <v>3.32</v>
      </c>
      <c r="D41" s="113">
        <v>0.4</v>
      </c>
      <c r="E41" s="62"/>
      <c r="F41" s="37">
        <f t="shared" si="0"/>
        <v>3.7199999999999998</v>
      </c>
      <c r="G41" s="63">
        <f t="shared" si="1"/>
        <v>5542800</v>
      </c>
      <c r="H41" s="63">
        <f t="shared" si="2"/>
        <v>225491.18181818182</v>
      </c>
      <c r="I41" s="79">
        <f t="shared" si="6"/>
        <v>225491.18181818182</v>
      </c>
    </row>
    <row r="42" spans="1:50" ht="13.5" x14ac:dyDescent="0.2">
      <c r="A42" s="78">
        <v>2</v>
      </c>
      <c r="B42" s="61" t="s">
        <v>260</v>
      </c>
      <c r="C42" s="116"/>
      <c r="D42" s="36"/>
      <c r="E42" s="62"/>
      <c r="F42" s="37"/>
      <c r="G42" s="63"/>
      <c r="H42" s="63"/>
      <c r="I42" s="79">
        <f t="shared" si="6"/>
        <v>0</v>
      </c>
    </row>
    <row r="43" spans="1:50" ht="13.5" x14ac:dyDescent="0.2">
      <c r="A43" s="78">
        <v>3</v>
      </c>
      <c r="B43" s="61" t="s">
        <v>261</v>
      </c>
      <c r="C43" s="116"/>
      <c r="D43" s="36"/>
      <c r="E43" s="62"/>
      <c r="F43" s="37"/>
      <c r="G43" s="63"/>
      <c r="H43" s="63"/>
      <c r="I43" s="79">
        <f t="shared" si="6"/>
        <v>0</v>
      </c>
    </row>
    <row r="44" spans="1:50" ht="13.5" x14ac:dyDescent="0.2">
      <c r="A44" s="78">
        <v>4</v>
      </c>
      <c r="B44" s="61" t="s">
        <v>51</v>
      </c>
      <c r="C44" s="116"/>
      <c r="D44" s="36"/>
      <c r="E44" s="62"/>
      <c r="F44" s="37"/>
      <c r="G44" s="63"/>
      <c r="H44" s="63"/>
      <c r="I44" s="79">
        <f t="shared" si="6"/>
        <v>0</v>
      </c>
    </row>
    <row r="45" spans="1:50" ht="13.5" x14ac:dyDescent="0.25">
      <c r="A45" s="76" t="s">
        <v>146</v>
      </c>
      <c r="B45" s="60" t="s">
        <v>203</v>
      </c>
      <c r="C45" s="62"/>
      <c r="D45" s="36"/>
      <c r="E45" s="62"/>
      <c r="F45" s="37"/>
      <c r="G45" s="63"/>
      <c r="H45" s="63"/>
      <c r="I45" s="80">
        <f>SUM(I46:I68)</f>
        <v>4025508.5843181806</v>
      </c>
    </row>
    <row r="46" spans="1:50" ht="13.5" x14ac:dyDescent="0.2">
      <c r="A46" s="115">
        <v>1</v>
      </c>
      <c r="B46" s="61" t="s">
        <v>19</v>
      </c>
      <c r="C46" s="116">
        <v>3.33</v>
      </c>
      <c r="D46" s="113">
        <v>0.4</v>
      </c>
      <c r="E46" s="62"/>
      <c r="F46" s="37">
        <f t="shared" si="0"/>
        <v>3.73</v>
      </c>
      <c r="G46" s="63">
        <f t="shared" si="1"/>
        <v>5557700</v>
      </c>
      <c r="H46" s="63">
        <f t="shared" si="2"/>
        <v>226097.34090909091</v>
      </c>
      <c r="I46" s="79">
        <f t="shared" si="6"/>
        <v>226097.34090909091</v>
      </c>
      <c r="AM46" s="3"/>
      <c r="AX46" s="4"/>
    </row>
    <row r="47" spans="1:50" ht="13.5" x14ac:dyDescent="0.2">
      <c r="A47" s="115">
        <v>2</v>
      </c>
      <c r="B47" s="64" t="s">
        <v>92</v>
      </c>
      <c r="C47" s="116">
        <v>2.67</v>
      </c>
      <c r="D47" s="113">
        <v>0.3</v>
      </c>
      <c r="E47" s="37"/>
      <c r="F47" s="37">
        <f t="shared" si="0"/>
        <v>2.9699999999999998</v>
      </c>
      <c r="G47" s="63">
        <f t="shared" si="1"/>
        <v>4425300</v>
      </c>
      <c r="H47" s="63">
        <f t="shared" si="2"/>
        <v>180029.25</v>
      </c>
      <c r="I47" s="79">
        <f t="shared" si="6"/>
        <v>180029.25</v>
      </c>
      <c r="AM47" s="3"/>
      <c r="AX47" s="4"/>
    </row>
    <row r="48" spans="1:50" ht="13.5" x14ac:dyDescent="0.2">
      <c r="A48" s="115">
        <v>3</v>
      </c>
      <c r="B48" s="61" t="s">
        <v>20</v>
      </c>
      <c r="C48" s="113">
        <v>4.0599999999999996</v>
      </c>
      <c r="D48" s="113">
        <v>0.3</v>
      </c>
      <c r="E48" s="37">
        <f>C48*10%</f>
        <v>0.40599999999999997</v>
      </c>
      <c r="F48" s="37">
        <f t="shared" si="0"/>
        <v>4.7659999999999991</v>
      </c>
      <c r="G48" s="63">
        <f t="shared" si="1"/>
        <v>7101339.9999999991</v>
      </c>
      <c r="H48" s="63">
        <f t="shared" si="2"/>
        <v>288895.42272727267</v>
      </c>
      <c r="I48" s="79">
        <f t="shared" si="6"/>
        <v>288895.42272727267</v>
      </c>
      <c r="AM48" s="3"/>
      <c r="AX48" s="4"/>
    </row>
    <row r="49" spans="1:50" s="7" customFormat="1" ht="13.5" x14ac:dyDescent="0.2">
      <c r="A49" s="115">
        <v>4</v>
      </c>
      <c r="B49" s="61" t="s">
        <v>21</v>
      </c>
      <c r="C49" s="116">
        <v>3.33</v>
      </c>
      <c r="D49" s="113"/>
      <c r="E49" s="37"/>
      <c r="F49" s="37">
        <f t="shared" si="0"/>
        <v>3.33</v>
      </c>
      <c r="G49" s="63">
        <f t="shared" si="1"/>
        <v>4961700</v>
      </c>
      <c r="H49" s="63">
        <f t="shared" si="2"/>
        <v>201850.97727272726</v>
      </c>
      <c r="I49" s="79">
        <f t="shared" si="6"/>
        <v>201850.97727272726</v>
      </c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</row>
    <row r="50" spans="1:50" ht="13.5" x14ac:dyDescent="0.2">
      <c r="A50" s="115">
        <v>5</v>
      </c>
      <c r="B50" s="61" t="s">
        <v>22</v>
      </c>
      <c r="C50" s="116">
        <v>3.33</v>
      </c>
      <c r="D50" s="113"/>
      <c r="E50" s="37"/>
      <c r="F50" s="37">
        <f t="shared" si="0"/>
        <v>3.33</v>
      </c>
      <c r="G50" s="63">
        <f t="shared" si="1"/>
        <v>4961700</v>
      </c>
      <c r="H50" s="63">
        <f t="shared" si="2"/>
        <v>201850.97727272726</v>
      </c>
      <c r="I50" s="79">
        <f t="shared" si="6"/>
        <v>201850.97727272726</v>
      </c>
    </row>
    <row r="51" spans="1:50" ht="13.5" x14ac:dyDescent="0.2">
      <c r="A51" s="115">
        <v>6</v>
      </c>
      <c r="B51" s="61" t="s">
        <v>23</v>
      </c>
      <c r="C51" s="116">
        <v>2.86</v>
      </c>
      <c r="D51" s="113"/>
      <c r="E51" s="37"/>
      <c r="F51" s="37">
        <f t="shared" si="0"/>
        <v>2.86</v>
      </c>
      <c r="G51" s="63">
        <f t="shared" si="1"/>
        <v>4261400</v>
      </c>
      <c r="H51" s="63">
        <f t="shared" si="2"/>
        <v>173361.5</v>
      </c>
      <c r="I51" s="79">
        <f t="shared" si="6"/>
        <v>173361.5</v>
      </c>
      <c r="AM51" s="3"/>
      <c r="AX51" s="4"/>
    </row>
    <row r="52" spans="1:50" ht="13.5" x14ac:dyDescent="0.2">
      <c r="A52" s="115">
        <v>7</v>
      </c>
      <c r="B52" s="61" t="s">
        <v>24</v>
      </c>
      <c r="C52" s="113">
        <v>2.86</v>
      </c>
      <c r="D52" s="113"/>
      <c r="E52" s="37"/>
      <c r="F52" s="37">
        <f t="shared" si="0"/>
        <v>2.86</v>
      </c>
      <c r="G52" s="63">
        <f t="shared" si="1"/>
        <v>4261400</v>
      </c>
      <c r="H52" s="63">
        <f t="shared" si="2"/>
        <v>173361.5</v>
      </c>
      <c r="I52" s="79">
        <f t="shared" si="6"/>
        <v>173361.5</v>
      </c>
    </row>
    <row r="53" spans="1:50" ht="13.5" x14ac:dyDescent="0.2">
      <c r="A53" s="115">
        <v>8</v>
      </c>
      <c r="B53" s="61" t="s">
        <v>25</v>
      </c>
      <c r="C53" s="113">
        <v>2.86</v>
      </c>
      <c r="D53" s="113"/>
      <c r="E53" s="37"/>
      <c r="F53" s="37">
        <f t="shared" si="0"/>
        <v>2.86</v>
      </c>
      <c r="G53" s="63">
        <f t="shared" si="1"/>
        <v>4261400</v>
      </c>
      <c r="H53" s="63">
        <f t="shared" si="2"/>
        <v>173361.5</v>
      </c>
      <c r="I53" s="79">
        <f t="shared" si="6"/>
        <v>173361.5</v>
      </c>
    </row>
    <row r="54" spans="1:50" ht="13.5" x14ac:dyDescent="0.2">
      <c r="A54" s="115">
        <v>9</v>
      </c>
      <c r="B54" s="61" t="s">
        <v>26</v>
      </c>
      <c r="C54" s="113">
        <v>2.86</v>
      </c>
      <c r="D54" s="113"/>
      <c r="E54" s="37"/>
      <c r="F54" s="37">
        <f t="shared" si="0"/>
        <v>2.86</v>
      </c>
      <c r="G54" s="63">
        <f t="shared" si="1"/>
        <v>4261400</v>
      </c>
      <c r="H54" s="63">
        <f t="shared" si="2"/>
        <v>173361.5</v>
      </c>
      <c r="I54" s="79">
        <f t="shared" si="6"/>
        <v>173361.5</v>
      </c>
    </row>
    <row r="55" spans="1:50" s="4" customFormat="1" ht="13.5" x14ac:dyDescent="0.2">
      <c r="A55" s="115">
        <v>10</v>
      </c>
      <c r="B55" s="61" t="s">
        <v>27</v>
      </c>
      <c r="C55" s="113">
        <v>2.66</v>
      </c>
      <c r="D55" s="113"/>
      <c r="E55" s="62"/>
      <c r="F55" s="37">
        <f t="shared" si="0"/>
        <v>2.66</v>
      </c>
      <c r="G55" s="63">
        <f t="shared" si="1"/>
        <v>3963400</v>
      </c>
      <c r="H55" s="63">
        <f t="shared" si="2"/>
        <v>161238.31818181818</v>
      </c>
      <c r="I55" s="79">
        <f t="shared" si="6"/>
        <v>161238.31818181818</v>
      </c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</row>
    <row r="56" spans="1:50" ht="13.5" x14ac:dyDescent="0.2">
      <c r="A56" s="115">
        <v>11</v>
      </c>
      <c r="B56" s="61" t="s">
        <v>28</v>
      </c>
      <c r="C56" s="113">
        <v>3.32</v>
      </c>
      <c r="D56" s="113"/>
      <c r="E56" s="37"/>
      <c r="F56" s="37">
        <f t="shared" si="0"/>
        <v>3.32</v>
      </c>
      <c r="G56" s="63">
        <f t="shared" si="1"/>
        <v>4946800</v>
      </c>
      <c r="H56" s="63">
        <f t="shared" si="2"/>
        <v>201244.81818181818</v>
      </c>
      <c r="I56" s="79">
        <f t="shared" si="6"/>
        <v>201244.81818181818</v>
      </c>
    </row>
    <row r="57" spans="1:50" ht="13.5" x14ac:dyDescent="0.2">
      <c r="A57" s="115">
        <v>12</v>
      </c>
      <c r="B57" s="61" t="s">
        <v>29</v>
      </c>
      <c r="C57" s="113">
        <v>2.86</v>
      </c>
      <c r="D57" s="113"/>
      <c r="E57" s="37"/>
      <c r="F57" s="37">
        <f t="shared" si="0"/>
        <v>2.86</v>
      </c>
      <c r="G57" s="63">
        <f t="shared" si="1"/>
        <v>4261400</v>
      </c>
      <c r="H57" s="63">
        <f t="shared" si="2"/>
        <v>173361.5</v>
      </c>
      <c r="I57" s="79">
        <f t="shared" si="6"/>
        <v>173361.5</v>
      </c>
      <c r="AM57" s="3"/>
      <c r="AX57" s="4"/>
    </row>
    <row r="58" spans="1:50" s="7" customFormat="1" ht="13.5" x14ac:dyDescent="0.2">
      <c r="A58" s="115">
        <v>13</v>
      </c>
      <c r="B58" s="61" t="s">
        <v>30</v>
      </c>
      <c r="C58" s="116">
        <v>3</v>
      </c>
      <c r="D58" s="113"/>
      <c r="E58" s="37"/>
      <c r="F58" s="37">
        <f t="shared" si="0"/>
        <v>3</v>
      </c>
      <c r="G58" s="63">
        <f t="shared" si="1"/>
        <v>4470000</v>
      </c>
      <c r="H58" s="63">
        <f t="shared" si="2"/>
        <v>181847.72727272726</v>
      </c>
      <c r="I58" s="79">
        <f t="shared" si="6"/>
        <v>181847.72727272726</v>
      </c>
      <c r="J58" s="3"/>
      <c r="K58" s="3"/>
      <c r="L58" s="3"/>
      <c r="M58" s="3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</row>
    <row r="59" spans="1:50" s="7" customFormat="1" ht="13.5" x14ac:dyDescent="0.2">
      <c r="A59" s="115">
        <v>14</v>
      </c>
      <c r="B59" s="61" t="s">
        <v>75</v>
      </c>
      <c r="C59" s="113">
        <v>3.63</v>
      </c>
      <c r="D59" s="113"/>
      <c r="E59" s="37">
        <f>C59*7%</f>
        <v>0.25409999999999999</v>
      </c>
      <c r="F59" s="37">
        <f t="shared" si="0"/>
        <v>3.8841000000000001</v>
      </c>
      <c r="G59" s="63">
        <f t="shared" si="1"/>
        <v>5787309</v>
      </c>
      <c r="H59" s="63">
        <f t="shared" si="2"/>
        <v>235438.2525</v>
      </c>
      <c r="I59" s="79">
        <f t="shared" si="6"/>
        <v>235438.2525</v>
      </c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</row>
    <row r="60" spans="1:50" ht="13.5" x14ac:dyDescent="0.2">
      <c r="A60" s="115">
        <v>15</v>
      </c>
      <c r="B60" s="64" t="s">
        <v>91</v>
      </c>
      <c r="C60" s="113">
        <v>2.2599999999999998</v>
      </c>
      <c r="D60" s="113"/>
      <c r="E60" s="37"/>
      <c r="F60" s="37">
        <f t="shared" si="0"/>
        <v>2.2599999999999998</v>
      </c>
      <c r="G60" s="63">
        <f t="shared" si="1"/>
        <v>3367399.9999999995</v>
      </c>
      <c r="H60" s="63">
        <f t="shared" si="2"/>
        <v>136991.95454545453</v>
      </c>
      <c r="I60" s="79">
        <f t="shared" si="6"/>
        <v>136991.95454545453</v>
      </c>
    </row>
    <row r="61" spans="1:50" ht="13.5" x14ac:dyDescent="0.2">
      <c r="A61" s="115">
        <v>16</v>
      </c>
      <c r="B61" s="64" t="s">
        <v>32</v>
      </c>
      <c r="C61" s="116">
        <v>2.34</v>
      </c>
      <c r="D61" s="113"/>
      <c r="E61" s="37"/>
      <c r="F61" s="37">
        <f t="shared" si="0"/>
        <v>2.34</v>
      </c>
      <c r="G61" s="63">
        <f t="shared" si="1"/>
        <v>3486600</v>
      </c>
      <c r="H61" s="63">
        <f t="shared" si="2"/>
        <v>141841.22727272726</v>
      </c>
      <c r="I61" s="79">
        <f t="shared" si="6"/>
        <v>141841.22727272726</v>
      </c>
    </row>
    <row r="62" spans="1:50" s="7" customFormat="1" ht="13.5" x14ac:dyDescent="0.2">
      <c r="A62" s="115">
        <v>17</v>
      </c>
      <c r="B62" s="64" t="s">
        <v>235</v>
      </c>
      <c r="C62" s="116">
        <f>2.34</f>
        <v>2.34</v>
      </c>
      <c r="D62" s="113"/>
      <c r="E62" s="62"/>
      <c r="F62" s="37">
        <f t="shared" si="0"/>
        <v>2.34</v>
      </c>
      <c r="G62" s="63">
        <f t="shared" si="1"/>
        <v>3486600</v>
      </c>
      <c r="H62" s="63">
        <f t="shared" si="2"/>
        <v>141841.22727272726</v>
      </c>
      <c r="I62" s="79">
        <f t="shared" si="6"/>
        <v>141841.22727272726</v>
      </c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</row>
    <row r="63" spans="1:50" s="4" customFormat="1" ht="13.5" x14ac:dyDescent="0.2">
      <c r="A63" s="115">
        <v>18</v>
      </c>
      <c r="B63" s="64" t="s">
        <v>236</v>
      </c>
      <c r="C63" s="116">
        <f>2.34</f>
        <v>2.34</v>
      </c>
      <c r="D63" s="113"/>
      <c r="E63" s="37"/>
      <c r="F63" s="37">
        <f t="shared" si="0"/>
        <v>2.34</v>
      </c>
      <c r="G63" s="63">
        <f t="shared" si="1"/>
        <v>3486600</v>
      </c>
      <c r="H63" s="63">
        <f t="shared" si="2"/>
        <v>141841.22727272726</v>
      </c>
      <c r="I63" s="79">
        <f t="shared" si="6"/>
        <v>141841.22727272726</v>
      </c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</row>
    <row r="64" spans="1:50" s="7" customFormat="1" ht="13.5" x14ac:dyDescent="0.2">
      <c r="A64" s="115">
        <v>19</v>
      </c>
      <c r="B64" s="64" t="s">
        <v>237</v>
      </c>
      <c r="C64" s="116">
        <f>2.06</f>
        <v>2.06</v>
      </c>
      <c r="D64" s="113"/>
      <c r="E64" s="37"/>
      <c r="F64" s="37">
        <f>C64+D64+E64</f>
        <v>2.06</v>
      </c>
      <c r="G64" s="63">
        <f>F64*1490000</f>
        <v>3069400</v>
      </c>
      <c r="H64" s="63">
        <f>G64/22-G64*10.5%/22</f>
        <v>124868.77272727274</v>
      </c>
      <c r="I64" s="79">
        <f t="shared" si="6"/>
        <v>124868.77272727274</v>
      </c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</row>
    <row r="65" spans="1:50" s="2" customFormat="1" ht="13.5" x14ac:dyDescent="0.2">
      <c r="A65" s="115">
        <v>20</v>
      </c>
      <c r="B65" s="64" t="s">
        <v>238</v>
      </c>
      <c r="C65" s="116">
        <v>2.34</v>
      </c>
      <c r="D65" s="113"/>
      <c r="E65" s="37"/>
      <c r="F65" s="37">
        <f t="shared" si="0"/>
        <v>2.34</v>
      </c>
      <c r="G65" s="63">
        <f t="shared" si="1"/>
        <v>3486600</v>
      </c>
      <c r="H65" s="63">
        <f t="shared" si="2"/>
        <v>141841.22727272726</v>
      </c>
      <c r="I65" s="79">
        <f t="shared" si="6"/>
        <v>141841.22727272726</v>
      </c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</row>
    <row r="66" spans="1:50" s="7" customFormat="1" ht="13.5" x14ac:dyDescent="0.2">
      <c r="A66" s="115">
        <v>21</v>
      </c>
      <c r="B66" s="64" t="s">
        <v>93</v>
      </c>
      <c r="C66" s="116">
        <v>3</v>
      </c>
      <c r="D66" s="113"/>
      <c r="E66" s="37"/>
      <c r="F66" s="37">
        <f t="shared" si="0"/>
        <v>3</v>
      </c>
      <c r="G66" s="63">
        <f t="shared" si="1"/>
        <v>4470000</v>
      </c>
      <c r="H66" s="63">
        <f t="shared" si="2"/>
        <v>181847.72727272726</v>
      </c>
      <c r="I66" s="79">
        <f t="shared" si="6"/>
        <v>181847.72727272726</v>
      </c>
      <c r="J66" s="3"/>
      <c r="K66" s="3"/>
      <c r="L66" s="3"/>
      <c r="M66" s="3"/>
      <c r="N66" s="38"/>
      <c r="O66" s="38"/>
      <c r="P66" s="38"/>
      <c r="Q66" s="38"/>
      <c r="R66" s="38"/>
      <c r="S66" s="38"/>
      <c r="T66" s="38"/>
      <c r="U66" s="38"/>
      <c r="V66" s="38"/>
      <c r="W66" s="38"/>
      <c r="X66" s="38"/>
      <c r="Y66" s="38"/>
      <c r="Z66" s="38"/>
      <c r="AA66" s="38"/>
      <c r="AB66" s="38"/>
      <c r="AC66" s="38"/>
      <c r="AD66" s="38"/>
      <c r="AE66" s="38"/>
      <c r="AF66" s="38"/>
      <c r="AG66" s="38"/>
      <c r="AH66" s="38"/>
      <c r="AI66" s="38"/>
      <c r="AJ66" s="38"/>
      <c r="AK66" s="38"/>
      <c r="AL66" s="38"/>
      <c r="AM66" s="33"/>
      <c r="AN66" s="33"/>
      <c r="AO66" s="33"/>
      <c r="AP66" s="33"/>
      <c r="AQ66" s="33"/>
      <c r="AR66" s="33"/>
      <c r="AS66" s="33"/>
      <c r="AT66" s="33"/>
      <c r="AU66" s="33"/>
      <c r="AV66" s="33"/>
      <c r="AW66" s="33"/>
    </row>
    <row r="67" spans="1:50" s="2" customFormat="1" ht="13.5" x14ac:dyDescent="0.2">
      <c r="A67" s="115">
        <v>22</v>
      </c>
      <c r="B67" s="64" t="s">
        <v>265</v>
      </c>
      <c r="C67" s="116">
        <v>2.34</v>
      </c>
      <c r="D67" s="113"/>
      <c r="E67" s="37"/>
      <c r="F67" s="37">
        <f t="shared" si="0"/>
        <v>2.34</v>
      </c>
      <c r="G67" s="63">
        <f t="shared" si="1"/>
        <v>3486600</v>
      </c>
      <c r="H67" s="63">
        <f t="shared" si="2"/>
        <v>141841.22727272726</v>
      </c>
      <c r="I67" s="79">
        <f t="shared" si="6"/>
        <v>141841.22727272726</v>
      </c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</row>
    <row r="68" spans="1:50" s="2" customFormat="1" ht="13.5" x14ac:dyDescent="0.2">
      <c r="A68" s="115">
        <v>23</v>
      </c>
      <c r="B68" s="64" t="s">
        <v>266</v>
      </c>
      <c r="C68" s="116">
        <v>2.1</v>
      </c>
      <c r="D68" s="113"/>
      <c r="E68" s="37"/>
      <c r="F68" s="37">
        <f t="shared" si="0"/>
        <v>2.1</v>
      </c>
      <c r="G68" s="63">
        <f t="shared" si="1"/>
        <v>3129000</v>
      </c>
      <c r="H68" s="63">
        <f t="shared" si="2"/>
        <v>127293.4090909091</v>
      </c>
      <c r="I68" s="79">
        <f t="shared" si="6"/>
        <v>127293.4090909091</v>
      </c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</row>
    <row r="69" spans="1:50" s="7" customFormat="1" ht="13.5" x14ac:dyDescent="0.25">
      <c r="A69" s="76" t="s">
        <v>154</v>
      </c>
      <c r="B69" s="60" t="s">
        <v>204</v>
      </c>
      <c r="C69" s="62"/>
      <c r="D69" s="36"/>
      <c r="E69" s="37"/>
      <c r="F69" s="37"/>
      <c r="G69" s="63"/>
      <c r="H69" s="63"/>
      <c r="I69" s="80">
        <f>SUM(I70:I83)</f>
        <v>2635155.4159090905</v>
      </c>
      <c r="J69" s="3"/>
      <c r="K69" s="3"/>
      <c r="L69" s="3"/>
      <c r="M69" s="3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</row>
    <row r="70" spans="1:50" s="2" customFormat="1" ht="13.5" x14ac:dyDescent="0.2">
      <c r="A70" s="115">
        <v>1</v>
      </c>
      <c r="B70" s="61" t="s">
        <v>33</v>
      </c>
      <c r="C70" s="116">
        <v>4.6500000000000004</v>
      </c>
      <c r="D70" s="117">
        <v>0.4</v>
      </c>
      <c r="E70" s="62"/>
      <c r="F70" s="37">
        <f t="shared" si="0"/>
        <v>5.0500000000000007</v>
      </c>
      <c r="G70" s="63">
        <f t="shared" si="1"/>
        <v>7524500.0000000009</v>
      </c>
      <c r="H70" s="63">
        <f t="shared" si="2"/>
        <v>306110.34090909094</v>
      </c>
      <c r="I70" s="79">
        <f t="shared" si="6"/>
        <v>306110.34090909094</v>
      </c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</row>
    <row r="71" spans="1:50" s="7" customFormat="1" ht="13.5" x14ac:dyDescent="0.2">
      <c r="A71" s="115">
        <v>2</v>
      </c>
      <c r="B71" s="64" t="s">
        <v>94</v>
      </c>
      <c r="C71" s="116">
        <v>3</v>
      </c>
      <c r="D71" s="113">
        <v>0.3</v>
      </c>
      <c r="E71" s="62"/>
      <c r="F71" s="37">
        <f t="shared" si="0"/>
        <v>3.3</v>
      </c>
      <c r="G71" s="63">
        <f t="shared" si="1"/>
        <v>4917000</v>
      </c>
      <c r="H71" s="63">
        <f t="shared" si="2"/>
        <v>200032.5</v>
      </c>
      <c r="I71" s="79">
        <f t="shared" si="6"/>
        <v>200032.5</v>
      </c>
      <c r="J71" s="3"/>
      <c r="K71" s="3"/>
      <c r="L71" s="3"/>
      <c r="M71" s="3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</row>
    <row r="72" spans="1:50" s="4" customFormat="1" ht="13.5" x14ac:dyDescent="0.2">
      <c r="A72" s="115">
        <v>3</v>
      </c>
      <c r="B72" s="61" t="s">
        <v>42</v>
      </c>
      <c r="C72" s="116">
        <v>3.06</v>
      </c>
      <c r="D72" s="113">
        <v>0.3</v>
      </c>
      <c r="E72" s="62"/>
      <c r="F72" s="37">
        <f t="shared" si="0"/>
        <v>3.36</v>
      </c>
      <c r="G72" s="63">
        <f t="shared" si="1"/>
        <v>5006400</v>
      </c>
      <c r="H72" s="63">
        <f t="shared" si="2"/>
        <v>203669.45454545453</v>
      </c>
      <c r="I72" s="79">
        <f t="shared" si="6"/>
        <v>203669.45454545453</v>
      </c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</row>
    <row r="73" spans="1:50" s="4" customFormat="1" ht="13.5" x14ac:dyDescent="0.2">
      <c r="A73" s="115">
        <v>4</v>
      </c>
      <c r="B73" s="61" t="s">
        <v>35</v>
      </c>
      <c r="C73" s="116">
        <v>3</v>
      </c>
      <c r="D73" s="113"/>
      <c r="E73" s="37"/>
      <c r="F73" s="37">
        <f t="shared" si="0"/>
        <v>3</v>
      </c>
      <c r="G73" s="63">
        <f t="shared" si="1"/>
        <v>4470000</v>
      </c>
      <c r="H73" s="63">
        <f t="shared" si="2"/>
        <v>181847.72727272726</v>
      </c>
      <c r="I73" s="79">
        <f t="shared" si="6"/>
        <v>181847.72727272726</v>
      </c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</row>
    <row r="74" spans="1:50" s="4" customFormat="1" ht="13.5" x14ac:dyDescent="0.2">
      <c r="A74" s="115">
        <v>5</v>
      </c>
      <c r="B74" s="61" t="s">
        <v>38</v>
      </c>
      <c r="C74" s="113">
        <v>3.86</v>
      </c>
      <c r="D74" s="113"/>
      <c r="E74" s="37"/>
      <c r="F74" s="37">
        <f t="shared" si="0"/>
        <v>3.86</v>
      </c>
      <c r="G74" s="63">
        <f t="shared" si="1"/>
        <v>5751400</v>
      </c>
      <c r="H74" s="63">
        <f t="shared" si="2"/>
        <v>233977.40909090909</v>
      </c>
      <c r="I74" s="79">
        <f t="shared" si="6"/>
        <v>233977.40909090909</v>
      </c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</row>
    <row r="75" spans="1:50" s="4" customFormat="1" ht="13.5" x14ac:dyDescent="0.2">
      <c r="A75" s="115">
        <v>6</v>
      </c>
      <c r="B75" s="61" t="s">
        <v>39</v>
      </c>
      <c r="C75" s="113">
        <v>3.26</v>
      </c>
      <c r="D75" s="113"/>
      <c r="E75" s="37"/>
      <c r="F75" s="37">
        <f t="shared" si="0"/>
        <v>3.26</v>
      </c>
      <c r="G75" s="63">
        <f t="shared" si="1"/>
        <v>4857400</v>
      </c>
      <c r="H75" s="63">
        <f t="shared" si="2"/>
        <v>197607.86363636365</v>
      </c>
      <c r="I75" s="79">
        <f t="shared" si="6"/>
        <v>197607.86363636365</v>
      </c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</row>
    <row r="76" spans="1:50" ht="13.5" x14ac:dyDescent="0.2">
      <c r="A76" s="115">
        <v>7</v>
      </c>
      <c r="B76" s="61" t="s">
        <v>40</v>
      </c>
      <c r="C76" s="113">
        <v>3.06</v>
      </c>
      <c r="D76" s="113"/>
      <c r="E76" s="37"/>
      <c r="F76" s="37">
        <f t="shared" si="0"/>
        <v>3.06</v>
      </c>
      <c r="G76" s="63">
        <f t="shared" si="1"/>
        <v>4559400</v>
      </c>
      <c r="H76" s="63">
        <f t="shared" si="2"/>
        <v>185484.68181818182</v>
      </c>
      <c r="I76" s="79">
        <f t="shared" si="6"/>
        <v>185484.68181818182</v>
      </c>
      <c r="AM76" s="3"/>
      <c r="AX76" s="4"/>
    </row>
    <row r="77" spans="1:50" s="7" customFormat="1" ht="13.5" x14ac:dyDescent="0.2">
      <c r="A77" s="115">
        <v>8</v>
      </c>
      <c r="B77" s="61" t="s">
        <v>41</v>
      </c>
      <c r="C77" s="113">
        <v>2.86</v>
      </c>
      <c r="D77" s="113"/>
      <c r="E77" s="37"/>
      <c r="F77" s="37">
        <f t="shared" si="0"/>
        <v>2.86</v>
      </c>
      <c r="G77" s="63">
        <f t="shared" si="1"/>
        <v>4261400</v>
      </c>
      <c r="H77" s="63">
        <f t="shared" si="2"/>
        <v>173361.5</v>
      </c>
      <c r="I77" s="79">
        <f t="shared" si="6"/>
        <v>173361.5</v>
      </c>
      <c r="J77" s="3"/>
      <c r="K77" s="3"/>
      <c r="L77" s="3"/>
      <c r="M77" s="3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</row>
    <row r="78" spans="1:50" s="7" customFormat="1" ht="13.5" x14ac:dyDescent="0.2">
      <c r="A78" s="115">
        <v>9</v>
      </c>
      <c r="B78" s="61" t="s">
        <v>43</v>
      </c>
      <c r="C78" s="113">
        <v>4.0599999999999996</v>
      </c>
      <c r="D78" s="113"/>
      <c r="E78" s="37">
        <f>C78*5%</f>
        <v>0.20299999999999999</v>
      </c>
      <c r="F78" s="37">
        <f t="shared" si="0"/>
        <v>4.2629999999999999</v>
      </c>
      <c r="G78" s="63">
        <f t="shared" si="1"/>
        <v>6351870</v>
      </c>
      <c r="H78" s="63">
        <f t="shared" si="2"/>
        <v>258405.62045454548</v>
      </c>
      <c r="I78" s="79">
        <f t="shared" si="6"/>
        <v>258405.62045454548</v>
      </c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</row>
    <row r="79" spans="1:50" s="7" customFormat="1" ht="13.5" x14ac:dyDescent="0.2">
      <c r="A79" s="115">
        <v>10</v>
      </c>
      <c r="B79" s="64" t="s">
        <v>239</v>
      </c>
      <c r="C79" s="116">
        <f>2.34</f>
        <v>2.34</v>
      </c>
      <c r="D79" s="113"/>
      <c r="E79" s="37"/>
      <c r="F79" s="37">
        <f t="shared" si="0"/>
        <v>2.34</v>
      </c>
      <c r="G79" s="63">
        <f t="shared" si="1"/>
        <v>3486600</v>
      </c>
      <c r="H79" s="63">
        <f t="shared" si="2"/>
        <v>141841.22727272726</v>
      </c>
      <c r="I79" s="79">
        <f t="shared" si="6"/>
        <v>141841.22727272726</v>
      </c>
      <c r="J79" s="3"/>
      <c r="K79" s="3"/>
      <c r="L79" s="3"/>
      <c r="M79" s="3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</row>
    <row r="80" spans="1:50" s="7" customFormat="1" ht="13.5" x14ac:dyDescent="0.2">
      <c r="A80" s="115">
        <v>11</v>
      </c>
      <c r="B80" s="64" t="s">
        <v>67</v>
      </c>
      <c r="C80" s="116">
        <v>2.34</v>
      </c>
      <c r="D80" s="113"/>
      <c r="E80" s="37"/>
      <c r="F80" s="37">
        <f t="shared" ref="F80:F82" si="7">C80+D80+E80</f>
        <v>2.34</v>
      </c>
      <c r="G80" s="63">
        <f t="shared" ref="G80:G82" si="8">F80*1490000</f>
        <v>3486600</v>
      </c>
      <c r="H80" s="63">
        <f t="shared" ref="H80:H82" si="9">G80/22-G80*10.5%/22</f>
        <v>141841.22727272726</v>
      </c>
      <c r="I80" s="79">
        <f t="shared" si="6"/>
        <v>141841.22727272726</v>
      </c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4"/>
      <c r="AO80" s="4"/>
      <c r="AP80" s="4"/>
      <c r="AQ80" s="4"/>
      <c r="AR80" s="4"/>
      <c r="AS80" s="4"/>
      <c r="AT80" s="4"/>
      <c r="AU80" s="4"/>
      <c r="AV80" s="4"/>
      <c r="AW80" s="4"/>
    </row>
    <row r="81" spans="1:50" s="7" customFormat="1" ht="13.5" x14ac:dyDescent="0.2">
      <c r="A81" s="115">
        <v>12</v>
      </c>
      <c r="B81" s="64" t="s">
        <v>74</v>
      </c>
      <c r="C81" s="116">
        <f>2.34</f>
        <v>2.34</v>
      </c>
      <c r="D81" s="113"/>
      <c r="E81" s="37"/>
      <c r="F81" s="37">
        <f t="shared" si="7"/>
        <v>2.34</v>
      </c>
      <c r="G81" s="63">
        <f t="shared" si="8"/>
        <v>3486600</v>
      </c>
      <c r="H81" s="63">
        <f t="shared" si="9"/>
        <v>141841.22727272726</v>
      </c>
      <c r="I81" s="79">
        <f t="shared" si="6"/>
        <v>141841.22727272726</v>
      </c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4"/>
      <c r="AO81" s="4"/>
      <c r="AP81" s="4"/>
      <c r="AQ81" s="4"/>
      <c r="AR81" s="4"/>
      <c r="AS81" s="4"/>
      <c r="AT81" s="4"/>
      <c r="AU81" s="4"/>
      <c r="AV81" s="4"/>
      <c r="AW81" s="4"/>
    </row>
    <row r="82" spans="1:50" s="7" customFormat="1" ht="13.5" x14ac:dyDescent="0.2">
      <c r="A82" s="115">
        <v>13</v>
      </c>
      <c r="B82" s="64" t="s">
        <v>267</v>
      </c>
      <c r="C82" s="116">
        <f>2.34</f>
        <v>2.34</v>
      </c>
      <c r="D82" s="113"/>
      <c r="E82" s="37"/>
      <c r="F82" s="37">
        <f t="shared" si="7"/>
        <v>2.34</v>
      </c>
      <c r="G82" s="63">
        <f t="shared" si="8"/>
        <v>3486600</v>
      </c>
      <c r="H82" s="63">
        <f t="shared" si="9"/>
        <v>141841.22727272726</v>
      </c>
      <c r="I82" s="79">
        <f t="shared" si="6"/>
        <v>141841.22727272726</v>
      </c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4"/>
      <c r="AO82" s="4"/>
      <c r="AP82" s="4"/>
      <c r="AQ82" s="4"/>
      <c r="AR82" s="4"/>
      <c r="AS82" s="4"/>
      <c r="AT82" s="4"/>
      <c r="AU82" s="4"/>
      <c r="AV82" s="4"/>
      <c r="AW82" s="4"/>
    </row>
    <row r="83" spans="1:50" s="7" customFormat="1" ht="13.5" x14ac:dyDescent="0.2">
      <c r="A83" s="115">
        <v>14</v>
      </c>
      <c r="B83" s="64" t="s">
        <v>268</v>
      </c>
      <c r="C83" s="116">
        <v>2.1</v>
      </c>
      <c r="D83" s="113"/>
      <c r="E83" s="37"/>
      <c r="F83" s="37">
        <f t="shared" si="0"/>
        <v>2.1</v>
      </c>
      <c r="G83" s="63">
        <f t="shared" si="1"/>
        <v>3129000</v>
      </c>
      <c r="H83" s="63">
        <f t="shared" si="2"/>
        <v>127293.4090909091</v>
      </c>
      <c r="I83" s="79">
        <f t="shared" si="6"/>
        <v>127293.4090909091</v>
      </c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</row>
    <row r="84" spans="1:50" s="4" customFormat="1" ht="13.5" x14ac:dyDescent="0.25">
      <c r="A84" s="76" t="s">
        <v>161</v>
      </c>
      <c r="B84" s="60" t="s">
        <v>205</v>
      </c>
      <c r="C84" s="62"/>
      <c r="D84" s="36"/>
      <c r="E84" s="37"/>
      <c r="F84" s="37"/>
      <c r="G84" s="63"/>
      <c r="H84" s="63"/>
      <c r="I84" s="80">
        <f>SUM(I85:I96)</f>
        <v>2452301.4645454548</v>
      </c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</row>
    <row r="85" spans="1:50" s="4" customFormat="1" ht="13.5" x14ac:dyDescent="0.2">
      <c r="A85" s="115">
        <v>1</v>
      </c>
      <c r="B85" s="61" t="s">
        <v>44</v>
      </c>
      <c r="C85" s="116">
        <v>3.33</v>
      </c>
      <c r="D85" s="113">
        <v>0.4</v>
      </c>
      <c r="E85" s="37"/>
      <c r="F85" s="37">
        <f t="shared" ref="F85:F148" si="10">C85+D85+E85</f>
        <v>3.73</v>
      </c>
      <c r="G85" s="63">
        <f t="shared" ref="G85:G148" si="11">F85*1490000</f>
        <v>5557700</v>
      </c>
      <c r="H85" s="63">
        <f t="shared" ref="H85:H148" si="12">G85/22-G85*10.5%/22</f>
        <v>226097.34090909091</v>
      </c>
      <c r="I85" s="79">
        <f t="shared" si="6"/>
        <v>226097.34090909091</v>
      </c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</row>
    <row r="86" spans="1:50" s="7" customFormat="1" ht="13.5" x14ac:dyDescent="0.2">
      <c r="A86" s="115">
        <v>2</v>
      </c>
      <c r="B86" s="64" t="s">
        <v>206</v>
      </c>
      <c r="C86" s="116">
        <v>4.0599999999999996</v>
      </c>
      <c r="D86" s="113">
        <v>0.3</v>
      </c>
      <c r="E86" s="37">
        <f>C86*12%</f>
        <v>0.48719999999999991</v>
      </c>
      <c r="F86" s="37">
        <f t="shared" si="10"/>
        <v>4.8471999999999991</v>
      </c>
      <c r="G86" s="63">
        <f t="shared" si="11"/>
        <v>7222327.9999999991</v>
      </c>
      <c r="H86" s="63">
        <f t="shared" si="12"/>
        <v>293817.43454545445</v>
      </c>
      <c r="I86" s="79">
        <f t="shared" si="6"/>
        <v>293817.43454545445</v>
      </c>
      <c r="J86" s="3"/>
      <c r="K86" s="3"/>
      <c r="L86" s="3"/>
      <c r="M86" s="3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</row>
    <row r="87" spans="1:50" s="4" customFormat="1" ht="13.5" x14ac:dyDescent="0.2">
      <c r="A87" s="115">
        <v>3</v>
      </c>
      <c r="B87" s="61" t="s">
        <v>45</v>
      </c>
      <c r="C87" s="116">
        <v>2.86</v>
      </c>
      <c r="D87" s="113">
        <v>0.3</v>
      </c>
      <c r="E87" s="37"/>
      <c r="F87" s="37">
        <f t="shared" si="10"/>
        <v>3.1599999999999997</v>
      </c>
      <c r="G87" s="63">
        <f t="shared" si="11"/>
        <v>4708400</v>
      </c>
      <c r="H87" s="63">
        <f t="shared" si="12"/>
        <v>191546.27272727274</v>
      </c>
      <c r="I87" s="79">
        <f t="shared" si="6"/>
        <v>191546.27272727274</v>
      </c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</row>
    <row r="88" spans="1:50" s="4" customFormat="1" ht="13.5" x14ac:dyDescent="0.2">
      <c r="A88" s="115">
        <v>4</v>
      </c>
      <c r="B88" s="61" t="s">
        <v>46</v>
      </c>
      <c r="C88" s="113">
        <v>4.0599999999999996</v>
      </c>
      <c r="D88" s="113"/>
      <c r="E88" s="37">
        <f>C88*11%</f>
        <v>0.44659999999999994</v>
      </c>
      <c r="F88" s="37">
        <f t="shared" si="10"/>
        <v>4.5065999999999997</v>
      </c>
      <c r="G88" s="63">
        <f t="shared" si="11"/>
        <v>6714834</v>
      </c>
      <c r="H88" s="63">
        <f t="shared" si="12"/>
        <v>273171.65590909094</v>
      </c>
      <c r="I88" s="79">
        <f t="shared" si="6"/>
        <v>273171.65590909094</v>
      </c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</row>
    <row r="89" spans="1:50" ht="13.5" x14ac:dyDescent="0.2">
      <c r="A89" s="115">
        <v>5</v>
      </c>
      <c r="B89" s="61" t="s">
        <v>47</v>
      </c>
      <c r="C89" s="113">
        <v>3.26</v>
      </c>
      <c r="D89" s="113"/>
      <c r="E89" s="37"/>
      <c r="F89" s="37">
        <f t="shared" si="10"/>
        <v>3.26</v>
      </c>
      <c r="G89" s="63">
        <f t="shared" si="11"/>
        <v>4857400</v>
      </c>
      <c r="H89" s="63">
        <f t="shared" si="12"/>
        <v>197607.86363636365</v>
      </c>
      <c r="I89" s="79">
        <f t="shared" si="6"/>
        <v>197607.86363636365</v>
      </c>
      <c r="AM89" s="3"/>
    </row>
    <row r="90" spans="1:50" s="7" customFormat="1" ht="13.5" x14ac:dyDescent="0.2">
      <c r="A90" s="115">
        <v>6</v>
      </c>
      <c r="B90" s="64" t="s">
        <v>207</v>
      </c>
      <c r="C90" s="116">
        <v>4.0599999999999996</v>
      </c>
      <c r="D90" s="113"/>
      <c r="E90" s="37">
        <f>C90*12%</f>
        <v>0.48719999999999991</v>
      </c>
      <c r="F90" s="37">
        <f t="shared" si="10"/>
        <v>4.5471999999999992</v>
      </c>
      <c r="G90" s="63">
        <f t="shared" si="11"/>
        <v>6775327.9999999991</v>
      </c>
      <c r="H90" s="63">
        <f t="shared" si="12"/>
        <v>275632.6618181818</v>
      </c>
      <c r="I90" s="79">
        <f t="shared" si="6"/>
        <v>275632.6618181818</v>
      </c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</row>
    <row r="91" spans="1:50" ht="13.5" x14ac:dyDescent="0.2">
      <c r="A91" s="115">
        <v>7</v>
      </c>
      <c r="B91" s="64" t="s">
        <v>95</v>
      </c>
      <c r="C91" s="116">
        <v>4.0599999999999996</v>
      </c>
      <c r="D91" s="113"/>
      <c r="E91" s="37">
        <f>C91*9%</f>
        <v>0.36539999999999995</v>
      </c>
      <c r="F91" s="37">
        <f t="shared" si="10"/>
        <v>4.4253999999999998</v>
      </c>
      <c r="G91" s="63">
        <f t="shared" si="11"/>
        <v>6593846</v>
      </c>
      <c r="H91" s="63">
        <f t="shared" si="12"/>
        <v>268249.64409090905</v>
      </c>
      <c r="I91" s="79">
        <f t="shared" si="6"/>
        <v>268249.64409090905</v>
      </c>
      <c r="AM91" s="3"/>
      <c r="AX91" s="4"/>
    </row>
    <row r="92" spans="1:50" s="7" customFormat="1" ht="13.5" x14ac:dyDescent="0.2">
      <c r="A92" s="115">
        <v>8</v>
      </c>
      <c r="B92" s="64" t="s">
        <v>96</v>
      </c>
      <c r="C92" s="113">
        <v>3.06</v>
      </c>
      <c r="D92" s="113"/>
      <c r="E92" s="37"/>
      <c r="F92" s="37">
        <f t="shared" si="10"/>
        <v>3.06</v>
      </c>
      <c r="G92" s="63">
        <f t="shared" si="11"/>
        <v>4559400</v>
      </c>
      <c r="H92" s="63">
        <f t="shared" si="12"/>
        <v>185484.68181818182</v>
      </c>
      <c r="I92" s="79">
        <f t="shared" si="6"/>
        <v>185484.68181818182</v>
      </c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</row>
    <row r="93" spans="1:50" s="7" customFormat="1" ht="13.5" x14ac:dyDescent="0.2">
      <c r="A93" s="115">
        <v>9</v>
      </c>
      <c r="B93" s="64" t="s">
        <v>112</v>
      </c>
      <c r="C93" s="116">
        <v>2.2599999999999998</v>
      </c>
      <c r="D93" s="113"/>
      <c r="E93" s="37"/>
      <c r="F93" s="37">
        <f t="shared" si="10"/>
        <v>2.2599999999999998</v>
      </c>
      <c r="G93" s="63">
        <f t="shared" si="11"/>
        <v>3367399.9999999995</v>
      </c>
      <c r="H93" s="63">
        <f t="shared" si="12"/>
        <v>136991.95454545453</v>
      </c>
      <c r="I93" s="79">
        <f t="shared" si="6"/>
        <v>136991.95454545453</v>
      </c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</row>
    <row r="94" spans="1:50" s="7" customFormat="1" ht="13.5" x14ac:dyDescent="0.2">
      <c r="A94" s="115">
        <v>10</v>
      </c>
      <c r="B94" s="64" t="s">
        <v>113</v>
      </c>
      <c r="C94" s="116">
        <v>2.2599999999999998</v>
      </c>
      <c r="D94" s="113"/>
      <c r="E94" s="37"/>
      <c r="F94" s="37">
        <f t="shared" si="10"/>
        <v>2.2599999999999998</v>
      </c>
      <c r="G94" s="63">
        <f t="shared" si="11"/>
        <v>3367399.9999999995</v>
      </c>
      <c r="H94" s="63">
        <f t="shared" si="12"/>
        <v>136991.95454545453</v>
      </c>
      <c r="I94" s="79">
        <f t="shared" si="6"/>
        <v>136991.95454545453</v>
      </c>
      <c r="J94" s="3"/>
      <c r="K94" s="3"/>
      <c r="L94" s="3"/>
      <c r="M94" s="3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</row>
    <row r="95" spans="1:50" ht="13.5" x14ac:dyDescent="0.2">
      <c r="A95" s="115">
        <v>11</v>
      </c>
      <c r="B95" s="64" t="s">
        <v>240</v>
      </c>
      <c r="C95" s="116">
        <f>2.34</f>
        <v>2.34</v>
      </c>
      <c r="D95" s="113"/>
      <c r="E95" s="62"/>
      <c r="F95" s="37">
        <f t="shared" si="10"/>
        <v>2.34</v>
      </c>
      <c r="G95" s="63">
        <f t="shared" si="11"/>
        <v>3486600</v>
      </c>
      <c r="H95" s="63">
        <f t="shared" si="12"/>
        <v>141841.22727272726</v>
      </c>
      <c r="I95" s="79">
        <f t="shared" si="6"/>
        <v>141841.22727272726</v>
      </c>
      <c r="AM95" s="3"/>
      <c r="AX95" s="4"/>
    </row>
    <row r="96" spans="1:50" s="7" customFormat="1" ht="13.5" x14ac:dyDescent="0.2">
      <c r="A96" s="115">
        <v>12</v>
      </c>
      <c r="B96" s="64" t="s">
        <v>241</v>
      </c>
      <c r="C96" s="116">
        <f>2.06</f>
        <v>2.06</v>
      </c>
      <c r="D96" s="113"/>
      <c r="E96" s="37"/>
      <c r="F96" s="37">
        <f t="shared" si="10"/>
        <v>2.06</v>
      </c>
      <c r="G96" s="63">
        <f t="shared" si="11"/>
        <v>3069400</v>
      </c>
      <c r="H96" s="63">
        <f t="shared" si="12"/>
        <v>124868.77272727274</v>
      </c>
      <c r="I96" s="79">
        <f t="shared" si="6"/>
        <v>124868.77272727274</v>
      </c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</row>
    <row r="97" spans="1:50" s="4" customFormat="1" ht="13.5" x14ac:dyDescent="0.25">
      <c r="A97" s="76" t="s">
        <v>165</v>
      </c>
      <c r="B97" s="60" t="s">
        <v>208</v>
      </c>
      <c r="C97" s="62"/>
      <c r="D97" s="36"/>
      <c r="E97" s="37"/>
      <c r="F97" s="37"/>
      <c r="G97" s="63"/>
      <c r="H97" s="63"/>
      <c r="I97" s="80">
        <f>SUM(I98:I108)</f>
        <v>2161993.6911363639</v>
      </c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</row>
    <row r="98" spans="1:50" ht="13.5" x14ac:dyDescent="0.2">
      <c r="A98" s="115">
        <v>1</v>
      </c>
      <c r="B98" s="61" t="s">
        <v>49</v>
      </c>
      <c r="C98" s="113">
        <v>4.9800000000000004</v>
      </c>
      <c r="D98" s="113">
        <v>0.4</v>
      </c>
      <c r="E98" s="37"/>
      <c r="F98" s="37">
        <f t="shared" si="10"/>
        <v>5.3800000000000008</v>
      </c>
      <c r="G98" s="63">
        <f t="shared" si="11"/>
        <v>8016200.0000000009</v>
      </c>
      <c r="H98" s="63">
        <f t="shared" si="12"/>
        <v>326113.59090909094</v>
      </c>
      <c r="I98" s="79">
        <f t="shared" si="6"/>
        <v>326113.59090909094</v>
      </c>
    </row>
    <row r="99" spans="1:50" s="7" customFormat="1" ht="13.5" x14ac:dyDescent="0.2">
      <c r="A99" s="115">
        <v>2</v>
      </c>
      <c r="B99" s="61" t="s">
        <v>50</v>
      </c>
      <c r="C99" s="116">
        <v>3</v>
      </c>
      <c r="D99" s="113">
        <v>0.3</v>
      </c>
      <c r="E99" s="62"/>
      <c r="F99" s="37">
        <f t="shared" si="10"/>
        <v>3.3</v>
      </c>
      <c r="G99" s="63">
        <f t="shared" si="11"/>
        <v>4917000</v>
      </c>
      <c r="H99" s="63">
        <f t="shared" si="12"/>
        <v>200032.5</v>
      </c>
      <c r="I99" s="79">
        <f t="shared" ref="I99:I108" si="13">H99</f>
        <v>200032.5</v>
      </c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</row>
    <row r="100" spans="1:50" s="7" customFormat="1" ht="13.5" x14ac:dyDescent="0.2">
      <c r="A100" s="115">
        <v>3</v>
      </c>
      <c r="B100" s="61" t="s">
        <v>51</v>
      </c>
      <c r="C100" s="116">
        <v>3.46</v>
      </c>
      <c r="D100" s="113">
        <v>0.3</v>
      </c>
      <c r="E100" s="37"/>
      <c r="F100" s="37">
        <f t="shared" si="10"/>
        <v>3.76</v>
      </c>
      <c r="G100" s="63">
        <f t="shared" si="11"/>
        <v>5602400</v>
      </c>
      <c r="H100" s="63">
        <f t="shared" si="12"/>
        <v>227915.81818181818</v>
      </c>
      <c r="I100" s="79">
        <f t="shared" si="13"/>
        <v>227915.81818181818</v>
      </c>
      <c r="J100" s="3"/>
      <c r="K100" s="3"/>
      <c r="L100" s="3"/>
      <c r="M100" s="3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</row>
    <row r="101" spans="1:50" s="33" customFormat="1" ht="13.5" x14ac:dyDescent="0.2">
      <c r="A101" s="115">
        <v>4</v>
      </c>
      <c r="B101" s="61" t="s">
        <v>52</v>
      </c>
      <c r="C101" s="116">
        <v>2.66</v>
      </c>
      <c r="D101" s="113"/>
      <c r="E101" s="37"/>
      <c r="F101" s="37">
        <f t="shared" si="10"/>
        <v>2.66</v>
      </c>
      <c r="G101" s="63">
        <f t="shared" si="11"/>
        <v>3963400</v>
      </c>
      <c r="H101" s="63">
        <f t="shared" si="12"/>
        <v>161238.31818181818</v>
      </c>
      <c r="I101" s="79">
        <f t="shared" si="13"/>
        <v>161238.31818181818</v>
      </c>
      <c r="J101" s="3"/>
      <c r="K101" s="3"/>
      <c r="L101" s="3"/>
      <c r="M101" s="3"/>
      <c r="N101" s="38"/>
      <c r="O101" s="38"/>
      <c r="P101" s="38"/>
      <c r="Q101" s="38"/>
      <c r="R101" s="38"/>
      <c r="S101" s="38"/>
      <c r="T101" s="38"/>
      <c r="U101" s="38"/>
      <c r="V101" s="38"/>
      <c r="W101" s="38"/>
      <c r="X101" s="38"/>
      <c r="Y101" s="38"/>
      <c r="Z101" s="38"/>
      <c r="AA101" s="38"/>
      <c r="AB101" s="38"/>
      <c r="AC101" s="38"/>
      <c r="AD101" s="38"/>
      <c r="AE101" s="38"/>
      <c r="AF101" s="38"/>
      <c r="AG101" s="38"/>
      <c r="AH101" s="38"/>
      <c r="AI101" s="38"/>
      <c r="AJ101" s="38"/>
      <c r="AK101" s="38"/>
      <c r="AL101" s="38"/>
    </row>
    <row r="102" spans="1:50" s="7" customFormat="1" ht="13.5" x14ac:dyDescent="0.2">
      <c r="A102" s="115">
        <v>5</v>
      </c>
      <c r="B102" s="61" t="s">
        <v>53</v>
      </c>
      <c r="C102" s="113">
        <v>3.06</v>
      </c>
      <c r="D102" s="113"/>
      <c r="E102" s="37"/>
      <c r="F102" s="37">
        <f t="shared" si="10"/>
        <v>3.06</v>
      </c>
      <c r="G102" s="63">
        <f t="shared" si="11"/>
        <v>4559400</v>
      </c>
      <c r="H102" s="63">
        <f t="shared" si="12"/>
        <v>185484.68181818182</v>
      </c>
      <c r="I102" s="79">
        <f t="shared" si="13"/>
        <v>185484.68181818182</v>
      </c>
      <c r="J102" s="3"/>
      <c r="K102" s="3"/>
      <c r="L102" s="3"/>
      <c r="M102" s="3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</row>
    <row r="103" spans="1:50" s="7" customFormat="1" ht="13.5" x14ac:dyDescent="0.2">
      <c r="A103" s="115">
        <v>6</v>
      </c>
      <c r="B103" s="61" t="s">
        <v>54</v>
      </c>
      <c r="C103" s="116">
        <v>4.0599999999999996</v>
      </c>
      <c r="D103" s="113"/>
      <c r="E103" s="37">
        <f>C103*5%</f>
        <v>0.20299999999999999</v>
      </c>
      <c r="F103" s="37">
        <f t="shared" si="10"/>
        <v>4.2629999999999999</v>
      </c>
      <c r="G103" s="63">
        <f t="shared" si="11"/>
        <v>6351870</v>
      </c>
      <c r="H103" s="63">
        <f t="shared" si="12"/>
        <v>258405.62045454548</v>
      </c>
      <c r="I103" s="79">
        <f t="shared" si="13"/>
        <v>258405.62045454548</v>
      </c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</row>
    <row r="104" spans="1:50" s="7" customFormat="1" ht="13.5" x14ac:dyDescent="0.2">
      <c r="A104" s="115">
        <v>7</v>
      </c>
      <c r="B104" s="64" t="s">
        <v>55</v>
      </c>
      <c r="C104" s="116">
        <v>2.34</v>
      </c>
      <c r="D104" s="113"/>
      <c r="E104" s="62"/>
      <c r="F104" s="37">
        <f t="shared" si="10"/>
        <v>2.34</v>
      </c>
      <c r="G104" s="63">
        <f t="shared" si="11"/>
        <v>3486600</v>
      </c>
      <c r="H104" s="63">
        <f t="shared" si="12"/>
        <v>141841.22727272726</v>
      </c>
      <c r="I104" s="79">
        <f t="shared" si="13"/>
        <v>141841.22727272726</v>
      </c>
      <c r="J104" s="3"/>
      <c r="K104" s="3"/>
      <c r="L104" s="3"/>
      <c r="M104" s="3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</row>
    <row r="105" spans="1:50" s="4" customFormat="1" ht="13.5" x14ac:dyDescent="0.2">
      <c r="A105" s="115">
        <v>8</v>
      </c>
      <c r="B105" s="64" t="s">
        <v>242</v>
      </c>
      <c r="C105" s="116">
        <f>2.34</f>
        <v>2.34</v>
      </c>
      <c r="D105" s="113"/>
      <c r="E105" s="62"/>
      <c r="F105" s="37">
        <f t="shared" ref="F105:F108" si="14">C105+D105+E105</f>
        <v>2.34</v>
      </c>
      <c r="G105" s="63">
        <f t="shared" ref="G105:G108" si="15">F105*1490000</f>
        <v>3486600</v>
      </c>
      <c r="H105" s="63">
        <f t="shared" ref="H105:H108" si="16">G105/22-G105*10.5%/22</f>
        <v>141841.22727272726</v>
      </c>
      <c r="I105" s="79">
        <f t="shared" si="13"/>
        <v>141841.22727272726</v>
      </c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</row>
    <row r="106" spans="1:50" s="4" customFormat="1" ht="13.5" x14ac:dyDescent="0.2">
      <c r="A106" s="115">
        <v>9</v>
      </c>
      <c r="B106" s="64" t="s">
        <v>243</v>
      </c>
      <c r="C106" s="116">
        <f>2.34</f>
        <v>2.34</v>
      </c>
      <c r="D106" s="113"/>
      <c r="E106" s="62"/>
      <c r="F106" s="37">
        <f t="shared" si="14"/>
        <v>2.34</v>
      </c>
      <c r="G106" s="63">
        <f t="shared" si="15"/>
        <v>3486600</v>
      </c>
      <c r="H106" s="63">
        <f t="shared" si="16"/>
        <v>141841.22727272726</v>
      </c>
      <c r="I106" s="79">
        <f t="shared" si="13"/>
        <v>141841.22727272726</v>
      </c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</row>
    <row r="107" spans="1:50" ht="13.5" x14ac:dyDescent="0.2">
      <c r="A107" s="115">
        <v>10</v>
      </c>
      <c r="B107" s="61" t="s">
        <v>31</v>
      </c>
      <c r="C107" s="116">
        <v>3.63</v>
      </c>
      <c r="D107" s="113"/>
      <c r="E107" s="37">
        <f>C107*7%</f>
        <v>0.25409999999999999</v>
      </c>
      <c r="F107" s="37">
        <f t="shared" si="14"/>
        <v>3.8841000000000001</v>
      </c>
      <c r="G107" s="63">
        <f t="shared" si="15"/>
        <v>5787309</v>
      </c>
      <c r="H107" s="63">
        <f t="shared" si="16"/>
        <v>235438.2525</v>
      </c>
      <c r="I107" s="79">
        <f t="shared" si="13"/>
        <v>235438.2525</v>
      </c>
      <c r="AM107" s="3"/>
      <c r="AX107" s="4"/>
    </row>
    <row r="108" spans="1:50" ht="13.5" x14ac:dyDescent="0.2">
      <c r="A108" s="115">
        <v>11</v>
      </c>
      <c r="B108" s="61" t="s">
        <v>269</v>
      </c>
      <c r="C108" s="116">
        <f>2.34</f>
        <v>2.34</v>
      </c>
      <c r="D108" s="113"/>
      <c r="E108" s="37"/>
      <c r="F108" s="37">
        <f t="shared" si="14"/>
        <v>2.34</v>
      </c>
      <c r="G108" s="63">
        <f t="shared" si="15"/>
        <v>3486600</v>
      </c>
      <c r="H108" s="63">
        <f t="shared" si="16"/>
        <v>141841.22727272726</v>
      </c>
      <c r="I108" s="79">
        <f t="shared" si="13"/>
        <v>141841.22727272726</v>
      </c>
      <c r="AM108" s="3"/>
      <c r="AX108" s="4"/>
    </row>
    <row r="109" spans="1:50" ht="13.5" x14ac:dyDescent="0.25">
      <c r="A109" s="76" t="s">
        <v>171</v>
      </c>
      <c r="B109" s="60" t="s">
        <v>209</v>
      </c>
      <c r="C109" s="62"/>
      <c r="D109" s="36"/>
      <c r="E109" s="37"/>
      <c r="F109" s="37"/>
      <c r="G109" s="63"/>
      <c r="H109" s="63"/>
      <c r="I109" s="80">
        <f>SUM(I110:I123)</f>
        <v>3123416.563636363</v>
      </c>
    </row>
    <row r="110" spans="1:50" s="4" customFormat="1" ht="13.5" x14ac:dyDescent="0.2">
      <c r="A110" s="115">
        <v>1</v>
      </c>
      <c r="B110" s="61" t="s">
        <v>56</v>
      </c>
      <c r="C110" s="116">
        <v>4.9800000000000004</v>
      </c>
      <c r="D110" s="113">
        <v>0.4</v>
      </c>
      <c r="E110" s="37"/>
      <c r="F110" s="37">
        <f t="shared" si="10"/>
        <v>5.3800000000000008</v>
      </c>
      <c r="G110" s="63">
        <f t="shared" si="11"/>
        <v>8016200.0000000009</v>
      </c>
      <c r="H110" s="63">
        <f t="shared" si="12"/>
        <v>326113.59090909094</v>
      </c>
      <c r="I110" s="79">
        <f t="shared" ref="I110:I123" si="17">H110</f>
        <v>326113.59090909094</v>
      </c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</row>
    <row r="111" spans="1:50" s="7" customFormat="1" ht="13.5" x14ac:dyDescent="0.2">
      <c r="A111" s="115">
        <v>2</v>
      </c>
      <c r="B111" s="61" t="s">
        <v>57</v>
      </c>
      <c r="C111" s="116">
        <v>3.33</v>
      </c>
      <c r="D111" s="113">
        <v>0.3</v>
      </c>
      <c r="E111" s="37"/>
      <c r="F111" s="37">
        <f t="shared" si="10"/>
        <v>3.63</v>
      </c>
      <c r="G111" s="63">
        <f t="shared" si="11"/>
        <v>5408700</v>
      </c>
      <c r="H111" s="63">
        <f t="shared" si="12"/>
        <v>220035.75</v>
      </c>
      <c r="I111" s="79">
        <f t="shared" si="17"/>
        <v>220035.75</v>
      </c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</row>
    <row r="112" spans="1:50" s="7" customFormat="1" ht="13.5" x14ac:dyDescent="0.2">
      <c r="A112" s="115">
        <v>3</v>
      </c>
      <c r="B112" s="61" t="s">
        <v>58</v>
      </c>
      <c r="C112" s="116">
        <v>4.0599999999999996</v>
      </c>
      <c r="D112" s="113">
        <v>0.3</v>
      </c>
      <c r="E112" s="37">
        <f>C112*12%</f>
        <v>0.48719999999999991</v>
      </c>
      <c r="F112" s="37">
        <f t="shared" si="10"/>
        <v>4.8471999999999991</v>
      </c>
      <c r="G112" s="63">
        <f t="shared" si="11"/>
        <v>7222327.9999999991</v>
      </c>
      <c r="H112" s="63">
        <f t="shared" si="12"/>
        <v>293817.43454545445</v>
      </c>
      <c r="I112" s="79">
        <f t="shared" si="17"/>
        <v>293817.43454545445</v>
      </c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4"/>
      <c r="AN112" s="4"/>
      <c r="AO112" s="4"/>
      <c r="AP112" s="4"/>
      <c r="AQ112" s="4"/>
      <c r="AR112" s="4"/>
      <c r="AS112" s="4"/>
      <c r="AT112" s="4"/>
      <c r="AU112" s="4"/>
      <c r="AV112" s="4"/>
      <c r="AW112" s="4"/>
    </row>
    <row r="113" spans="1:49" s="4" customFormat="1" ht="13.5" x14ac:dyDescent="0.2">
      <c r="A113" s="115">
        <v>4</v>
      </c>
      <c r="B113" s="61" t="s">
        <v>270</v>
      </c>
      <c r="C113" s="116">
        <v>3.66</v>
      </c>
      <c r="D113" s="113"/>
      <c r="E113" s="37"/>
      <c r="F113" s="37">
        <f t="shared" si="10"/>
        <v>3.66</v>
      </c>
      <c r="G113" s="63">
        <f t="shared" si="11"/>
        <v>5453400</v>
      </c>
      <c r="H113" s="63">
        <f t="shared" si="12"/>
        <v>221854.22727272726</v>
      </c>
      <c r="I113" s="79">
        <f t="shared" si="17"/>
        <v>221854.22727272726</v>
      </c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</row>
    <row r="114" spans="1:49" s="4" customFormat="1" ht="13.5" x14ac:dyDescent="0.2">
      <c r="A114" s="115">
        <v>5</v>
      </c>
      <c r="B114" s="61" t="s">
        <v>60</v>
      </c>
      <c r="C114" s="113">
        <v>2.46</v>
      </c>
      <c r="D114" s="113"/>
      <c r="E114" s="37"/>
      <c r="F114" s="37">
        <f t="shared" si="10"/>
        <v>2.46</v>
      </c>
      <c r="G114" s="63">
        <f t="shared" si="11"/>
        <v>3665400</v>
      </c>
      <c r="H114" s="63">
        <f t="shared" si="12"/>
        <v>149115.13636363635</v>
      </c>
      <c r="I114" s="79">
        <f t="shared" si="17"/>
        <v>149115.13636363635</v>
      </c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</row>
    <row r="115" spans="1:49" s="4" customFormat="1" ht="13.5" x14ac:dyDescent="0.2">
      <c r="A115" s="115">
        <v>6</v>
      </c>
      <c r="B115" s="61" t="s">
        <v>63</v>
      </c>
      <c r="C115" s="116">
        <v>2.86</v>
      </c>
      <c r="D115" s="113"/>
      <c r="E115" s="62"/>
      <c r="F115" s="37">
        <f t="shared" si="10"/>
        <v>2.86</v>
      </c>
      <c r="G115" s="63">
        <f t="shared" si="11"/>
        <v>4261400</v>
      </c>
      <c r="H115" s="63">
        <f t="shared" si="12"/>
        <v>173361.5</v>
      </c>
      <c r="I115" s="79">
        <f t="shared" si="17"/>
        <v>173361.5</v>
      </c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</row>
    <row r="116" spans="1:49" s="4" customFormat="1" ht="13.5" x14ac:dyDescent="0.2">
      <c r="A116" s="115">
        <v>7</v>
      </c>
      <c r="B116" s="61" t="s">
        <v>64</v>
      </c>
      <c r="C116" s="116">
        <v>4.0599999999999996</v>
      </c>
      <c r="D116" s="113"/>
      <c r="E116" s="37">
        <f>C116*9%</f>
        <v>0.36539999999999995</v>
      </c>
      <c r="F116" s="37">
        <f t="shared" si="10"/>
        <v>4.4253999999999998</v>
      </c>
      <c r="G116" s="63">
        <f t="shared" si="11"/>
        <v>6593846</v>
      </c>
      <c r="H116" s="63">
        <f t="shared" si="12"/>
        <v>268249.64409090905</v>
      </c>
      <c r="I116" s="79">
        <f t="shared" si="17"/>
        <v>268249.64409090905</v>
      </c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</row>
    <row r="117" spans="1:49" s="18" customFormat="1" ht="15.75" x14ac:dyDescent="0.2">
      <c r="A117" s="115">
        <v>8</v>
      </c>
      <c r="B117" s="61" t="s">
        <v>65</v>
      </c>
      <c r="C117" s="116">
        <v>2.86</v>
      </c>
      <c r="D117" s="113"/>
      <c r="E117" s="37"/>
      <c r="F117" s="37">
        <f t="shared" si="10"/>
        <v>2.86</v>
      </c>
      <c r="G117" s="63">
        <f t="shared" si="11"/>
        <v>4261400</v>
      </c>
      <c r="H117" s="63">
        <f t="shared" si="12"/>
        <v>173361.5</v>
      </c>
      <c r="I117" s="79">
        <f t="shared" si="17"/>
        <v>173361.5</v>
      </c>
      <c r="J117" s="3"/>
      <c r="K117" s="3"/>
      <c r="L117" s="3"/>
      <c r="M117" s="3"/>
      <c r="N117" s="16"/>
      <c r="O117" s="16"/>
      <c r="P117" s="16"/>
      <c r="Q117" s="16"/>
      <c r="R117" s="16"/>
      <c r="S117" s="16"/>
      <c r="T117" s="16"/>
      <c r="U117" s="16"/>
      <c r="V117" s="16"/>
      <c r="W117" s="16"/>
      <c r="X117" s="16"/>
      <c r="Y117" s="16"/>
      <c r="Z117" s="16"/>
      <c r="AA117" s="16"/>
      <c r="AB117" s="16"/>
      <c r="AC117" s="16"/>
      <c r="AD117" s="16"/>
      <c r="AE117" s="16"/>
      <c r="AF117" s="16"/>
      <c r="AG117" s="16"/>
      <c r="AH117" s="16"/>
      <c r="AI117" s="16"/>
      <c r="AJ117" s="16"/>
      <c r="AK117" s="16"/>
      <c r="AL117" s="16"/>
      <c r="AM117" s="17"/>
      <c r="AN117" s="17"/>
      <c r="AO117" s="17"/>
      <c r="AP117" s="17"/>
      <c r="AQ117" s="17"/>
      <c r="AR117" s="17"/>
      <c r="AS117" s="17"/>
      <c r="AT117" s="17"/>
      <c r="AU117" s="17"/>
      <c r="AV117" s="17"/>
      <c r="AW117" s="17"/>
    </row>
    <row r="118" spans="1:49" s="18" customFormat="1" ht="15.75" x14ac:dyDescent="0.2">
      <c r="A118" s="115">
        <v>9</v>
      </c>
      <c r="B118" s="61" t="s">
        <v>66</v>
      </c>
      <c r="C118" s="116">
        <v>4.6500000000000004</v>
      </c>
      <c r="D118" s="113"/>
      <c r="E118" s="37"/>
      <c r="F118" s="37">
        <f t="shared" si="10"/>
        <v>4.6500000000000004</v>
      </c>
      <c r="G118" s="63">
        <f t="shared" si="11"/>
        <v>6928500.0000000009</v>
      </c>
      <c r="H118" s="63">
        <f t="shared" si="12"/>
        <v>281863.97727272729</v>
      </c>
      <c r="I118" s="79">
        <f t="shared" si="17"/>
        <v>281863.97727272729</v>
      </c>
      <c r="J118" s="3"/>
      <c r="K118" s="3"/>
      <c r="L118" s="3"/>
      <c r="M118" s="3"/>
      <c r="N118" s="16"/>
      <c r="O118" s="16"/>
      <c r="P118" s="16"/>
      <c r="Q118" s="16"/>
      <c r="R118" s="16"/>
      <c r="S118" s="16"/>
      <c r="T118" s="16"/>
      <c r="U118" s="16"/>
      <c r="V118" s="16"/>
      <c r="W118" s="16"/>
      <c r="X118" s="16"/>
      <c r="Y118" s="16"/>
      <c r="Z118" s="16"/>
      <c r="AA118" s="16"/>
      <c r="AB118" s="16"/>
      <c r="AC118" s="16"/>
      <c r="AD118" s="16"/>
      <c r="AE118" s="16"/>
      <c r="AF118" s="16"/>
      <c r="AG118" s="16"/>
      <c r="AH118" s="16"/>
      <c r="AI118" s="16"/>
      <c r="AJ118" s="16"/>
      <c r="AK118" s="16"/>
      <c r="AL118" s="16"/>
      <c r="AM118" s="17"/>
      <c r="AN118" s="17"/>
      <c r="AO118" s="17"/>
      <c r="AP118" s="17"/>
      <c r="AQ118" s="17"/>
      <c r="AR118" s="17"/>
      <c r="AS118" s="17"/>
      <c r="AT118" s="17"/>
      <c r="AU118" s="17"/>
      <c r="AV118" s="17"/>
      <c r="AW118" s="17"/>
    </row>
    <row r="119" spans="1:49" s="18" customFormat="1" ht="15.75" x14ac:dyDescent="0.2">
      <c r="A119" s="115">
        <v>10</v>
      </c>
      <c r="B119" s="61" t="s">
        <v>36</v>
      </c>
      <c r="C119" s="113">
        <v>2.67</v>
      </c>
      <c r="D119" s="113"/>
      <c r="E119" s="37"/>
      <c r="F119" s="37">
        <f t="shared" si="10"/>
        <v>2.67</v>
      </c>
      <c r="G119" s="63">
        <f t="shared" si="11"/>
        <v>3978300</v>
      </c>
      <c r="H119" s="63">
        <f t="shared" si="12"/>
        <v>161844.47727272726</v>
      </c>
      <c r="I119" s="79">
        <f t="shared" si="17"/>
        <v>161844.47727272726</v>
      </c>
      <c r="J119" s="3"/>
      <c r="K119" s="3"/>
      <c r="L119" s="3"/>
      <c r="M119" s="3"/>
      <c r="N119" s="16"/>
      <c r="O119" s="16"/>
      <c r="P119" s="16"/>
      <c r="Q119" s="16"/>
      <c r="R119" s="16"/>
      <c r="S119" s="16"/>
      <c r="T119" s="16"/>
      <c r="U119" s="16"/>
      <c r="V119" s="16"/>
      <c r="W119" s="16"/>
      <c r="X119" s="16"/>
      <c r="Y119" s="16"/>
      <c r="Z119" s="16"/>
      <c r="AA119" s="16"/>
      <c r="AB119" s="16"/>
      <c r="AC119" s="16"/>
      <c r="AD119" s="16"/>
      <c r="AE119" s="16"/>
      <c r="AF119" s="16"/>
      <c r="AG119" s="16"/>
      <c r="AH119" s="16"/>
      <c r="AI119" s="16"/>
      <c r="AJ119" s="16"/>
      <c r="AK119" s="16"/>
      <c r="AL119" s="16"/>
      <c r="AM119" s="17"/>
      <c r="AN119" s="17"/>
      <c r="AO119" s="17"/>
      <c r="AP119" s="17"/>
      <c r="AQ119" s="17"/>
      <c r="AR119" s="17"/>
      <c r="AS119" s="17"/>
      <c r="AT119" s="17"/>
      <c r="AU119" s="17"/>
      <c r="AV119" s="17"/>
      <c r="AW119" s="17"/>
    </row>
    <row r="120" spans="1:49" s="18" customFormat="1" ht="15.75" x14ac:dyDescent="0.2">
      <c r="A120" s="115">
        <v>11</v>
      </c>
      <c r="B120" s="61" t="s">
        <v>59</v>
      </c>
      <c r="C120" s="116">
        <v>3</v>
      </c>
      <c r="D120" s="113"/>
      <c r="E120" s="37"/>
      <c r="F120" s="37">
        <f t="shared" si="10"/>
        <v>3</v>
      </c>
      <c r="G120" s="63">
        <f t="shared" si="11"/>
        <v>4470000</v>
      </c>
      <c r="H120" s="63">
        <f t="shared" si="12"/>
        <v>181847.72727272726</v>
      </c>
      <c r="I120" s="79">
        <f t="shared" si="17"/>
        <v>181847.72727272726</v>
      </c>
      <c r="J120" s="3"/>
      <c r="K120" s="3"/>
      <c r="L120" s="3"/>
      <c r="M120" s="3"/>
      <c r="N120" s="16"/>
      <c r="O120" s="16"/>
      <c r="P120" s="16"/>
      <c r="Q120" s="16"/>
      <c r="R120" s="16"/>
      <c r="S120" s="16"/>
      <c r="T120" s="16"/>
      <c r="U120" s="16"/>
      <c r="V120" s="16"/>
      <c r="W120" s="16"/>
      <c r="X120" s="16"/>
      <c r="Y120" s="16"/>
      <c r="Z120" s="16"/>
      <c r="AA120" s="16"/>
      <c r="AB120" s="16"/>
      <c r="AC120" s="16"/>
      <c r="AD120" s="16"/>
      <c r="AE120" s="16"/>
      <c r="AF120" s="16"/>
      <c r="AG120" s="16"/>
      <c r="AH120" s="16"/>
      <c r="AI120" s="16"/>
      <c r="AJ120" s="16"/>
      <c r="AK120" s="16"/>
      <c r="AL120" s="16"/>
      <c r="AM120" s="17"/>
      <c r="AN120" s="17"/>
      <c r="AO120" s="17"/>
      <c r="AP120" s="17"/>
      <c r="AQ120" s="17"/>
      <c r="AR120" s="17"/>
      <c r="AS120" s="17"/>
      <c r="AT120" s="17"/>
      <c r="AU120" s="17"/>
      <c r="AV120" s="17"/>
      <c r="AW120" s="17"/>
    </row>
    <row r="121" spans="1:49" s="18" customFormat="1" ht="15.75" x14ac:dyDescent="0.2">
      <c r="A121" s="115">
        <v>12</v>
      </c>
      <c r="B121" s="61" t="s">
        <v>18</v>
      </c>
      <c r="C121" s="116">
        <v>3.66</v>
      </c>
      <c r="D121" s="113"/>
      <c r="E121" s="37"/>
      <c r="F121" s="37">
        <f t="shared" si="10"/>
        <v>3.66</v>
      </c>
      <c r="G121" s="63">
        <f t="shared" si="11"/>
        <v>5453400</v>
      </c>
      <c r="H121" s="63">
        <f t="shared" si="12"/>
        <v>221854.22727272726</v>
      </c>
      <c r="I121" s="79">
        <f t="shared" si="17"/>
        <v>221854.22727272726</v>
      </c>
      <c r="J121" s="3"/>
      <c r="K121" s="3"/>
      <c r="L121" s="3"/>
      <c r="M121" s="3"/>
      <c r="N121" s="16"/>
      <c r="O121" s="16"/>
      <c r="P121" s="16"/>
      <c r="Q121" s="16"/>
      <c r="R121" s="16"/>
      <c r="S121" s="16"/>
      <c r="T121" s="16"/>
      <c r="U121" s="16"/>
      <c r="V121" s="16"/>
      <c r="W121" s="16"/>
      <c r="X121" s="16"/>
      <c r="Y121" s="16"/>
      <c r="Z121" s="16"/>
      <c r="AA121" s="16"/>
      <c r="AB121" s="16"/>
      <c r="AC121" s="16"/>
      <c r="AD121" s="16"/>
      <c r="AE121" s="16"/>
      <c r="AF121" s="16"/>
      <c r="AG121" s="16"/>
      <c r="AH121" s="16"/>
      <c r="AI121" s="16"/>
      <c r="AJ121" s="16"/>
      <c r="AK121" s="16"/>
      <c r="AL121" s="16"/>
      <c r="AM121" s="17"/>
      <c r="AN121" s="17"/>
      <c r="AO121" s="17"/>
      <c r="AP121" s="17"/>
      <c r="AQ121" s="17"/>
      <c r="AR121" s="17"/>
      <c r="AS121" s="17"/>
      <c r="AT121" s="17"/>
      <c r="AU121" s="17"/>
      <c r="AV121" s="17"/>
      <c r="AW121" s="17"/>
    </row>
    <row r="122" spans="1:49" s="18" customFormat="1" ht="15.75" x14ac:dyDescent="0.2">
      <c r="A122" s="115">
        <v>13</v>
      </c>
      <c r="B122" s="64" t="s">
        <v>97</v>
      </c>
      <c r="C122" s="113">
        <v>4.0599999999999996</v>
      </c>
      <c r="D122" s="113"/>
      <c r="E122" s="37">
        <f>C122*9%</f>
        <v>0.36539999999999995</v>
      </c>
      <c r="F122" s="37">
        <f t="shared" si="10"/>
        <v>4.4253999999999998</v>
      </c>
      <c r="G122" s="63">
        <f t="shared" si="11"/>
        <v>6593846</v>
      </c>
      <c r="H122" s="63">
        <f t="shared" si="12"/>
        <v>268249.64409090905</v>
      </c>
      <c r="I122" s="79">
        <f t="shared" si="17"/>
        <v>268249.64409090905</v>
      </c>
      <c r="J122" s="3"/>
      <c r="K122" s="3"/>
      <c r="L122" s="3"/>
      <c r="M122" s="3"/>
      <c r="N122" s="16"/>
      <c r="O122" s="16"/>
      <c r="P122" s="16"/>
      <c r="Q122" s="16"/>
      <c r="R122" s="16"/>
      <c r="S122" s="16"/>
      <c r="T122" s="16"/>
      <c r="U122" s="16"/>
      <c r="V122" s="16"/>
      <c r="W122" s="16"/>
      <c r="X122" s="16"/>
      <c r="Y122" s="16"/>
      <c r="Z122" s="16"/>
      <c r="AA122" s="16"/>
      <c r="AB122" s="16"/>
      <c r="AC122" s="16"/>
      <c r="AD122" s="16"/>
      <c r="AE122" s="16"/>
      <c r="AF122" s="16"/>
      <c r="AG122" s="16"/>
      <c r="AH122" s="16"/>
      <c r="AI122" s="16"/>
      <c r="AJ122" s="16"/>
      <c r="AK122" s="16"/>
      <c r="AL122" s="16"/>
      <c r="AM122" s="17"/>
      <c r="AN122" s="17"/>
      <c r="AO122" s="17"/>
      <c r="AP122" s="17"/>
      <c r="AQ122" s="17"/>
      <c r="AR122" s="17"/>
      <c r="AS122" s="17"/>
      <c r="AT122" s="17"/>
      <c r="AU122" s="17"/>
      <c r="AV122" s="17"/>
      <c r="AW122" s="17"/>
    </row>
    <row r="123" spans="1:49" s="18" customFormat="1" ht="15.75" x14ac:dyDescent="0.2">
      <c r="A123" s="115">
        <v>14</v>
      </c>
      <c r="B123" s="64" t="s">
        <v>105</v>
      </c>
      <c r="C123" s="116">
        <v>3</v>
      </c>
      <c r="D123" s="113"/>
      <c r="E123" s="37"/>
      <c r="F123" s="37">
        <f>C123+D123+E123</f>
        <v>3</v>
      </c>
      <c r="G123" s="63">
        <f>F123*1490000</f>
        <v>4470000</v>
      </c>
      <c r="H123" s="63">
        <f>G123/22-G123*10.5%/22</f>
        <v>181847.72727272726</v>
      </c>
      <c r="I123" s="79">
        <f t="shared" si="17"/>
        <v>181847.72727272726</v>
      </c>
      <c r="J123" s="3"/>
      <c r="K123" s="3"/>
      <c r="L123" s="3"/>
      <c r="M123" s="3"/>
      <c r="N123" s="16"/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16"/>
      <c r="Z123" s="16"/>
      <c r="AA123" s="16"/>
      <c r="AB123" s="16"/>
      <c r="AC123" s="16"/>
      <c r="AD123" s="16"/>
      <c r="AE123" s="16"/>
      <c r="AF123" s="16"/>
      <c r="AG123" s="16"/>
      <c r="AH123" s="16"/>
      <c r="AI123" s="16"/>
      <c r="AJ123" s="16"/>
      <c r="AK123" s="16"/>
      <c r="AL123" s="16"/>
      <c r="AM123" s="17"/>
      <c r="AN123" s="17"/>
      <c r="AO123" s="17"/>
      <c r="AP123" s="17"/>
      <c r="AQ123" s="17"/>
      <c r="AR123" s="17"/>
      <c r="AS123" s="17"/>
      <c r="AT123" s="17"/>
      <c r="AU123" s="17"/>
      <c r="AV123" s="17"/>
      <c r="AW123" s="17"/>
    </row>
    <row r="124" spans="1:49" s="18" customFormat="1" ht="15.75" x14ac:dyDescent="0.25">
      <c r="A124" s="76" t="s">
        <v>179</v>
      </c>
      <c r="B124" s="60" t="s">
        <v>210</v>
      </c>
      <c r="C124" s="61"/>
      <c r="D124" s="61"/>
      <c r="E124" s="37"/>
      <c r="F124" s="37"/>
      <c r="G124" s="63"/>
      <c r="H124" s="63"/>
      <c r="I124" s="80">
        <f>SUM(I125:I137)</f>
        <v>2548874.7309090914</v>
      </c>
      <c r="J124" s="3"/>
      <c r="K124" s="3"/>
      <c r="L124" s="3"/>
      <c r="M124" s="3"/>
      <c r="N124" s="16"/>
      <c r="O124" s="16"/>
      <c r="P124" s="16"/>
      <c r="Q124" s="16"/>
      <c r="R124" s="16"/>
      <c r="S124" s="16"/>
      <c r="T124" s="16"/>
      <c r="U124" s="16"/>
      <c r="V124" s="16"/>
      <c r="W124" s="16"/>
      <c r="X124" s="16"/>
      <c r="Y124" s="16"/>
      <c r="Z124" s="16"/>
      <c r="AA124" s="16"/>
      <c r="AB124" s="16"/>
      <c r="AC124" s="16"/>
      <c r="AD124" s="16"/>
      <c r="AE124" s="16"/>
      <c r="AF124" s="16"/>
      <c r="AG124" s="16"/>
      <c r="AH124" s="16"/>
      <c r="AI124" s="16"/>
      <c r="AJ124" s="16"/>
      <c r="AK124" s="16"/>
      <c r="AL124" s="16"/>
      <c r="AM124" s="17"/>
      <c r="AN124" s="17"/>
      <c r="AO124" s="17"/>
      <c r="AP124" s="17"/>
      <c r="AQ124" s="17"/>
      <c r="AR124" s="17"/>
      <c r="AS124" s="17"/>
      <c r="AT124" s="17"/>
      <c r="AU124" s="17"/>
      <c r="AV124" s="17"/>
      <c r="AW124" s="17"/>
    </row>
    <row r="125" spans="1:49" s="18" customFormat="1" ht="15.75" x14ac:dyDescent="0.2">
      <c r="A125" s="115">
        <v>1</v>
      </c>
      <c r="B125" s="61" t="s">
        <v>68</v>
      </c>
      <c r="C125" s="116">
        <v>3.66</v>
      </c>
      <c r="D125" s="113">
        <v>0.4</v>
      </c>
      <c r="E125" s="37"/>
      <c r="F125" s="37">
        <f t="shared" si="10"/>
        <v>4.0600000000000005</v>
      </c>
      <c r="G125" s="63">
        <f t="shared" si="11"/>
        <v>6049400.0000000009</v>
      </c>
      <c r="H125" s="63">
        <f t="shared" si="12"/>
        <v>246100.59090909094</v>
      </c>
      <c r="I125" s="79">
        <f t="shared" ref="I125:I137" si="18">H125</f>
        <v>246100.59090909094</v>
      </c>
      <c r="J125" s="3"/>
      <c r="K125" s="3"/>
      <c r="L125" s="3"/>
      <c r="M125" s="3"/>
      <c r="N125" s="16"/>
      <c r="O125" s="16"/>
      <c r="P125" s="16"/>
      <c r="Q125" s="16"/>
      <c r="R125" s="16"/>
      <c r="S125" s="16"/>
      <c r="T125" s="16"/>
      <c r="U125" s="16"/>
      <c r="V125" s="16"/>
      <c r="W125" s="16"/>
      <c r="X125" s="16"/>
      <c r="Y125" s="16"/>
      <c r="Z125" s="16"/>
      <c r="AA125" s="16"/>
      <c r="AB125" s="16"/>
      <c r="AC125" s="16"/>
      <c r="AD125" s="16"/>
      <c r="AE125" s="16"/>
      <c r="AF125" s="16"/>
      <c r="AG125" s="16"/>
      <c r="AH125" s="16"/>
      <c r="AI125" s="16"/>
      <c r="AJ125" s="16"/>
      <c r="AK125" s="16"/>
      <c r="AL125" s="16"/>
      <c r="AM125" s="17"/>
      <c r="AN125" s="17"/>
      <c r="AO125" s="17"/>
      <c r="AP125" s="17"/>
      <c r="AQ125" s="17"/>
      <c r="AR125" s="17"/>
      <c r="AS125" s="17"/>
      <c r="AT125" s="17"/>
      <c r="AU125" s="17"/>
      <c r="AV125" s="17"/>
      <c r="AW125" s="17"/>
    </row>
    <row r="126" spans="1:49" s="18" customFormat="1" ht="15.75" x14ac:dyDescent="0.2">
      <c r="A126" s="115">
        <v>2</v>
      </c>
      <c r="B126" s="61" t="s">
        <v>62</v>
      </c>
      <c r="C126" s="113">
        <v>2.67</v>
      </c>
      <c r="D126" s="113">
        <v>0.3</v>
      </c>
      <c r="E126" s="37"/>
      <c r="F126" s="37">
        <f t="shared" si="10"/>
        <v>2.9699999999999998</v>
      </c>
      <c r="G126" s="63">
        <f t="shared" si="11"/>
        <v>4425300</v>
      </c>
      <c r="H126" s="63">
        <f t="shared" si="12"/>
        <v>180029.25</v>
      </c>
      <c r="I126" s="79">
        <f t="shared" si="18"/>
        <v>180029.25</v>
      </c>
      <c r="J126" s="3"/>
      <c r="K126" s="3"/>
      <c r="L126" s="3"/>
      <c r="M126" s="3"/>
      <c r="N126" s="16"/>
      <c r="O126" s="16"/>
      <c r="P126" s="16"/>
      <c r="Q126" s="16"/>
      <c r="R126" s="16"/>
      <c r="S126" s="16"/>
      <c r="T126" s="16"/>
      <c r="U126" s="16"/>
      <c r="V126" s="16"/>
      <c r="W126" s="16"/>
      <c r="X126" s="16"/>
      <c r="Y126" s="16"/>
      <c r="Z126" s="16"/>
      <c r="AA126" s="16"/>
      <c r="AB126" s="16"/>
      <c r="AC126" s="16"/>
      <c r="AD126" s="16"/>
      <c r="AE126" s="16"/>
      <c r="AF126" s="16"/>
      <c r="AG126" s="16"/>
      <c r="AH126" s="16"/>
      <c r="AI126" s="16"/>
      <c r="AJ126" s="16"/>
      <c r="AK126" s="16"/>
      <c r="AL126" s="16"/>
      <c r="AM126" s="17"/>
      <c r="AN126" s="17"/>
      <c r="AO126" s="17"/>
      <c r="AP126" s="17"/>
      <c r="AQ126" s="17"/>
      <c r="AR126" s="17"/>
      <c r="AS126" s="17"/>
      <c r="AT126" s="17"/>
      <c r="AU126" s="17"/>
      <c r="AV126" s="17"/>
      <c r="AW126" s="17"/>
    </row>
    <row r="127" spans="1:49" s="18" customFormat="1" ht="15.75" x14ac:dyDescent="0.2">
      <c r="A127" s="115">
        <v>3</v>
      </c>
      <c r="B127" s="61" t="s">
        <v>71</v>
      </c>
      <c r="C127" s="113">
        <v>2.86</v>
      </c>
      <c r="D127" s="113">
        <v>0.3</v>
      </c>
      <c r="E127" s="37"/>
      <c r="F127" s="37">
        <f t="shared" si="10"/>
        <v>3.1599999999999997</v>
      </c>
      <c r="G127" s="63">
        <f t="shared" si="11"/>
        <v>4708400</v>
      </c>
      <c r="H127" s="63">
        <f t="shared" si="12"/>
        <v>191546.27272727274</v>
      </c>
      <c r="I127" s="79">
        <f t="shared" si="18"/>
        <v>191546.27272727274</v>
      </c>
      <c r="J127" s="3"/>
      <c r="K127" s="3"/>
      <c r="L127" s="3"/>
      <c r="M127" s="3"/>
      <c r="N127" s="16"/>
      <c r="O127" s="16"/>
      <c r="P127" s="16"/>
      <c r="Q127" s="16"/>
      <c r="R127" s="16"/>
      <c r="S127" s="16"/>
      <c r="T127" s="16"/>
      <c r="U127" s="16"/>
      <c r="V127" s="16"/>
      <c r="W127" s="16"/>
      <c r="X127" s="16"/>
      <c r="Y127" s="16"/>
      <c r="Z127" s="16"/>
      <c r="AA127" s="16"/>
      <c r="AB127" s="16"/>
      <c r="AC127" s="16"/>
      <c r="AD127" s="16"/>
      <c r="AE127" s="16"/>
      <c r="AF127" s="16"/>
      <c r="AG127" s="16"/>
      <c r="AH127" s="16"/>
      <c r="AI127" s="16"/>
      <c r="AJ127" s="16"/>
      <c r="AK127" s="16"/>
      <c r="AL127" s="16"/>
      <c r="AM127" s="17"/>
      <c r="AN127" s="17"/>
      <c r="AO127" s="17"/>
      <c r="AP127" s="17"/>
      <c r="AQ127" s="17"/>
      <c r="AR127" s="17"/>
      <c r="AS127" s="17"/>
      <c r="AT127" s="17"/>
      <c r="AU127" s="17"/>
      <c r="AV127" s="17"/>
      <c r="AW127" s="17"/>
    </row>
    <row r="128" spans="1:49" s="18" customFormat="1" ht="15.75" x14ac:dyDescent="0.2">
      <c r="A128" s="115">
        <v>4</v>
      </c>
      <c r="B128" s="61" t="s">
        <v>69</v>
      </c>
      <c r="C128" s="116">
        <v>3</v>
      </c>
      <c r="D128" s="113"/>
      <c r="E128" s="37"/>
      <c r="F128" s="37">
        <f t="shared" si="10"/>
        <v>3</v>
      </c>
      <c r="G128" s="63">
        <f t="shared" si="11"/>
        <v>4470000</v>
      </c>
      <c r="H128" s="63">
        <f t="shared" si="12"/>
        <v>181847.72727272726</v>
      </c>
      <c r="I128" s="79">
        <f t="shared" si="18"/>
        <v>181847.72727272726</v>
      </c>
      <c r="J128" s="3"/>
      <c r="K128" s="3"/>
      <c r="L128" s="3"/>
      <c r="M128" s="3"/>
      <c r="N128" s="16"/>
      <c r="O128" s="16"/>
      <c r="P128" s="16"/>
      <c r="Q128" s="16"/>
      <c r="R128" s="16"/>
      <c r="S128" s="16"/>
      <c r="T128" s="16"/>
      <c r="U128" s="16"/>
      <c r="V128" s="16"/>
      <c r="W128" s="16"/>
      <c r="X128" s="16"/>
      <c r="Y128" s="16"/>
      <c r="Z128" s="16"/>
      <c r="AA128" s="16"/>
      <c r="AB128" s="16"/>
      <c r="AC128" s="16"/>
      <c r="AD128" s="16"/>
      <c r="AE128" s="16"/>
      <c r="AF128" s="16"/>
      <c r="AG128" s="16"/>
      <c r="AH128" s="16"/>
      <c r="AI128" s="16"/>
      <c r="AJ128" s="16"/>
      <c r="AK128" s="16"/>
      <c r="AL128" s="16"/>
      <c r="AM128" s="17"/>
      <c r="AN128" s="17"/>
      <c r="AO128" s="17"/>
      <c r="AP128" s="17"/>
      <c r="AQ128" s="17"/>
      <c r="AR128" s="17"/>
      <c r="AS128" s="17"/>
      <c r="AT128" s="17"/>
      <c r="AU128" s="17"/>
      <c r="AV128" s="17"/>
      <c r="AW128" s="17"/>
    </row>
    <row r="129" spans="1:49" s="18" customFormat="1" ht="15.75" x14ac:dyDescent="0.2">
      <c r="A129" s="115">
        <v>5</v>
      </c>
      <c r="B129" s="61" t="s">
        <v>70</v>
      </c>
      <c r="C129" s="116">
        <f>3.26+0.06</f>
        <v>3.32</v>
      </c>
      <c r="D129" s="113"/>
      <c r="E129" s="37"/>
      <c r="F129" s="37">
        <f t="shared" si="10"/>
        <v>3.32</v>
      </c>
      <c r="G129" s="63">
        <f t="shared" si="11"/>
        <v>4946800</v>
      </c>
      <c r="H129" s="63">
        <f t="shared" si="12"/>
        <v>201244.81818181818</v>
      </c>
      <c r="I129" s="79">
        <f t="shared" si="18"/>
        <v>201244.81818181818</v>
      </c>
      <c r="J129" s="3"/>
      <c r="K129" s="3"/>
      <c r="L129" s="3"/>
      <c r="M129" s="3"/>
      <c r="N129" s="16"/>
      <c r="O129" s="16"/>
      <c r="P129" s="16"/>
      <c r="Q129" s="16"/>
      <c r="R129" s="16"/>
      <c r="S129" s="16"/>
      <c r="T129" s="16"/>
      <c r="U129" s="16"/>
      <c r="V129" s="16"/>
      <c r="W129" s="16"/>
      <c r="X129" s="16"/>
      <c r="Y129" s="16"/>
      <c r="Z129" s="16"/>
      <c r="AA129" s="16"/>
      <c r="AB129" s="16"/>
      <c r="AC129" s="16"/>
      <c r="AD129" s="16"/>
      <c r="AE129" s="16"/>
      <c r="AF129" s="16"/>
      <c r="AG129" s="16"/>
      <c r="AH129" s="16"/>
      <c r="AI129" s="16"/>
      <c r="AJ129" s="16"/>
      <c r="AK129" s="16"/>
      <c r="AL129" s="16"/>
      <c r="AM129" s="17"/>
      <c r="AN129" s="17"/>
      <c r="AO129" s="17"/>
      <c r="AP129" s="17"/>
      <c r="AQ129" s="17"/>
      <c r="AR129" s="17"/>
      <c r="AS129" s="17"/>
      <c r="AT129" s="17"/>
      <c r="AU129" s="17"/>
      <c r="AV129" s="17"/>
      <c r="AW129" s="17"/>
    </row>
    <row r="130" spans="1:49" s="18" customFormat="1" ht="15.75" x14ac:dyDescent="0.2">
      <c r="A130" s="115">
        <v>6</v>
      </c>
      <c r="B130" s="61" t="s">
        <v>72</v>
      </c>
      <c r="C130" s="113">
        <v>2.86</v>
      </c>
      <c r="D130" s="113"/>
      <c r="E130" s="37"/>
      <c r="F130" s="37">
        <f t="shared" si="10"/>
        <v>2.86</v>
      </c>
      <c r="G130" s="63">
        <f t="shared" si="11"/>
        <v>4261400</v>
      </c>
      <c r="H130" s="63">
        <f t="shared" si="12"/>
        <v>173361.5</v>
      </c>
      <c r="I130" s="79">
        <f t="shared" si="18"/>
        <v>173361.5</v>
      </c>
      <c r="J130" s="3"/>
      <c r="K130" s="3"/>
      <c r="L130" s="3"/>
      <c r="M130" s="3"/>
      <c r="N130" s="16"/>
      <c r="O130" s="16"/>
      <c r="P130" s="16"/>
      <c r="Q130" s="16"/>
      <c r="R130" s="16"/>
      <c r="S130" s="16"/>
      <c r="T130" s="16"/>
      <c r="U130" s="16"/>
      <c r="V130" s="16"/>
      <c r="W130" s="16"/>
      <c r="X130" s="16"/>
      <c r="Y130" s="16"/>
      <c r="Z130" s="16"/>
      <c r="AA130" s="16"/>
      <c r="AB130" s="16"/>
      <c r="AC130" s="16"/>
      <c r="AD130" s="16"/>
      <c r="AE130" s="16"/>
      <c r="AF130" s="16"/>
      <c r="AG130" s="16"/>
      <c r="AH130" s="16"/>
      <c r="AI130" s="16"/>
      <c r="AJ130" s="16"/>
      <c r="AK130" s="16"/>
      <c r="AL130" s="16"/>
      <c r="AM130" s="17"/>
      <c r="AN130" s="17"/>
      <c r="AO130" s="17"/>
      <c r="AP130" s="17"/>
      <c r="AQ130" s="17"/>
      <c r="AR130" s="17"/>
      <c r="AS130" s="17"/>
      <c r="AT130" s="17"/>
      <c r="AU130" s="17"/>
      <c r="AV130" s="17"/>
      <c r="AW130" s="17"/>
    </row>
    <row r="131" spans="1:49" s="18" customFormat="1" ht="15.75" x14ac:dyDescent="0.2">
      <c r="A131" s="115">
        <v>7</v>
      </c>
      <c r="B131" s="61" t="s">
        <v>73</v>
      </c>
      <c r="C131" s="113">
        <v>2.86</v>
      </c>
      <c r="D131" s="113"/>
      <c r="E131" s="37"/>
      <c r="F131" s="37">
        <f t="shared" si="10"/>
        <v>2.86</v>
      </c>
      <c r="G131" s="63">
        <f t="shared" si="11"/>
        <v>4261400</v>
      </c>
      <c r="H131" s="63">
        <f t="shared" si="12"/>
        <v>173361.5</v>
      </c>
      <c r="I131" s="79">
        <f t="shared" si="18"/>
        <v>173361.5</v>
      </c>
      <c r="J131" s="3"/>
      <c r="K131" s="3"/>
      <c r="L131" s="3"/>
      <c r="M131" s="3"/>
      <c r="N131" s="16"/>
      <c r="O131" s="16"/>
      <c r="P131" s="16"/>
      <c r="Q131" s="16"/>
      <c r="R131" s="16"/>
      <c r="S131" s="16"/>
      <c r="T131" s="16"/>
      <c r="U131" s="16"/>
      <c r="V131" s="16"/>
      <c r="W131" s="16"/>
      <c r="X131" s="16"/>
      <c r="Y131" s="16"/>
      <c r="Z131" s="16"/>
      <c r="AA131" s="16"/>
      <c r="AB131" s="16"/>
      <c r="AC131" s="16"/>
      <c r="AD131" s="16"/>
      <c r="AE131" s="16"/>
      <c r="AF131" s="16"/>
      <c r="AG131" s="16"/>
      <c r="AH131" s="16"/>
      <c r="AI131" s="16"/>
      <c r="AJ131" s="16"/>
      <c r="AK131" s="16"/>
      <c r="AL131" s="16"/>
      <c r="AM131" s="17"/>
      <c r="AN131" s="17"/>
      <c r="AO131" s="17"/>
      <c r="AP131" s="17"/>
      <c r="AQ131" s="17"/>
      <c r="AR131" s="17"/>
      <c r="AS131" s="17"/>
      <c r="AT131" s="17"/>
      <c r="AU131" s="17"/>
      <c r="AV131" s="17"/>
      <c r="AW131" s="17"/>
    </row>
    <row r="132" spans="1:49" s="18" customFormat="1" ht="15.75" x14ac:dyDescent="0.2">
      <c r="A132" s="115">
        <v>8</v>
      </c>
      <c r="B132" s="61" t="s">
        <v>74</v>
      </c>
      <c r="C132" s="113">
        <v>4.0599999999999996</v>
      </c>
      <c r="D132" s="113"/>
      <c r="E132" s="37">
        <f>C132*8%</f>
        <v>0.32479999999999998</v>
      </c>
      <c r="F132" s="37">
        <f t="shared" si="10"/>
        <v>4.3847999999999994</v>
      </c>
      <c r="G132" s="63">
        <f t="shared" si="11"/>
        <v>6533351.9999999991</v>
      </c>
      <c r="H132" s="63">
        <f t="shared" si="12"/>
        <v>265788.63818181813</v>
      </c>
      <c r="I132" s="79">
        <f t="shared" si="18"/>
        <v>265788.63818181813</v>
      </c>
      <c r="J132" s="3"/>
      <c r="K132" s="3"/>
      <c r="L132" s="3"/>
      <c r="M132" s="3"/>
      <c r="N132" s="16"/>
      <c r="O132" s="16"/>
      <c r="P132" s="16"/>
      <c r="Q132" s="16"/>
      <c r="R132" s="16"/>
      <c r="S132" s="16"/>
      <c r="T132" s="16"/>
      <c r="U132" s="16"/>
      <c r="V132" s="16"/>
      <c r="W132" s="16"/>
      <c r="X132" s="16"/>
      <c r="Y132" s="16"/>
      <c r="Z132" s="16"/>
      <c r="AA132" s="16"/>
      <c r="AB132" s="16"/>
      <c r="AC132" s="16"/>
      <c r="AD132" s="16"/>
      <c r="AE132" s="16"/>
      <c r="AF132" s="16"/>
      <c r="AG132" s="16"/>
      <c r="AH132" s="16"/>
      <c r="AI132" s="16"/>
      <c r="AJ132" s="16"/>
      <c r="AK132" s="16"/>
      <c r="AL132" s="16"/>
      <c r="AM132" s="17"/>
      <c r="AN132" s="17"/>
      <c r="AO132" s="17"/>
      <c r="AP132" s="17"/>
      <c r="AQ132" s="17"/>
      <c r="AR132" s="17"/>
      <c r="AS132" s="17"/>
      <c r="AT132" s="17"/>
      <c r="AU132" s="17"/>
      <c r="AV132" s="17"/>
      <c r="AW132" s="17"/>
    </row>
    <row r="133" spans="1:49" s="18" customFormat="1" ht="15.75" x14ac:dyDescent="0.2">
      <c r="A133" s="115">
        <v>10</v>
      </c>
      <c r="B133" s="64" t="s">
        <v>211</v>
      </c>
      <c r="C133" s="113">
        <v>3.46</v>
      </c>
      <c r="D133" s="113"/>
      <c r="E133" s="37"/>
      <c r="F133" s="37">
        <f t="shared" si="10"/>
        <v>3.46</v>
      </c>
      <c r="G133" s="63">
        <f t="shared" si="11"/>
        <v>5155400</v>
      </c>
      <c r="H133" s="63">
        <f t="shared" si="12"/>
        <v>209731.04545454547</v>
      </c>
      <c r="I133" s="79">
        <f t="shared" si="18"/>
        <v>209731.04545454547</v>
      </c>
      <c r="J133" s="3"/>
      <c r="K133" s="3"/>
      <c r="L133" s="3"/>
      <c r="M133" s="3"/>
      <c r="N133" s="16"/>
      <c r="O133" s="16"/>
      <c r="P133" s="16"/>
      <c r="Q133" s="16"/>
      <c r="R133" s="16"/>
      <c r="S133" s="16"/>
      <c r="T133" s="16"/>
      <c r="U133" s="16"/>
      <c r="V133" s="16"/>
      <c r="W133" s="16"/>
      <c r="X133" s="16"/>
      <c r="Y133" s="16"/>
      <c r="Z133" s="16"/>
      <c r="AA133" s="16"/>
      <c r="AB133" s="16"/>
      <c r="AC133" s="16"/>
      <c r="AD133" s="16"/>
      <c r="AE133" s="16"/>
      <c r="AF133" s="16"/>
      <c r="AG133" s="16"/>
      <c r="AH133" s="16"/>
      <c r="AI133" s="16"/>
      <c r="AJ133" s="16"/>
      <c r="AK133" s="16"/>
      <c r="AL133" s="16"/>
      <c r="AM133" s="17"/>
      <c r="AN133" s="17"/>
      <c r="AO133" s="17"/>
      <c r="AP133" s="17"/>
      <c r="AQ133" s="17"/>
      <c r="AR133" s="17"/>
      <c r="AS133" s="17"/>
      <c r="AT133" s="17"/>
      <c r="AU133" s="17"/>
      <c r="AV133" s="17"/>
      <c r="AW133" s="17"/>
    </row>
    <row r="134" spans="1:49" s="18" customFormat="1" ht="15.75" x14ac:dyDescent="0.2">
      <c r="A134" s="115">
        <v>11</v>
      </c>
      <c r="B134" s="61" t="s">
        <v>61</v>
      </c>
      <c r="C134" s="116">
        <v>2.67</v>
      </c>
      <c r="D134" s="113"/>
      <c r="E134" s="37"/>
      <c r="F134" s="37">
        <f t="shared" si="10"/>
        <v>2.67</v>
      </c>
      <c r="G134" s="63">
        <f t="shared" si="11"/>
        <v>3978300</v>
      </c>
      <c r="H134" s="63">
        <f t="shared" si="12"/>
        <v>161844.47727272726</v>
      </c>
      <c r="I134" s="79">
        <f t="shared" si="18"/>
        <v>161844.47727272726</v>
      </c>
      <c r="J134" s="3"/>
      <c r="K134" s="3"/>
      <c r="L134" s="3"/>
      <c r="M134" s="3"/>
      <c r="N134" s="16"/>
      <c r="O134" s="16"/>
      <c r="P134" s="16"/>
      <c r="Q134" s="16"/>
      <c r="R134" s="16"/>
      <c r="S134" s="16"/>
      <c r="T134" s="16"/>
      <c r="U134" s="16"/>
      <c r="V134" s="16"/>
      <c r="W134" s="16"/>
      <c r="X134" s="16"/>
      <c r="Y134" s="16"/>
      <c r="Z134" s="16"/>
      <c r="AA134" s="16"/>
      <c r="AB134" s="16"/>
      <c r="AC134" s="16"/>
      <c r="AD134" s="16"/>
      <c r="AE134" s="16"/>
      <c r="AF134" s="16"/>
      <c r="AG134" s="16"/>
      <c r="AH134" s="16"/>
      <c r="AI134" s="16"/>
      <c r="AJ134" s="16"/>
      <c r="AK134" s="16"/>
      <c r="AL134" s="16"/>
      <c r="AM134" s="17"/>
      <c r="AN134" s="17"/>
      <c r="AO134" s="17"/>
      <c r="AP134" s="17"/>
      <c r="AQ134" s="17"/>
      <c r="AR134" s="17"/>
      <c r="AS134" s="17"/>
      <c r="AT134" s="17"/>
      <c r="AU134" s="17"/>
      <c r="AV134" s="17"/>
      <c r="AW134" s="17"/>
    </row>
    <row r="135" spans="1:49" s="18" customFormat="1" ht="15.75" x14ac:dyDescent="0.2">
      <c r="A135" s="115">
        <v>12</v>
      </c>
      <c r="B135" s="64" t="s">
        <v>98</v>
      </c>
      <c r="C135" s="116">
        <v>2.86</v>
      </c>
      <c r="D135" s="113"/>
      <c r="E135" s="37"/>
      <c r="F135" s="37">
        <f t="shared" si="10"/>
        <v>2.86</v>
      </c>
      <c r="G135" s="63">
        <f t="shared" si="11"/>
        <v>4261400</v>
      </c>
      <c r="H135" s="63">
        <f t="shared" si="12"/>
        <v>173361.5</v>
      </c>
      <c r="I135" s="79">
        <f t="shared" si="18"/>
        <v>173361.5</v>
      </c>
      <c r="J135" s="3"/>
      <c r="K135" s="3"/>
      <c r="L135" s="3"/>
      <c r="M135" s="3"/>
      <c r="N135" s="16"/>
      <c r="O135" s="16"/>
      <c r="P135" s="16"/>
      <c r="Q135" s="16"/>
      <c r="R135" s="16"/>
      <c r="S135" s="16"/>
      <c r="T135" s="16"/>
      <c r="U135" s="16"/>
      <c r="V135" s="16"/>
      <c r="W135" s="16"/>
      <c r="X135" s="16"/>
      <c r="Y135" s="16"/>
      <c r="Z135" s="16"/>
      <c r="AA135" s="16"/>
      <c r="AB135" s="16"/>
      <c r="AC135" s="16"/>
      <c r="AD135" s="16"/>
      <c r="AE135" s="16"/>
      <c r="AF135" s="16"/>
      <c r="AG135" s="16"/>
      <c r="AH135" s="16"/>
      <c r="AI135" s="16"/>
      <c r="AJ135" s="16"/>
      <c r="AK135" s="16"/>
      <c r="AL135" s="16"/>
      <c r="AM135" s="17"/>
      <c r="AN135" s="17"/>
      <c r="AO135" s="17"/>
      <c r="AP135" s="17"/>
      <c r="AQ135" s="17"/>
      <c r="AR135" s="17"/>
      <c r="AS135" s="17"/>
      <c r="AT135" s="17"/>
      <c r="AU135" s="17"/>
      <c r="AV135" s="17"/>
      <c r="AW135" s="17"/>
    </row>
    <row r="136" spans="1:49" s="18" customFormat="1" ht="15.75" x14ac:dyDescent="0.2">
      <c r="A136" s="115">
        <v>13</v>
      </c>
      <c r="B136" s="64" t="s">
        <v>244</v>
      </c>
      <c r="C136" s="116">
        <f>2.06</f>
        <v>2.06</v>
      </c>
      <c r="D136" s="113"/>
      <c r="E136" s="37"/>
      <c r="F136" s="37">
        <f t="shared" si="10"/>
        <v>2.06</v>
      </c>
      <c r="G136" s="63">
        <f t="shared" si="11"/>
        <v>3069400</v>
      </c>
      <c r="H136" s="63">
        <f t="shared" si="12"/>
        <v>124868.77272727274</v>
      </c>
      <c r="I136" s="79">
        <f t="shared" si="18"/>
        <v>124868.77272727274</v>
      </c>
      <c r="J136" s="3"/>
      <c r="K136" s="3"/>
      <c r="L136" s="3"/>
      <c r="M136" s="3"/>
      <c r="N136" s="16"/>
      <c r="O136" s="16"/>
      <c r="P136" s="16"/>
      <c r="Q136" s="16"/>
      <c r="R136" s="16"/>
      <c r="S136" s="16"/>
      <c r="T136" s="16"/>
      <c r="U136" s="16"/>
      <c r="V136" s="16"/>
      <c r="W136" s="16"/>
      <c r="X136" s="16"/>
      <c r="Y136" s="16"/>
      <c r="Z136" s="16"/>
      <c r="AA136" s="16"/>
      <c r="AB136" s="16"/>
      <c r="AC136" s="16"/>
      <c r="AD136" s="16"/>
      <c r="AE136" s="16"/>
      <c r="AF136" s="16"/>
      <c r="AG136" s="16"/>
      <c r="AH136" s="16"/>
      <c r="AI136" s="16"/>
      <c r="AJ136" s="16"/>
      <c r="AK136" s="16"/>
      <c r="AL136" s="16"/>
      <c r="AM136" s="17"/>
      <c r="AN136" s="17"/>
      <c r="AO136" s="17"/>
      <c r="AP136" s="17"/>
      <c r="AQ136" s="17"/>
      <c r="AR136" s="17"/>
      <c r="AS136" s="17"/>
      <c r="AT136" s="17"/>
      <c r="AU136" s="17"/>
      <c r="AV136" s="17"/>
      <c r="AW136" s="17"/>
    </row>
    <row r="137" spans="1:49" s="18" customFormat="1" ht="15.75" x14ac:dyDescent="0.2">
      <c r="A137" s="115">
        <v>14</v>
      </c>
      <c r="B137" s="61" t="s">
        <v>37</v>
      </c>
      <c r="C137" s="116">
        <v>4.0599999999999996</v>
      </c>
      <c r="D137" s="113"/>
      <c r="E137" s="37">
        <f>C137*8%</f>
        <v>0.32479999999999998</v>
      </c>
      <c r="F137" s="37">
        <f t="shared" si="10"/>
        <v>4.3847999999999994</v>
      </c>
      <c r="G137" s="63">
        <f t="shared" si="11"/>
        <v>6533351.9999999991</v>
      </c>
      <c r="H137" s="63">
        <f t="shared" si="12"/>
        <v>265788.63818181813</v>
      </c>
      <c r="I137" s="79">
        <f t="shared" si="18"/>
        <v>265788.63818181813</v>
      </c>
      <c r="J137" s="3"/>
      <c r="K137" s="3"/>
      <c r="L137" s="3"/>
      <c r="M137" s="3"/>
      <c r="N137" s="16"/>
      <c r="O137" s="16"/>
      <c r="P137" s="16"/>
      <c r="Q137" s="16"/>
      <c r="R137" s="16"/>
      <c r="S137" s="16"/>
      <c r="T137" s="16"/>
      <c r="U137" s="16"/>
      <c r="V137" s="16"/>
      <c r="W137" s="16"/>
      <c r="X137" s="16"/>
      <c r="Y137" s="16"/>
      <c r="Z137" s="16"/>
      <c r="AA137" s="16"/>
      <c r="AB137" s="16"/>
      <c r="AC137" s="16"/>
      <c r="AD137" s="16"/>
      <c r="AE137" s="16"/>
      <c r="AF137" s="16"/>
      <c r="AG137" s="16"/>
      <c r="AH137" s="16"/>
      <c r="AI137" s="16"/>
      <c r="AJ137" s="16"/>
      <c r="AK137" s="16"/>
      <c r="AL137" s="16"/>
      <c r="AM137" s="17"/>
      <c r="AN137" s="17"/>
      <c r="AO137" s="17"/>
      <c r="AP137" s="17"/>
      <c r="AQ137" s="17"/>
      <c r="AR137" s="17"/>
      <c r="AS137" s="17"/>
      <c r="AT137" s="17"/>
      <c r="AU137" s="17"/>
      <c r="AV137" s="17"/>
      <c r="AW137" s="17"/>
    </row>
    <row r="138" spans="1:49" s="18" customFormat="1" ht="15.75" x14ac:dyDescent="0.25">
      <c r="A138" s="76" t="s">
        <v>186</v>
      </c>
      <c r="B138" s="60" t="s">
        <v>212</v>
      </c>
      <c r="C138" s="36"/>
      <c r="D138" s="36"/>
      <c r="E138" s="37"/>
      <c r="F138" s="37"/>
      <c r="G138" s="63"/>
      <c r="H138" s="63"/>
      <c r="I138" s="80">
        <f>SUM(I139:I148)</f>
        <v>2069075.5640909092</v>
      </c>
      <c r="J138" s="3"/>
      <c r="K138" s="3"/>
      <c r="L138" s="3"/>
      <c r="M138" s="3"/>
      <c r="N138" s="16"/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16"/>
      <c r="Z138" s="16"/>
      <c r="AA138" s="16"/>
      <c r="AB138" s="16"/>
      <c r="AC138" s="16"/>
      <c r="AD138" s="16"/>
      <c r="AE138" s="16"/>
      <c r="AF138" s="16"/>
      <c r="AG138" s="16"/>
      <c r="AH138" s="16"/>
      <c r="AI138" s="16"/>
      <c r="AJ138" s="16"/>
      <c r="AK138" s="16"/>
      <c r="AL138" s="16"/>
      <c r="AM138" s="17"/>
      <c r="AN138" s="17"/>
      <c r="AO138" s="17"/>
      <c r="AP138" s="17"/>
      <c r="AQ138" s="17"/>
      <c r="AR138" s="17"/>
      <c r="AS138" s="17"/>
      <c r="AT138" s="17"/>
      <c r="AU138" s="17"/>
      <c r="AV138" s="17"/>
      <c r="AW138" s="17"/>
    </row>
    <row r="139" spans="1:49" s="18" customFormat="1" ht="15.75" x14ac:dyDescent="0.2">
      <c r="A139" s="115">
        <v>1</v>
      </c>
      <c r="B139" s="61" t="s">
        <v>7</v>
      </c>
      <c r="C139" s="116">
        <v>6.1</v>
      </c>
      <c r="D139" s="113">
        <v>0.4</v>
      </c>
      <c r="E139" s="37"/>
      <c r="F139" s="37">
        <f t="shared" si="10"/>
        <v>6.5</v>
      </c>
      <c r="G139" s="63">
        <f t="shared" si="11"/>
        <v>9685000</v>
      </c>
      <c r="H139" s="63">
        <f t="shared" si="12"/>
        <v>394003.40909090906</v>
      </c>
      <c r="I139" s="79">
        <f t="shared" ref="I139:I148" si="19">H139</f>
        <v>394003.40909090906</v>
      </c>
      <c r="J139" s="3"/>
      <c r="K139" s="3"/>
      <c r="L139" s="3"/>
      <c r="M139" s="3"/>
      <c r="N139" s="16"/>
      <c r="O139" s="16"/>
      <c r="P139" s="16"/>
      <c r="Q139" s="16"/>
      <c r="R139" s="16"/>
      <c r="S139" s="16"/>
      <c r="T139" s="16"/>
      <c r="U139" s="16"/>
      <c r="V139" s="16"/>
      <c r="W139" s="16"/>
      <c r="X139" s="16"/>
      <c r="Y139" s="16"/>
      <c r="Z139" s="16"/>
      <c r="AA139" s="16"/>
      <c r="AB139" s="16"/>
      <c r="AC139" s="16"/>
      <c r="AD139" s="16"/>
      <c r="AE139" s="16"/>
      <c r="AF139" s="16"/>
      <c r="AG139" s="16"/>
      <c r="AH139" s="16"/>
      <c r="AI139" s="16"/>
      <c r="AJ139" s="16"/>
      <c r="AK139" s="16"/>
      <c r="AL139" s="16"/>
      <c r="AM139" s="17"/>
      <c r="AN139" s="17"/>
      <c r="AO139" s="17"/>
      <c r="AP139" s="17"/>
      <c r="AQ139" s="17"/>
      <c r="AR139" s="17"/>
      <c r="AS139" s="17"/>
      <c r="AT139" s="17"/>
      <c r="AU139" s="17"/>
      <c r="AV139" s="17"/>
      <c r="AW139" s="17"/>
    </row>
    <row r="140" spans="1:49" s="18" customFormat="1" ht="15.75" x14ac:dyDescent="0.2">
      <c r="A140" s="115">
        <v>2</v>
      </c>
      <c r="B140" s="61" t="s">
        <v>76</v>
      </c>
      <c r="C140" s="113">
        <v>2.67</v>
      </c>
      <c r="D140" s="113">
        <v>0.3</v>
      </c>
      <c r="E140" s="62"/>
      <c r="F140" s="37">
        <f t="shared" si="10"/>
        <v>2.9699999999999998</v>
      </c>
      <c r="G140" s="63">
        <f t="shared" si="11"/>
        <v>4425300</v>
      </c>
      <c r="H140" s="63">
        <f t="shared" si="12"/>
        <v>180029.25</v>
      </c>
      <c r="I140" s="79">
        <f t="shared" si="19"/>
        <v>180029.25</v>
      </c>
      <c r="J140" s="3"/>
      <c r="K140" s="3"/>
      <c r="L140" s="3"/>
      <c r="M140" s="3"/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16"/>
      <c r="Z140" s="16"/>
      <c r="AA140" s="16"/>
      <c r="AB140" s="16"/>
      <c r="AC140" s="16"/>
      <c r="AD140" s="16"/>
      <c r="AE140" s="16"/>
      <c r="AF140" s="16"/>
      <c r="AG140" s="16"/>
      <c r="AH140" s="16"/>
      <c r="AI140" s="16"/>
      <c r="AJ140" s="16"/>
      <c r="AK140" s="16"/>
      <c r="AL140" s="16"/>
      <c r="AM140" s="17"/>
      <c r="AN140" s="17"/>
      <c r="AO140" s="17"/>
      <c r="AP140" s="17"/>
      <c r="AQ140" s="17"/>
      <c r="AR140" s="17"/>
      <c r="AS140" s="17"/>
      <c r="AT140" s="17"/>
      <c r="AU140" s="17"/>
      <c r="AV140" s="17"/>
      <c r="AW140" s="17"/>
    </row>
    <row r="141" spans="1:49" s="18" customFormat="1" ht="15.75" x14ac:dyDescent="0.2">
      <c r="A141" s="115">
        <v>3</v>
      </c>
      <c r="B141" s="61" t="s">
        <v>14</v>
      </c>
      <c r="C141" s="113">
        <v>3.27</v>
      </c>
      <c r="D141" s="113"/>
      <c r="E141" s="37"/>
      <c r="F141" s="37">
        <f t="shared" si="10"/>
        <v>3.27</v>
      </c>
      <c r="G141" s="63">
        <f t="shared" si="11"/>
        <v>4872300</v>
      </c>
      <c r="H141" s="63">
        <f t="shared" si="12"/>
        <v>198214.02272727274</v>
      </c>
      <c r="I141" s="79">
        <f t="shared" si="19"/>
        <v>198214.02272727274</v>
      </c>
      <c r="J141" s="3"/>
      <c r="K141" s="3"/>
      <c r="L141" s="3"/>
      <c r="M141" s="3"/>
      <c r="N141" s="16"/>
      <c r="O141" s="16"/>
      <c r="P141" s="16"/>
      <c r="Q141" s="16"/>
      <c r="R141" s="16"/>
      <c r="S141" s="16"/>
      <c r="T141" s="16"/>
      <c r="U141" s="16"/>
      <c r="V141" s="16"/>
      <c r="W141" s="16"/>
      <c r="X141" s="16"/>
      <c r="Y141" s="16"/>
      <c r="Z141" s="16"/>
      <c r="AA141" s="16"/>
      <c r="AB141" s="16"/>
      <c r="AC141" s="16"/>
      <c r="AD141" s="16"/>
      <c r="AE141" s="16"/>
      <c r="AF141" s="16"/>
      <c r="AG141" s="16"/>
      <c r="AH141" s="16"/>
      <c r="AI141" s="16"/>
      <c r="AJ141" s="16"/>
      <c r="AK141" s="16"/>
      <c r="AL141" s="16"/>
      <c r="AM141" s="17"/>
      <c r="AN141" s="17"/>
      <c r="AO141" s="17"/>
      <c r="AP141" s="17"/>
      <c r="AQ141" s="17"/>
      <c r="AR141" s="17"/>
      <c r="AS141" s="17"/>
      <c r="AT141" s="17"/>
      <c r="AU141" s="17"/>
      <c r="AV141" s="17"/>
      <c r="AW141" s="17"/>
    </row>
    <row r="142" spans="1:49" s="18" customFormat="1" ht="15.75" x14ac:dyDescent="0.2">
      <c r="A142" s="115">
        <v>5</v>
      </c>
      <c r="B142" s="61" t="s">
        <v>77</v>
      </c>
      <c r="C142" s="113">
        <v>2.86</v>
      </c>
      <c r="D142" s="113"/>
      <c r="E142" s="37"/>
      <c r="F142" s="37">
        <f t="shared" si="10"/>
        <v>2.86</v>
      </c>
      <c r="G142" s="63">
        <f t="shared" si="11"/>
        <v>4261400</v>
      </c>
      <c r="H142" s="63">
        <f t="shared" si="12"/>
        <v>173361.5</v>
      </c>
      <c r="I142" s="79">
        <f t="shared" si="19"/>
        <v>173361.5</v>
      </c>
      <c r="J142" s="3"/>
      <c r="K142" s="3"/>
      <c r="L142" s="3"/>
      <c r="M142" s="3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  <c r="Z142" s="16"/>
      <c r="AA142" s="16"/>
      <c r="AB142" s="16"/>
      <c r="AC142" s="16"/>
      <c r="AD142" s="16"/>
      <c r="AE142" s="16"/>
      <c r="AF142" s="16"/>
      <c r="AG142" s="16"/>
      <c r="AH142" s="16"/>
      <c r="AI142" s="16"/>
      <c r="AJ142" s="16"/>
      <c r="AK142" s="16"/>
      <c r="AL142" s="16"/>
      <c r="AM142" s="17"/>
      <c r="AN142" s="17"/>
      <c r="AO142" s="17"/>
      <c r="AP142" s="17"/>
      <c r="AQ142" s="17"/>
      <c r="AR142" s="17"/>
      <c r="AS142" s="17"/>
      <c r="AT142" s="17"/>
      <c r="AU142" s="17"/>
      <c r="AV142" s="17"/>
      <c r="AW142" s="17"/>
    </row>
    <row r="143" spans="1:49" s="18" customFormat="1" ht="15.75" x14ac:dyDescent="0.2">
      <c r="A143" s="115">
        <v>6</v>
      </c>
      <c r="B143" s="61" t="s">
        <v>78</v>
      </c>
      <c r="C143" s="113">
        <v>2.86</v>
      </c>
      <c r="D143" s="113"/>
      <c r="E143" s="37"/>
      <c r="F143" s="37">
        <f t="shared" si="10"/>
        <v>2.86</v>
      </c>
      <c r="G143" s="63">
        <f t="shared" si="11"/>
        <v>4261400</v>
      </c>
      <c r="H143" s="63">
        <f t="shared" si="12"/>
        <v>173361.5</v>
      </c>
      <c r="I143" s="79">
        <f t="shared" si="19"/>
        <v>173361.5</v>
      </c>
      <c r="J143" s="3"/>
      <c r="K143" s="3"/>
      <c r="L143" s="3"/>
      <c r="M143" s="3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  <c r="Z143" s="16"/>
      <c r="AA143" s="16"/>
      <c r="AB143" s="16"/>
      <c r="AC143" s="16"/>
      <c r="AD143" s="16"/>
      <c r="AE143" s="16"/>
      <c r="AF143" s="16"/>
      <c r="AG143" s="16"/>
      <c r="AH143" s="16"/>
      <c r="AI143" s="16"/>
      <c r="AJ143" s="16"/>
      <c r="AK143" s="16"/>
      <c r="AL143" s="16"/>
      <c r="AM143" s="17"/>
      <c r="AN143" s="17"/>
      <c r="AO143" s="17"/>
      <c r="AP143" s="17"/>
      <c r="AQ143" s="17"/>
      <c r="AR143" s="17"/>
      <c r="AS143" s="17"/>
      <c r="AT143" s="17"/>
      <c r="AU143" s="17"/>
      <c r="AV143" s="17"/>
      <c r="AW143" s="17"/>
    </row>
    <row r="144" spans="1:49" s="18" customFormat="1" ht="15.75" x14ac:dyDescent="0.2">
      <c r="A144" s="115">
        <v>7</v>
      </c>
      <c r="B144" s="61" t="s">
        <v>51</v>
      </c>
      <c r="C144" s="116">
        <v>3.26</v>
      </c>
      <c r="D144" s="113"/>
      <c r="E144" s="37"/>
      <c r="F144" s="37">
        <f t="shared" si="10"/>
        <v>3.26</v>
      </c>
      <c r="G144" s="63">
        <f t="shared" si="11"/>
        <v>4857400</v>
      </c>
      <c r="H144" s="63">
        <f t="shared" si="12"/>
        <v>197607.86363636365</v>
      </c>
      <c r="I144" s="79">
        <f t="shared" si="19"/>
        <v>197607.86363636365</v>
      </c>
      <c r="J144" s="3"/>
      <c r="K144" s="3"/>
      <c r="L144" s="3"/>
      <c r="M144" s="3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6"/>
      <c r="AA144" s="16"/>
      <c r="AB144" s="16"/>
      <c r="AC144" s="16"/>
      <c r="AD144" s="16"/>
      <c r="AE144" s="16"/>
      <c r="AF144" s="16"/>
      <c r="AG144" s="16"/>
      <c r="AH144" s="16"/>
      <c r="AI144" s="16"/>
      <c r="AJ144" s="16"/>
      <c r="AK144" s="16"/>
      <c r="AL144" s="16"/>
      <c r="AM144" s="17"/>
      <c r="AN144" s="17"/>
      <c r="AO144" s="17"/>
      <c r="AP144" s="17"/>
      <c r="AQ144" s="17"/>
      <c r="AR144" s="17"/>
      <c r="AS144" s="17"/>
      <c r="AT144" s="17"/>
      <c r="AU144" s="17"/>
      <c r="AV144" s="17"/>
      <c r="AW144" s="17"/>
    </row>
    <row r="145" spans="1:49" s="18" customFormat="1" ht="15.75" x14ac:dyDescent="0.2">
      <c r="A145" s="115">
        <v>8</v>
      </c>
      <c r="B145" s="61" t="s">
        <v>79</v>
      </c>
      <c r="C145" s="113">
        <v>4.0599999999999996</v>
      </c>
      <c r="D145" s="113"/>
      <c r="E145" s="37">
        <f>C145*7%</f>
        <v>0.28420000000000001</v>
      </c>
      <c r="F145" s="37">
        <f t="shared" si="10"/>
        <v>4.3441999999999998</v>
      </c>
      <c r="G145" s="63">
        <f t="shared" si="11"/>
        <v>6472858</v>
      </c>
      <c r="H145" s="63">
        <f t="shared" si="12"/>
        <v>263327.63227272726</v>
      </c>
      <c r="I145" s="79">
        <f t="shared" si="19"/>
        <v>263327.63227272726</v>
      </c>
      <c r="J145" s="3"/>
      <c r="K145" s="3"/>
      <c r="L145" s="3"/>
      <c r="M145" s="3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/>
      <c r="Z145" s="16"/>
      <c r="AA145" s="16"/>
      <c r="AB145" s="16"/>
      <c r="AC145" s="16"/>
      <c r="AD145" s="16"/>
      <c r="AE145" s="16"/>
      <c r="AF145" s="16"/>
      <c r="AG145" s="16"/>
      <c r="AH145" s="16"/>
      <c r="AI145" s="16"/>
      <c r="AJ145" s="16"/>
      <c r="AK145" s="16"/>
      <c r="AL145" s="16"/>
      <c r="AM145" s="17"/>
      <c r="AN145" s="17"/>
      <c r="AO145" s="17"/>
      <c r="AP145" s="17"/>
      <c r="AQ145" s="17"/>
      <c r="AR145" s="17"/>
      <c r="AS145" s="17"/>
      <c r="AT145" s="17"/>
      <c r="AU145" s="17"/>
      <c r="AV145" s="17"/>
      <c r="AW145" s="17"/>
    </row>
    <row r="146" spans="1:49" s="18" customFormat="1" ht="15.75" x14ac:dyDescent="0.2">
      <c r="A146" s="115">
        <v>9</v>
      </c>
      <c r="B146" s="64" t="s">
        <v>99</v>
      </c>
      <c r="C146" s="116">
        <v>3.06</v>
      </c>
      <c r="D146" s="113"/>
      <c r="E146" s="37"/>
      <c r="F146" s="37">
        <f t="shared" si="10"/>
        <v>3.06</v>
      </c>
      <c r="G146" s="63">
        <f t="shared" si="11"/>
        <v>4559400</v>
      </c>
      <c r="H146" s="63">
        <f t="shared" si="12"/>
        <v>185484.68181818182</v>
      </c>
      <c r="I146" s="79">
        <f t="shared" si="19"/>
        <v>185484.68181818182</v>
      </c>
      <c r="J146" s="3"/>
      <c r="K146" s="3"/>
      <c r="L146" s="3"/>
      <c r="M146" s="3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6"/>
      <c r="Z146" s="16"/>
      <c r="AA146" s="16"/>
      <c r="AB146" s="16"/>
      <c r="AC146" s="16"/>
      <c r="AD146" s="16"/>
      <c r="AE146" s="16"/>
      <c r="AF146" s="16"/>
      <c r="AG146" s="16"/>
      <c r="AH146" s="16"/>
      <c r="AI146" s="16"/>
      <c r="AJ146" s="16"/>
      <c r="AK146" s="16"/>
      <c r="AL146" s="16"/>
      <c r="AM146" s="17"/>
      <c r="AN146" s="17"/>
      <c r="AO146" s="17"/>
      <c r="AP146" s="17"/>
      <c r="AQ146" s="17"/>
      <c r="AR146" s="17"/>
      <c r="AS146" s="17"/>
      <c r="AT146" s="17"/>
      <c r="AU146" s="17"/>
      <c r="AV146" s="17"/>
      <c r="AW146" s="17"/>
    </row>
    <row r="147" spans="1:49" s="18" customFormat="1" ht="15.75" x14ac:dyDescent="0.2">
      <c r="A147" s="115">
        <v>10</v>
      </c>
      <c r="B147" s="64" t="s">
        <v>100</v>
      </c>
      <c r="C147" s="116">
        <v>2.67</v>
      </c>
      <c r="D147" s="113"/>
      <c r="E147" s="37"/>
      <c r="F147" s="37">
        <f t="shared" ref="F147" si="20">C147+D147+E147</f>
        <v>2.67</v>
      </c>
      <c r="G147" s="63">
        <f t="shared" ref="G147" si="21">F147*1490000</f>
        <v>3978300</v>
      </c>
      <c r="H147" s="63">
        <f t="shared" ref="H147" si="22">G147/22-G147*10.5%/22</f>
        <v>161844.47727272726</v>
      </c>
      <c r="I147" s="79">
        <f t="shared" si="19"/>
        <v>161844.47727272726</v>
      </c>
      <c r="J147" s="3"/>
      <c r="K147" s="3"/>
      <c r="L147" s="3"/>
      <c r="M147" s="3"/>
      <c r="N147" s="16"/>
      <c r="O147" s="16"/>
      <c r="P147" s="16"/>
      <c r="Q147" s="16"/>
      <c r="R147" s="16"/>
      <c r="S147" s="16"/>
      <c r="T147" s="16"/>
      <c r="U147" s="16"/>
      <c r="V147" s="16"/>
      <c r="W147" s="16"/>
      <c r="X147" s="16"/>
      <c r="Y147" s="16"/>
      <c r="Z147" s="16"/>
      <c r="AA147" s="16"/>
      <c r="AB147" s="16"/>
      <c r="AC147" s="16"/>
      <c r="AD147" s="16"/>
      <c r="AE147" s="16"/>
      <c r="AF147" s="16"/>
      <c r="AG147" s="16"/>
      <c r="AH147" s="16"/>
      <c r="AI147" s="16"/>
      <c r="AJ147" s="16"/>
      <c r="AK147" s="16"/>
      <c r="AL147" s="16"/>
      <c r="AM147" s="17"/>
      <c r="AN147" s="17"/>
      <c r="AO147" s="17"/>
      <c r="AP147" s="17"/>
      <c r="AQ147" s="17"/>
      <c r="AR147" s="17"/>
      <c r="AS147" s="17"/>
      <c r="AT147" s="17"/>
      <c r="AU147" s="17"/>
      <c r="AV147" s="17"/>
      <c r="AW147" s="17"/>
    </row>
    <row r="148" spans="1:49" s="18" customFormat="1" ht="15.75" x14ac:dyDescent="0.2">
      <c r="A148" s="115">
        <v>11</v>
      </c>
      <c r="B148" s="64" t="s">
        <v>245</v>
      </c>
      <c r="C148" s="116">
        <v>2.34</v>
      </c>
      <c r="D148" s="113"/>
      <c r="E148" s="37"/>
      <c r="F148" s="37">
        <f t="shared" si="10"/>
        <v>2.34</v>
      </c>
      <c r="G148" s="63">
        <f t="shared" si="11"/>
        <v>3486600</v>
      </c>
      <c r="H148" s="63">
        <f t="shared" si="12"/>
        <v>141841.22727272726</v>
      </c>
      <c r="I148" s="79">
        <f t="shared" si="19"/>
        <v>141841.22727272726</v>
      </c>
      <c r="J148" s="3"/>
      <c r="K148" s="3"/>
      <c r="L148" s="3"/>
      <c r="M148" s="3"/>
      <c r="N148" s="16"/>
      <c r="O148" s="16"/>
      <c r="P148" s="16"/>
      <c r="Q148" s="16"/>
      <c r="R148" s="16"/>
      <c r="S148" s="16"/>
      <c r="T148" s="16"/>
      <c r="U148" s="16"/>
      <c r="V148" s="16"/>
      <c r="W148" s="16"/>
      <c r="X148" s="16"/>
      <c r="Y148" s="16"/>
      <c r="Z148" s="16"/>
      <c r="AA148" s="16"/>
      <c r="AB148" s="16"/>
      <c r="AC148" s="16"/>
      <c r="AD148" s="16"/>
      <c r="AE148" s="16"/>
      <c r="AF148" s="16"/>
      <c r="AG148" s="16"/>
      <c r="AH148" s="16"/>
      <c r="AI148" s="16"/>
      <c r="AJ148" s="16"/>
      <c r="AK148" s="16"/>
      <c r="AL148" s="16"/>
      <c r="AM148" s="17"/>
      <c r="AN148" s="17"/>
      <c r="AO148" s="17"/>
      <c r="AP148" s="17"/>
      <c r="AQ148" s="17"/>
      <c r="AR148" s="17"/>
      <c r="AS148" s="17"/>
      <c r="AT148" s="17"/>
      <c r="AU148" s="17"/>
      <c r="AV148" s="17"/>
      <c r="AW148" s="17"/>
    </row>
    <row r="149" spans="1:49" s="18" customFormat="1" ht="15.75" x14ac:dyDescent="0.25">
      <c r="A149" s="76" t="s">
        <v>213</v>
      </c>
      <c r="B149" s="60" t="s">
        <v>214</v>
      </c>
      <c r="C149" s="36"/>
      <c r="D149" s="36"/>
      <c r="E149" s="37"/>
      <c r="F149" s="37"/>
      <c r="G149" s="63"/>
      <c r="H149" s="63"/>
      <c r="I149" s="80">
        <f>SUM(I150:I153)</f>
        <v>806191.59090909094</v>
      </c>
      <c r="J149" s="3"/>
      <c r="K149" s="3"/>
      <c r="L149" s="3"/>
      <c r="M149" s="3"/>
      <c r="N149" s="16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16"/>
      <c r="Z149" s="16"/>
      <c r="AA149" s="16"/>
      <c r="AB149" s="16"/>
      <c r="AC149" s="16"/>
      <c r="AD149" s="16"/>
      <c r="AE149" s="16"/>
      <c r="AF149" s="16"/>
      <c r="AG149" s="16"/>
      <c r="AH149" s="16"/>
      <c r="AI149" s="16"/>
      <c r="AJ149" s="16"/>
      <c r="AK149" s="16"/>
      <c r="AL149" s="16"/>
      <c r="AM149" s="17"/>
      <c r="AN149" s="17"/>
      <c r="AO149" s="17"/>
      <c r="AP149" s="17"/>
      <c r="AQ149" s="17"/>
      <c r="AR149" s="17"/>
      <c r="AS149" s="17"/>
      <c r="AT149" s="17"/>
      <c r="AU149" s="17"/>
      <c r="AV149" s="17"/>
      <c r="AW149" s="17"/>
    </row>
    <row r="150" spans="1:49" s="18" customFormat="1" ht="15.75" x14ac:dyDescent="0.2">
      <c r="A150" s="78">
        <v>1</v>
      </c>
      <c r="B150" s="64" t="s">
        <v>216</v>
      </c>
      <c r="C150" s="116">
        <v>4.32</v>
      </c>
      <c r="D150" s="113">
        <v>0.4</v>
      </c>
      <c r="E150" s="37"/>
      <c r="F150" s="37">
        <f t="shared" ref="F150" si="23">C150+D150+E150</f>
        <v>4.7200000000000006</v>
      </c>
      <c r="G150" s="63">
        <f t="shared" ref="G150" si="24">F150*1490000</f>
        <v>7032800.0000000009</v>
      </c>
      <c r="H150" s="63">
        <f t="shared" ref="H150" si="25">G150/22-G150*10.5%/22</f>
        <v>286107.09090909094</v>
      </c>
      <c r="I150" s="79">
        <f t="shared" ref="I150:I153" si="26">H150</f>
        <v>286107.09090909094</v>
      </c>
      <c r="J150" s="3"/>
      <c r="K150" s="3"/>
      <c r="L150" s="3"/>
      <c r="M150" s="3"/>
      <c r="N150" s="16"/>
      <c r="O150" s="16"/>
      <c r="P150" s="16"/>
      <c r="Q150" s="16"/>
      <c r="R150" s="16"/>
      <c r="S150" s="16"/>
      <c r="T150" s="16"/>
      <c r="U150" s="16"/>
      <c r="V150" s="16"/>
      <c r="W150" s="16"/>
      <c r="X150" s="16"/>
      <c r="Y150" s="16"/>
      <c r="Z150" s="16"/>
      <c r="AA150" s="16"/>
      <c r="AB150" s="16"/>
      <c r="AC150" s="16"/>
      <c r="AD150" s="16"/>
      <c r="AE150" s="16"/>
      <c r="AF150" s="16"/>
      <c r="AG150" s="16"/>
      <c r="AH150" s="16"/>
      <c r="AI150" s="16"/>
      <c r="AJ150" s="16"/>
      <c r="AK150" s="16"/>
      <c r="AL150" s="16"/>
      <c r="AM150" s="17"/>
      <c r="AN150" s="17"/>
      <c r="AO150" s="17"/>
      <c r="AP150" s="17"/>
      <c r="AQ150" s="17"/>
      <c r="AR150" s="17"/>
      <c r="AS150" s="17"/>
      <c r="AT150" s="17"/>
      <c r="AU150" s="17"/>
      <c r="AV150" s="17"/>
      <c r="AW150" s="17"/>
    </row>
    <row r="151" spans="1:49" s="18" customFormat="1" ht="15.75" x14ac:dyDescent="0.2">
      <c r="A151" s="78">
        <v>2</v>
      </c>
      <c r="B151" s="61" t="s">
        <v>80</v>
      </c>
      <c r="C151" s="113">
        <v>2.86</v>
      </c>
      <c r="D151" s="113"/>
      <c r="E151" s="37"/>
      <c r="F151" s="37">
        <f t="shared" ref="F151:F201" si="27">C151+D151+E151</f>
        <v>2.86</v>
      </c>
      <c r="G151" s="63">
        <f t="shared" ref="G151:G201" si="28">F151*1490000</f>
        <v>4261400</v>
      </c>
      <c r="H151" s="63">
        <f t="shared" ref="H151:H201" si="29">G151/22-G151*10.5%/22</f>
        <v>173361.5</v>
      </c>
      <c r="I151" s="79">
        <f t="shared" si="26"/>
        <v>173361.5</v>
      </c>
      <c r="J151" s="3"/>
      <c r="K151" s="3"/>
      <c r="L151" s="3"/>
      <c r="M151" s="3"/>
      <c r="N151" s="16"/>
      <c r="O151" s="16"/>
      <c r="P151" s="16"/>
      <c r="Q151" s="16"/>
      <c r="R151" s="16"/>
      <c r="S151" s="16"/>
      <c r="T151" s="16"/>
      <c r="U151" s="16"/>
      <c r="V151" s="16"/>
      <c r="W151" s="16"/>
      <c r="X151" s="16"/>
      <c r="Y151" s="16"/>
      <c r="Z151" s="16"/>
      <c r="AA151" s="16"/>
      <c r="AB151" s="16"/>
      <c r="AC151" s="16"/>
      <c r="AD151" s="16"/>
      <c r="AE151" s="16"/>
      <c r="AF151" s="16"/>
      <c r="AG151" s="16"/>
      <c r="AH151" s="16"/>
      <c r="AI151" s="16"/>
      <c r="AJ151" s="16"/>
      <c r="AK151" s="16"/>
      <c r="AL151" s="16"/>
      <c r="AM151" s="17"/>
      <c r="AN151" s="17"/>
      <c r="AO151" s="17"/>
      <c r="AP151" s="17"/>
      <c r="AQ151" s="17"/>
      <c r="AR151" s="17"/>
      <c r="AS151" s="17"/>
      <c r="AT151" s="17"/>
      <c r="AU151" s="17"/>
      <c r="AV151" s="17"/>
      <c r="AW151" s="17"/>
    </row>
    <row r="152" spans="1:49" s="18" customFormat="1" ht="15.75" x14ac:dyDescent="0.2">
      <c r="A152" s="78">
        <v>3</v>
      </c>
      <c r="B152" s="61" t="s">
        <v>81</v>
      </c>
      <c r="C152" s="118">
        <v>2.86</v>
      </c>
      <c r="D152" s="118"/>
      <c r="E152" s="37"/>
      <c r="F152" s="37">
        <f t="shared" si="27"/>
        <v>2.86</v>
      </c>
      <c r="G152" s="63">
        <f t="shared" si="28"/>
        <v>4261400</v>
      </c>
      <c r="H152" s="63">
        <f t="shared" si="29"/>
        <v>173361.5</v>
      </c>
      <c r="I152" s="79">
        <f t="shared" si="26"/>
        <v>173361.5</v>
      </c>
      <c r="J152" s="3"/>
      <c r="K152" s="3"/>
      <c r="L152" s="3"/>
      <c r="M152" s="3"/>
      <c r="N152" s="16"/>
      <c r="O152" s="16"/>
      <c r="P152" s="16"/>
      <c r="Q152" s="16"/>
      <c r="R152" s="16"/>
      <c r="S152" s="16"/>
      <c r="T152" s="16"/>
      <c r="U152" s="16"/>
      <c r="V152" s="16"/>
      <c r="W152" s="16"/>
      <c r="X152" s="16"/>
      <c r="Y152" s="16"/>
      <c r="Z152" s="16"/>
      <c r="AA152" s="16"/>
      <c r="AB152" s="16"/>
      <c r="AC152" s="16"/>
      <c r="AD152" s="16"/>
      <c r="AE152" s="16"/>
      <c r="AF152" s="16"/>
      <c r="AG152" s="16"/>
      <c r="AH152" s="16"/>
      <c r="AI152" s="16"/>
      <c r="AJ152" s="16"/>
      <c r="AK152" s="16"/>
      <c r="AL152" s="16"/>
      <c r="AM152" s="17"/>
      <c r="AN152" s="17"/>
      <c r="AO152" s="17"/>
      <c r="AP152" s="17"/>
      <c r="AQ152" s="17"/>
      <c r="AR152" s="17"/>
      <c r="AS152" s="17"/>
      <c r="AT152" s="17"/>
      <c r="AU152" s="17"/>
      <c r="AV152" s="17"/>
      <c r="AW152" s="17"/>
    </row>
    <row r="153" spans="1:49" s="18" customFormat="1" ht="15.75" x14ac:dyDescent="0.2">
      <c r="A153" s="78">
        <v>4</v>
      </c>
      <c r="B153" s="64" t="s">
        <v>101</v>
      </c>
      <c r="C153" s="113">
        <v>2.86</v>
      </c>
      <c r="D153" s="113"/>
      <c r="E153" s="37"/>
      <c r="F153" s="37">
        <f t="shared" si="27"/>
        <v>2.86</v>
      </c>
      <c r="G153" s="63">
        <f t="shared" si="28"/>
        <v>4261400</v>
      </c>
      <c r="H153" s="63">
        <f t="shared" si="29"/>
        <v>173361.5</v>
      </c>
      <c r="I153" s="79">
        <f t="shared" si="26"/>
        <v>173361.5</v>
      </c>
      <c r="J153" s="3"/>
      <c r="K153" s="3"/>
      <c r="L153" s="3"/>
      <c r="M153" s="3"/>
      <c r="N153" s="16"/>
      <c r="O153" s="16"/>
      <c r="P153" s="16"/>
      <c r="Q153" s="16"/>
      <c r="R153" s="16"/>
      <c r="S153" s="16"/>
      <c r="T153" s="16"/>
      <c r="U153" s="16"/>
      <c r="V153" s="16"/>
      <c r="W153" s="16"/>
      <c r="X153" s="16"/>
      <c r="Y153" s="16"/>
      <c r="Z153" s="16"/>
      <c r="AA153" s="16"/>
      <c r="AB153" s="16"/>
      <c r="AC153" s="16"/>
      <c r="AD153" s="16"/>
      <c r="AE153" s="16"/>
      <c r="AF153" s="16"/>
      <c r="AG153" s="16"/>
      <c r="AH153" s="16"/>
      <c r="AI153" s="16"/>
      <c r="AJ153" s="16"/>
      <c r="AK153" s="16"/>
      <c r="AL153" s="16"/>
      <c r="AM153" s="17"/>
      <c r="AN153" s="17"/>
      <c r="AO153" s="17"/>
      <c r="AP153" s="17"/>
      <c r="AQ153" s="17"/>
      <c r="AR153" s="17"/>
      <c r="AS153" s="17"/>
      <c r="AT153" s="17"/>
      <c r="AU153" s="17"/>
      <c r="AV153" s="17"/>
      <c r="AW153" s="17"/>
    </row>
    <row r="154" spans="1:49" s="18" customFormat="1" ht="15.75" x14ac:dyDescent="0.25">
      <c r="A154" s="76" t="s">
        <v>165</v>
      </c>
      <c r="B154" s="65" t="s">
        <v>215</v>
      </c>
      <c r="C154" s="65"/>
      <c r="D154" s="36"/>
      <c r="E154" s="37"/>
      <c r="F154" s="37"/>
      <c r="G154" s="63"/>
      <c r="H154" s="63"/>
      <c r="I154" s="80">
        <f>SUM(I155:I159)</f>
        <v>1011934.1095454546</v>
      </c>
      <c r="J154" s="3"/>
      <c r="K154" s="3"/>
      <c r="L154" s="3"/>
      <c r="M154" s="3"/>
      <c r="N154" s="16"/>
      <c r="O154" s="16"/>
      <c r="P154" s="16"/>
      <c r="Q154" s="16"/>
      <c r="R154" s="16"/>
      <c r="S154" s="16"/>
      <c r="T154" s="16"/>
      <c r="U154" s="16"/>
      <c r="V154" s="16"/>
      <c r="W154" s="16"/>
      <c r="X154" s="16"/>
      <c r="Y154" s="16"/>
      <c r="Z154" s="16"/>
      <c r="AA154" s="16"/>
      <c r="AB154" s="16"/>
      <c r="AC154" s="16"/>
      <c r="AD154" s="16"/>
      <c r="AE154" s="16"/>
      <c r="AF154" s="16"/>
      <c r="AG154" s="16"/>
      <c r="AH154" s="16"/>
      <c r="AI154" s="16"/>
      <c r="AJ154" s="16"/>
      <c r="AK154" s="16"/>
      <c r="AL154" s="16"/>
      <c r="AM154" s="17"/>
      <c r="AN154" s="17"/>
      <c r="AO154" s="17"/>
      <c r="AP154" s="17"/>
      <c r="AQ154" s="17"/>
      <c r="AR154" s="17"/>
      <c r="AS154" s="17"/>
      <c r="AT154" s="17"/>
      <c r="AU154" s="17"/>
      <c r="AV154" s="17"/>
      <c r="AW154" s="17"/>
    </row>
    <row r="155" spans="1:49" s="18" customFormat="1" ht="15.75" x14ac:dyDescent="0.2">
      <c r="A155" s="115">
        <v>1</v>
      </c>
      <c r="B155" s="64" t="s">
        <v>102</v>
      </c>
      <c r="C155" s="113">
        <v>2.67</v>
      </c>
      <c r="D155" s="116">
        <v>0.4</v>
      </c>
      <c r="E155" s="37"/>
      <c r="F155" s="37">
        <f t="shared" si="27"/>
        <v>3.07</v>
      </c>
      <c r="G155" s="63">
        <f t="shared" si="28"/>
        <v>4574300</v>
      </c>
      <c r="H155" s="63">
        <f t="shared" si="29"/>
        <v>186090.84090909091</v>
      </c>
      <c r="I155" s="79">
        <f t="shared" ref="I155:I159" si="30">H155</f>
        <v>186090.84090909091</v>
      </c>
      <c r="J155" s="3"/>
      <c r="K155" s="3"/>
      <c r="L155" s="3"/>
      <c r="M155" s="3"/>
      <c r="N155" s="16"/>
      <c r="O155" s="16"/>
      <c r="P155" s="16"/>
      <c r="Q155" s="16"/>
      <c r="R155" s="16"/>
      <c r="S155" s="16"/>
      <c r="T155" s="16"/>
      <c r="U155" s="16"/>
      <c r="V155" s="16"/>
      <c r="W155" s="16"/>
      <c r="X155" s="16"/>
      <c r="Y155" s="16"/>
      <c r="Z155" s="16"/>
      <c r="AA155" s="16"/>
      <c r="AB155" s="16"/>
      <c r="AC155" s="16"/>
      <c r="AD155" s="16"/>
      <c r="AE155" s="16"/>
      <c r="AF155" s="16"/>
      <c r="AG155" s="16"/>
      <c r="AH155" s="16"/>
      <c r="AI155" s="16"/>
      <c r="AJ155" s="16"/>
      <c r="AK155" s="16"/>
      <c r="AL155" s="16"/>
      <c r="AM155" s="17"/>
      <c r="AN155" s="17"/>
      <c r="AO155" s="17"/>
      <c r="AP155" s="17"/>
      <c r="AQ155" s="17"/>
      <c r="AR155" s="17"/>
      <c r="AS155" s="17"/>
      <c r="AT155" s="17"/>
      <c r="AU155" s="17"/>
      <c r="AV155" s="17"/>
      <c r="AW155" s="17"/>
    </row>
    <row r="156" spans="1:49" s="18" customFormat="1" ht="15.75" x14ac:dyDescent="0.2">
      <c r="A156" s="115">
        <v>2</v>
      </c>
      <c r="B156" s="64" t="s">
        <v>103</v>
      </c>
      <c r="C156" s="116">
        <v>3.06</v>
      </c>
      <c r="D156" s="113">
        <v>0.3</v>
      </c>
      <c r="E156" s="37"/>
      <c r="F156" s="37">
        <f t="shared" si="27"/>
        <v>3.36</v>
      </c>
      <c r="G156" s="63">
        <f t="shared" si="28"/>
        <v>5006400</v>
      </c>
      <c r="H156" s="63">
        <f t="shared" si="29"/>
        <v>203669.45454545453</v>
      </c>
      <c r="I156" s="79">
        <f t="shared" si="30"/>
        <v>203669.45454545453</v>
      </c>
      <c r="J156" s="3"/>
      <c r="K156" s="3"/>
      <c r="L156" s="3"/>
      <c r="M156" s="3"/>
      <c r="N156" s="16"/>
      <c r="O156" s="16"/>
      <c r="P156" s="16"/>
      <c r="Q156" s="16"/>
      <c r="R156" s="16"/>
      <c r="S156" s="16"/>
      <c r="T156" s="16"/>
      <c r="U156" s="16"/>
      <c r="V156" s="16"/>
      <c r="W156" s="16"/>
      <c r="X156" s="16"/>
      <c r="Y156" s="16"/>
      <c r="Z156" s="16"/>
      <c r="AA156" s="16"/>
      <c r="AB156" s="16"/>
      <c r="AC156" s="16"/>
      <c r="AD156" s="16"/>
      <c r="AE156" s="16"/>
      <c r="AF156" s="16"/>
      <c r="AG156" s="16"/>
      <c r="AH156" s="16"/>
      <c r="AI156" s="16"/>
      <c r="AJ156" s="16"/>
      <c r="AK156" s="16"/>
      <c r="AL156" s="16"/>
      <c r="AM156" s="17"/>
      <c r="AN156" s="17"/>
      <c r="AO156" s="17"/>
      <c r="AP156" s="17"/>
      <c r="AQ156" s="17"/>
      <c r="AR156" s="17"/>
      <c r="AS156" s="17"/>
      <c r="AT156" s="17"/>
      <c r="AU156" s="17"/>
      <c r="AV156" s="17"/>
      <c r="AW156" s="17"/>
    </row>
    <row r="157" spans="1:49" s="18" customFormat="1" ht="15.75" x14ac:dyDescent="0.2">
      <c r="A157" s="115">
        <v>3</v>
      </c>
      <c r="B157" s="64" t="s">
        <v>104</v>
      </c>
      <c r="C157" s="116">
        <v>4.0599999999999996</v>
      </c>
      <c r="D157" s="113"/>
      <c r="E157" s="37">
        <v>0.28420000000000001</v>
      </c>
      <c r="F157" s="37">
        <f t="shared" si="27"/>
        <v>4.3441999999999998</v>
      </c>
      <c r="G157" s="63">
        <f t="shared" si="28"/>
        <v>6472858</v>
      </c>
      <c r="H157" s="63">
        <f t="shared" si="29"/>
        <v>263327.63227272726</v>
      </c>
      <c r="I157" s="79">
        <f t="shared" si="30"/>
        <v>263327.63227272726</v>
      </c>
      <c r="J157" s="3"/>
      <c r="K157" s="3"/>
      <c r="L157" s="3"/>
      <c r="M157" s="3"/>
      <c r="N157" s="16"/>
      <c r="O157" s="16"/>
      <c r="P157" s="16"/>
      <c r="Q157" s="16"/>
      <c r="R157" s="16"/>
      <c r="S157" s="16"/>
      <c r="T157" s="16"/>
      <c r="U157" s="16"/>
      <c r="V157" s="16"/>
      <c r="W157" s="16"/>
      <c r="X157" s="16"/>
      <c r="Y157" s="16"/>
      <c r="Z157" s="16"/>
      <c r="AA157" s="16"/>
      <c r="AB157" s="16"/>
      <c r="AC157" s="16"/>
      <c r="AD157" s="16"/>
      <c r="AE157" s="16"/>
      <c r="AF157" s="16"/>
      <c r="AG157" s="16"/>
      <c r="AH157" s="16"/>
      <c r="AI157" s="16"/>
      <c r="AJ157" s="16"/>
      <c r="AK157" s="16"/>
      <c r="AL157" s="16"/>
      <c r="AM157" s="17"/>
      <c r="AN157" s="17"/>
      <c r="AO157" s="17"/>
      <c r="AP157" s="17"/>
      <c r="AQ157" s="17"/>
      <c r="AR157" s="17"/>
      <c r="AS157" s="17"/>
      <c r="AT157" s="17"/>
      <c r="AU157" s="17"/>
      <c r="AV157" s="17"/>
      <c r="AW157" s="17"/>
    </row>
    <row r="158" spans="1:49" s="18" customFormat="1" ht="15.75" x14ac:dyDescent="0.2">
      <c r="A158" s="115">
        <v>4</v>
      </c>
      <c r="B158" s="64" t="s">
        <v>106</v>
      </c>
      <c r="C158" s="116">
        <v>3.06</v>
      </c>
      <c r="D158" s="113"/>
      <c r="E158" s="37"/>
      <c r="F158" s="37">
        <f t="shared" si="27"/>
        <v>3.06</v>
      </c>
      <c r="G158" s="63">
        <f t="shared" si="28"/>
        <v>4559400</v>
      </c>
      <c r="H158" s="63">
        <f t="shared" si="29"/>
        <v>185484.68181818182</v>
      </c>
      <c r="I158" s="79">
        <f t="shared" si="30"/>
        <v>185484.68181818182</v>
      </c>
      <c r="J158" s="3"/>
      <c r="K158" s="3"/>
      <c r="L158" s="3"/>
      <c r="M158" s="3"/>
      <c r="N158" s="16"/>
      <c r="O158" s="16"/>
      <c r="P158" s="16"/>
      <c r="Q158" s="16"/>
      <c r="R158" s="16"/>
      <c r="S158" s="16"/>
      <c r="T158" s="16"/>
      <c r="U158" s="16"/>
      <c r="V158" s="16"/>
      <c r="W158" s="16"/>
      <c r="X158" s="16"/>
      <c r="Y158" s="16"/>
      <c r="Z158" s="16"/>
      <c r="AA158" s="16"/>
      <c r="AB158" s="16"/>
      <c r="AC158" s="16"/>
      <c r="AD158" s="16"/>
      <c r="AE158" s="16"/>
      <c r="AF158" s="16"/>
      <c r="AG158" s="16"/>
      <c r="AH158" s="16"/>
      <c r="AI158" s="16"/>
      <c r="AJ158" s="16"/>
      <c r="AK158" s="16"/>
      <c r="AL158" s="16"/>
      <c r="AM158" s="17"/>
      <c r="AN158" s="17"/>
      <c r="AO158" s="17"/>
      <c r="AP158" s="17"/>
      <c r="AQ158" s="17"/>
      <c r="AR158" s="17"/>
      <c r="AS158" s="17"/>
      <c r="AT158" s="17"/>
      <c r="AU158" s="17"/>
      <c r="AV158" s="17"/>
      <c r="AW158" s="17"/>
    </row>
    <row r="159" spans="1:49" s="18" customFormat="1" ht="15.75" x14ac:dyDescent="0.2">
      <c r="A159" s="115">
        <v>5</v>
      </c>
      <c r="B159" s="64" t="s">
        <v>107</v>
      </c>
      <c r="C159" s="116">
        <v>2.86</v>
      </c>
      <c r="D159" s="113"/>
      <c r="E159" s="37"/>
      <c r="F159" s="37">
        <f t="shared" si="27"/>
        <v>2.86</v>
      </c>
      <c r="G159" s="63">
        <f t="shared" si="28"/>
        <v>4261400</v>
      </c>
      <c r="H159" s="63">
        <f t="shared" si="29"/>
        <v>173361.5</v>
      </c>
      <c r="I159" s="79">
        <f t="shared" si="30"/>
        <v>173361.5</v>
      </c>
      <c r="J159" s="3"/>
      <c r="K159" s="3"/>
      <c r="L159" s="3"/>
      <c r="M159" s="3"/>
      <c r="N159" s="16"/>
      <c r="O159" s="16"/>
      <c r="P159" s="16"/>
      <c r="Q159" s="16"/>
      <c r="R159" s="16"/>
      <c r="S159" s="16"/>
      <c r="T159" s="16"/>
      <c r="U159" s="16"/>
      <c r="V159" s="16"/>
      <c r="W159" s="16"/>
      <c r="X159" s="16"/>
      <c r="Y159" s="16"/>
      <c r="Z159" s="16"/>
      <c r="AA159" s="16"/>
      <c r="AB159" s="16"/>
      <c r="AC159" s="16"/>
      <c r="AD159" s="16"/>
      <c r="AE159" s="16"/>
      <c r="AF159" s="16"/>
      <c r="AG159" s="16"/>
      <c r="AH159" s="16"/>
      <c r="AI159" s="16"/>
      <c r="AJ159" s="16"/>
      <c r="AK159" s="16"/>
      <c r="AL159" s="16"/>
      <c r="AM159" s="17"/>
      <c r="AN159" s="17"/>
      <c r="AO159" s="17"/>
      <c r="AP159" s="17"/>
      <c r="AQ159" s="17"/>
      <c r="AR159" s="17"/>
      <c r="AS159" s="17"/>
      <c r="AT159" s="17"/>
      <c r="AU159" s="17"/>
      <c r="AV159" s="17"/>
      <c r="AW159" s="17"/>
    </row>
    <row r="160" spans="1:49" s="18" customFormat="1" ht="15.75" x14ac:dyDescent="0.25">
      <c r="A160" s="76" t="s">
        <v>171</v>
      </c>
      <c r="B160" s="65" t="s">
        <v>246</v>
      </c>
      <c r="C160" s="62"/>
      <c r="D160" s="36"/>
      <c r="E160" s="37"/>
      <c r="F160" s="37"/>
      <c r="G160" s="63"/>
      <c r="H160" s="63"/>
      <c r="I160" s="80">
        <f>SUM(I161:I165)</f>
        <v>969248.38636363635</v>
      </c>
      <c r="J160" s="3"/>
      <c r="K160" s="3"/>
      <c r="L160" s="3"/>
      <c r="M160" s="3"/>
      <c r="N160" s="16"/>
      <c r="O160" s="16"/>
      <c r="P160" s="16"/>
      <c r="Q160" s="16"/>
      <c r="R160" s="16"/>
      <c r="S160" s="16"/>
      <c r="T160" s="16"/>
      <c r="U160" s="16"/>
      <c r="V160" s="16"/>
      <c r="W160" s="16"/>
      <c r="X160" s="16"/>
      <c r="Y160" s="16"/>
      <c r="Z160" s="16"/>
      <c r="AA160" s="16"/>
      <c r="AB160" s="16"/>
      <c r="AC160" s="16"/>
      <c r="AD160" s="16"/>
      <c r="AE160" s="16"/>
      <c r="AF160" s="16"/>
      <c r="AG160" s="16"/>
      <c r="AH160" s="16"/>
      <c r="AI160" s="16"/>
      <c r="AJ160" s="16"/>
      <c r="AK160" s="16"/>
      <c r="AL160" s="16"/>
      <c r="AM160" s="17"/>
      <c r="AN160" s="17"/>
      <c r="AO160" s="17"/>
      <c r="AP160" s="17"/>
      <c r="AQ160" s="17"/>
      <c r="AR160" s="17"/>
      <c r="AS160" s="17"/>
      <c r="AT160" s="17"/>
      <c r="AU160" s="17"/>
      <c r="AV160" s="17"/>
      <c r="AW160" s="17"/>
    </row>
    <row r="161" spans="1:49" s="18" customFormat="1" ht="15.75" x14ac:dyDescent="0.2">
      <c r="A161" s="115">
        <v>1</v>
      </c>
      <c r="B161" s="64" t="s">
        <v>108</v>
      </c>
      <c r="C161" s="116">
        <v>3.33</v>
      </c>
      <c r="D161" s="116">
        <v>0.4</v>
      </c>
      <c r="E161" s="37"/>
      <c r="F161" s="37">
        <f t="shared" si="27"/>
        <v>3.73</v>
      </c>
      <c r="G161" s="63">
        <f t="shared" si="28"/>
        <v>5557700</v>
      </c>
      <c r="H161" s="63">
        <f t="shared" si="29"/>
        <v>226097.34090909091</v>
      </c>
      <c r="I161" s="79">
        <f t="shared" ref="I161:I165" si="31">H161</f>
        <v>226097.34090909091</v>
      </c>
      <c r="J161" s="3"/>
      <c r="K161" s="3"/>
      <c r="L161" s="3"/>
      <c r="M161" s="3"/>
      <c r="N161" s="16"/>
      <c r="O161" s="16"/>
      <c r="P161" s="16"/>
      <c r="Q161" s="16"/>
      <c r="R161" s="16"/>
      <c r="S161" s="16"/>
      <c r="T161" s="16"/>
      <c r="U161" s="16"/>
      <c r="V161" s="16"/>
      <c r="W161" s="16"/>
      <c r="X161" s="16"/>
      <c r="Y161" s="16"/>
      <c r="Z161" s="16"/>
      <c r="AA161" s="16"/>
      <c r="AB161" s="16"/>
      <c r="AC161" s="16"/>
      <c r="AD161" s="16"/>
      <c r="AE161" s="16"/>
      <c r="AF161" s="16"/>
      <c r="AG161" s="16"/>
      <c r="AH161" s="16"/>
      <c r="AI161" s="16"/>
      <c r="AJ161" s="16"/>
      <c r="AK161" s="16"/>
      <c r="AL161" s="16"/>
      <c r="AM161" s="17"/>
      <c r="AN161" s="17"/>
      <c r="AO161" s="17"/>
      <c r="AP161" s="17"/>
      <c r="AQ161" s="17"/>
      <c r="AR161" s="17"/>
      <c r="AS161" s="17"/>
      <c r="AT161" s="17"/>
      <c r="AU161" s="17"/>
      <c r="AV161" s="17"/>
      <c r="AW161" s="17"/>
    </row>
    <row r="162" spans="1:49" s="18" customFormat="1" ht="15.75" x14ac:dyDescent="0.2">
      <c r="A162" s="115">
        <v>2</v>
      </c>
      <c r="B162" s="64" t="s">
        <v>109</v>
      </c>
      <c r="C162" s="113">
        <v>3.06</v>
      </c>
      <c r="D162" s="113"/>
      <c r="E162" s="37"/>
      <c r="F162" s="37">
        <f t="shared" si="27"/>
        <v>3.06</v>
      </c>
      <c r="G162" s="63">
        <f t="shared" si="28"/>
        <v>4559400</v>
      </c>
      <c r="H162" s="63">
        <f t="shared" si="29"/>
        <v>185484.68181818182</v>
      </c>
      <c r="I162" s="79">
        <f t="shared" si="31"/>
        <v>185484.68181818182</v>
      </c>
      <c r="J162" s="3"/>
      <c r="K162" s="3"/>
      <c r="L162" s="3"/>
      <c r="M162" s="3"/>
      <c r="N162" s="16"/>
      <c r="O162" s="16"/>
      <c r="P162" s="16"/>
      <c r="Q162" s="16"/>
      <c r="R162" s="16"/>
      <c r="S162" s="16"/>
      <c r="T162" s="16"/>
      <c r="U162" s="16"/>
      <c r="V162" s="16"/>
      <c r="W162" s="16"/>
      <c r="X162" s="16"/>
      <c r="Y162" s="16"/>
      <c r="Z162" s="16"/>
      <c r="AA162" s="16"/>
      <c r="AB162" s="16"/>
      <c r="AC162" s="16"/>
      <c r="AD162" s="16"/>
      <c r="AE162" s="16"/>
      <c r="AF162" s="16"/>
      <c r="AG162" s="16"/>
      <c r="AH162" s="16"/>
      <c r="AI162" s="16"/>
      <c r="AJ162" s="16"/>
      <c r="AK162" s="16"/>
      <c r="AL162" s="16"/>
      <c r="AM162" s="17"/>
      <c r="AN162" s="17"/>
      <c r="AO162" s="17"/>
      <c r="AP162" s="17"/>
      <c r="AQ162" s="17"/>
      <c r="AR162" s="17"/>
      <c r="AS162" s="17"/>
      <c r="AT162" s="17"/>
      <c r="AU162" s="17"/>
      <c r="AV162" s="17"/>
      <c r="AW162" s="17"/>
    </row>
    <row r="163" spans="1:49" s="18" customFormat="1" ht="15.75" x14ac:dyDescent="0.2">
      <c r="A163" s="115">
        <v>3</v>
      </c>
      <c r="B163" s="64" t="s">
        <v>217</v>
      </c>
      <c r="C163" s="113">
        <v>3.86</v>
      </c>
      <c r="D163" s="113"/>
      <c r="E163" s="37"/>
      <c r="F163" s="37">
        <f t="shared" si="27"/>
        <v>3.86</v>
      </c>
      <c r="G163" s="63">
        <f t="shared" si="28"/>
        <v>5751400</v>
      </c>
      <c r="H163" s="63">
        <f t="shared" si="29"/>
        <v>233977.40909090909</v>
      </c>
      <c r="I163" s="79">
        <f t="shared" si="31"/>
        <v>233977.40909090909</v>
      </c>
      <c r="J163" s="3"/>
      <c r="K163" s="3"/>
      <c r="L163" s="3"/>
      <c r="M163" s="3"/>
      <c r="N163" s="16"/>
      <c r="O163" s="16"/>
      <c r="P163" s="16"/>
      <c r="Q163" s="16"/>
      <c r="R163" s="16"/>
      <c r="S163" s="16"/>
      <c r="T163" s="16"/>
      <c r="U163" s="16"/>
      <c r="V163" s="16"/>
      <c r="W163" s="16"/>
      <c r="X163" s="16"/>
      <c r="Y163" s="16"/>
      <c r="Z163" s="16"/>
      <c r="AA163" s="16"/>
      <c r="AB163" s="16"/>
      <c r="AC163" s="16"/>
      <c r="AD163" s="16"/>
      <c r="AE163" s="16"/>
      <c r="AF163" s="16"/>
      <c r="AG163" s="16"/>
      <c r="AH163" s="16"/>
      <c r="AI163" s="16"/>
      <c r="AJ163" s="16"/>
      <c r="AK163" s="16"/>
      <c r="AL163" s="16"/>
      <c r="AM163" s="17"/>
      <c r="AN163" s="17"/>
      <c r="AO163" s="17"/>
      <c r="AP163" s="17"/>
      <c r="AQ163" s="17"/>
      <c r="AR163" s="17"/>
      <c r="AS163" s="17"/>
      <c r="AT163" s="17"/>
      <c r="AU163" s="17"/>
      <c r="AV163" s="17"/>
      <c r="AW163" s="17"/>
    </row>
    <row r="164" spans="1:49" s="18" customFormat="1" ht="15.75" x14ac:dyDescent="0.2">
      <c r="A164" s="115">
        <v>4</v>
      </c>
      <c r="B164" s="64" t="s">
        <v>111</v>
      </c>
      <c r="C164" s="116">
        <v>3</v>
      </c>
      <c r="D164" s="113"/>
      <c r="E164" s="37"/>
      <c r="F164" s="37">
        <f t="shared" si="27"/>
        <v>3</v>
      </c>
      <c r="G164" s="63">
        <f t="shared" si="28"/>
        <v>4470000</v>
      </c>
      <c r="H164" s="63">
        <f t="shared" si="29"/>
        <v>181847.72727272726</v>
      </c>
      <c r="I164" s="79">
        <f t="shared" si="31"/>
        <v>181847.72727272726</v>
      </c>
      <c r="J164" s="3"/>
      <c r="K164" s="3"/>
      <c r="L164" s="3"/>
      <c r="M164" s="3"/>
      <c r="N164" s="16"/>
      <c r="O164" s="16"/>
      <c r="P164" s="16"/>
      <c r="Q164" s="16"/>
      <c r="R164" s="16"/>
      <c r="S164" s="16"/>
      <c r="T164" s="16"/>
      <c r="U164" s="16"/>
      <c r="V164" s="16"/>
      <c r="W164" s="16"/>
      <c r="X164" s="16"/>
      <c r="Y164" s="16"/>
      <c r="Z164" s="16"/>
      <c r="AA164" s="16"/>
      <c r="AB164" s="16"/>
      <c r="AC164" s="16"/>
      <c r="AD164" s="16"/>
      <c r="AE164" s="16"/>
      <c r="AF164" s="16"/>
      <c r="AG164" s="16"/>
      <c r="AH164" s="16"/>
      <c r="AI164" s="16"/>
      <c r="AJ164" s="16"/>
      <c r="AK164" s="16"/>
      <c r="AL164" s="16"/>
      <c r="AM164" s="17"/>
      <c r="AN164" s="17"/>
      <c r="AO164" s="17"/>
      <c r="AP164" s="17"/>
      <c r="AQ164" s="17"/>
      <c r="AR164" s="17"/>
      <c r="AS164" s="17"/>
      <c r="AT164" s="17"/>
      <c r="AU164" s="17"/>
      <c r="AV164" s="17"/>
      <c r="AW164" s="17"/>
    </row>
    <row r="165" spans="1:49" s="18" customFormat="1" ht="15.75" x14ac:dyDescent="0.2">
      <c r="A165" s="115">
        <v>5</v>
      </c>
      <c r="B165" s="64" t="s">
        <v>247</v>
      </c>
      <c r="C165" s="116">
        <f>2.34</f>
        <v>2.34</v>
      </c>
      <c r="D165" s="113"/>
      <c r="E165" s="37"/>
      <c r="F165" s="37">
        <f t="shared" si="27"/>
        <v>2.34</v>
      </c>
      <c r="G165" s="63">
        <f t="shared" si="28"/>
        <v>3486600</v>
      </c>
      <c r="H165" s="63">
        <f t="shared" si="29"/>
        <v>141841.22727272726</v>
      </c>
      <c r="I165" s="79">
        <f t="shared" si="31"/>
        <v>141841.22727272726</v>
      </c>
      <c r="J165" s="3"/>
      <c r="K165" s="3"/>
      <c r="L165" s="3"/>
      <c r="M165" s="3"/>
      <c r="N165" s="16"/>
      <c r="O165" s="16"/>
      <c r="P165" s="16"/>
      <c r="Q165" s="16"/>
      <c r="R165" s="16"/>
      <c r="S165" s="16"/>
      <c r="T165" s="16"/>
      <c r="U165" s="16"/>
      <c r="V165" s="16"/>
      <c r="W165" s="16"/>
      <c r="X165" s="16"/>
      <c r="Y165" s="16"/>
      <c r="Z165" s="16"/>
      <c r="AA165" s="16"/>
      <c r="AB165" s="16"/>
      <c r="AC165" s="16"/>
      <c r="AD165" s="16"/>
      <c r="AE165" s="16"/>
      <c r="AF165" s="16"/>
      <c r="AG165" s="16"/>
      <c r="AH165" s="16"/>
      <c r="AI165" s="16"/>
      <c r="AJ165" s="16"/>
      <c r="AK165" s="16"/>
      <c r="AL165" s="16"/>
      <c r="AM165" s="17"/>
      <c r="AN165" s="17"/>
      <c r="AO165" s="17"/>
      <c r="AP165" s="17"/>
      <c r="AQ165" s="17"/>
      <c r="AR165" s="17"/>
      <c r="AS165" s="17"/>
      <c r="AT165" s="17"/>
      <c r="AU165" s="17"/>
      <c r="AV165" s="17"/>
      <c r="AW165" s="17"/>
    </row>
    <row r="166" spans="1:49" s="18" customFormat="1" ht="15.75" x14ac:dyDescent="0.25">
      <c r="A166" s="76" t="s">
        <v>179</v>
      </c>
      <c r="B166" s="65" t="s">
        <v>248</v>
      </c>
      <c r="C166" s="36"/>
      <c r="D166" s="36"/>
      <c r="E166" s="37"/>
      <c r="F166" s="37"/>
      <c r="G166" s="63"/>
      <c r="H166" s="63"/>
      <c r="I166" s="80">
        <f>SUM(I167:I170)</f>
        <v>933485</v>
      </c>
      <c r="J166" s="3"/>
      <c r="K166" s="3"/>
      <c r="L166" s="3"/>
      <c r="M166" s="3"/>
      <c r="N166" s="16"/>
      <c r="O166" s="16"/>
      <c r="P166" s="16"/>
      <c r="Q166" s="16"/>
      <c r="R166" s="16"/>
      <c r="S166" s="16"/>
      <c r="T166" s="16"/>
      <c r="U166" s="16"/>
      <c r="V166" s="16"/>
      <c r="W166" s="16"/>
      <c r="X166" s="16"/>
      <c r="Y166" s="16"/>
      <c r="Z166" s="16"/>
      <c r="AA166" s="16"/>
      <c r="AB166" s="16"/>
      <c r="AC166" s="16"/>
      <c r="AD166" s="16"/>
      <c r="AE166" s="16"/>
      <c r="AF166" s="16"/>
      <c r="AG166" s="16"/>
      <c r="AH166" s="16"/>
      <c r="AI166" s="16"/>
      <c r="AJ166" s="16"/>
      <c r="AK166" s="16"/>
      <c r="AL166" s="16"/>
      <c r="AM166" s="17"/>
      <c r="AN166" s="17"/>
      <c r="AO166" s="17"/>
      <c r="AP166" s="17"/>
      <c r="AQ166" s="17"/>
      <c r="AR166" s="17"/>
      <c r="AS166" s="17"/>
      <c r="AT166" s="17"/>
      <c r="AU166" s="17"/>
      <c r="AV166" s="17"/>
      <c r="AW166" s="17"/>
    </row>
    <row r="167" spans="1:49" s="18" customFormat="1" ht="15.75" x14ac:dyDescent="0.2">
      <c r="A167" s="115">
        <v>1</v>
      </c>
      <c r="B167" s="66" t="s">
        <v>218</v>
      </c>
      <c r="C167" s="113">
        <v>3.33</v>
      </c>
      <c r="D167" s="113">
        <v>0.4</v>
      </c>
      <c r="E167" s="37"/>
      <c r="F167" s="37">
        <f t="shared" si="27"/>
        <v>3.73</v>
      </c>
      <c r="G167" s="63">
        <f t="shared" si="28"/>
        <v>5557700</v>
      </c>
      <c r="H167" s="63">
        <f t="shared" si="29"/>
        <v>226097.34090909091</v>
      </c>
      <c r="I167" s="79">
        <f t="shared" ref="I167:I170" si="32">H167</f>
        <v>226097.34090909091</v>
      </c>
      <c r="J167" s="3"/>
      <c r="K167" s="3"/>
      <c r="L167" s="3"/>
      <c r="M167" s="3"/>
      <c r="N167" s="16"/>
      <c r="O167" s="16"/>
      <c r="P167" s="16"/>
      <c r="Q167" s="16"/>
      <c r="R167" s="16"/>
      <c r="S167" s="16"/>
      <c r="T167" s="16"/>
      <c r="U167" s="16"/>
      <c r="V167" s="16"/>
      <c r="W167" s="16"/>
      <c r="X167" s="16"/>
      <c r="Y167" s="16"/>
      <c r="Z167" s="16"/>
      <c r="AA167" s="16"/>
      <c r="AB167" s="16"/>
      <c r="AC167" s="16"/>
      <c r="AD167" s="16"/>
      <c r="AE167" s="16"/>
      <c r="AF167" s="16"/>
      <c r="AG167" s="16"/>
      <c r="AH167" s="16"/>
      <c r="AI167" s="16"/>
      <c r="AJ167" s="16"/>
      <c r="AK167" s="16"/>
      <c r="AL167" s="16"/>
      <c r="AM167" s="17"/>
      <c r="AN167" s="17"/>
      <c r="AO167" s="17"/>
      <c r="AP167" s="17"/>
      <c r="AQ167" s="17"/>
      <c r="AR167" s="17"/>
      <c r="AS167" s="17"/>
      <c r="AT167" s="17"/>
      <c r="AU167" s="17"/>
      <c r="AV167" s="17"/>
      <c r="AW167" s="17"/>
    </row>
    <row r="168" spans="1:49" s="18" customFormat="1" ht="15.75" x14ac:dyDescent="0.2">
      <c r="A168" s="115">
        <v>2</v>
      </c>
      <c r="B168" s="66" t="s">
        <v>220</v>
      </c>
      <c r="C168" s="113">
        <v>3.66</v>
      </c>
      <c r="D168" s="116">
        <f>0.3</f>
        <v>0.3</v>
      </c>
      <c r="E168" s="37"/>
      <c r="F168" s="37">
        <f t="shared" si="27"/>
        <v>3.96</v>
      </c>
      <c r="G168" s="63">
        <f t="shared" si="28"/>
        <v>5900400</v>
      </c>
      <c r="H168" s="63">
        <f t="shared" si="29"/>
        <v>240039</v>
      </c>
      <c r="I168" s="79">
        <f t="shared" si="32"/>
        <v>240039</v>
      </c>
      <c r="J168" s="3"/>
      <c r="K168" s="3"/>
      <c r="L168" s="3"/>
      <c r="M168" s="3"/>
      <c r="N168" s="16"/>
      <c r="O168" s="16"/>
      <c r="P168" s="16"/>
      <c r="Q168" s="16"/>
      <c r="R168" s="16"/>
      <c r="S168" s="16"/>
      <c r="T168" s="16"/>
      <c r="U168" s="16"/>
      <c r="V168" s="16"/>
      <c r="W168" s="16"/>
      <c r="X168" s="16"/>
      <c r="Y168" s="16"/>
      <c r="Z168" s="16"/>
      <c r="AA168" s="16"/>
      <c r="AB168" s="16"/>
      <c r="AC168" s="16"/>
      <c r="AD168" s="16"/>
      <c r="AE168" s="16"/>
      <c r="AF168" s="16"/>
      <c r="AG168" s="16"/>
      <c r="AH168" s="16"/>
      <c r="AI168" s="16"/>
      <c r="AJ168" s="16"/>
      <c r="AK168" s="16"/>
      <c r="AL168" s="16"/>
      <c r="AM168" s="17"/>
      <c r="AN168" s="17"/>
      <c r="AO168" s="17"/>
      <c r="AP168" s="17"/>
      <c r="AQ168" s="17"/>
      <c r="AR168" s="17"/>
      <c r="AS168" s="17"/>
      <c r="AT168" s="17"/>
      <c r="AU168" s="17"/>
      <c r="AV168" s="17"/>
      <c r="AW168" s="17"/>
    </row>
    <row r="169" spans="1:49" s="18" customFormat="1" ht="15.75" x14ac:dyDescent="0.2">
      <c r="A169" s="115">
        <v>3</v>
      </c>
      <c r="B169" s="66" t="s">
        <v>219</v>
      </c>
      <c r="C169" s="113">
        <v>4.6500000000000004</v>
      </c>
      <c r="D169" s="113"/>
      <c r="E169" s="37"/>
      <c r="F169" s="37">
        <f t="shared" si="27"/>
        <v>4.6500000000000004</v>
      </c>
      <c r="G169" s="63">
        <f t="shared" si="28"/>
        <v>6928500.0000000009</v>
      </c>
      <c r="H169" s="63">
        <f t="shared" si="29"/>
        <v>281863.97727272729</v>
      </c>
      <c r="I169" s="79">
        <f t="shared" si="32"/>
        <v>281863.97727272729</v>
      </c>
      <c r="J169" s="3"/>
      <c r="K169" s="3"/>
      <c r="L169" s="3"/>
      <c r="M169" s="3"/>
      <c r="N169" s="16"/>
      <c r="O169" s="16"/>
      <c r="P169" s="16"/>
      <c r="Q169" s="16"/>
      <c r="R169" s="16"/>
      <c r="S169" s="16"/>
      <c r="T169" s="16"/>
      <c r="U169" s="16"/>
      <c r="V169" s="16"/>
      <c r="W169" s="16"/>
      <c r="X169" s="16"/>
      <c r="Y169" s="16"/>
      <c r="Z169" s="16"/>
      <c r="AA169" s="16"/>
      <c r="AB169" s="16"/>
      <c r="AC169" s="16"/>
      <c r="AD169" s="16"/>
      <c r="AE169" s="16"/>
      <c r="AF169" s="16"/>
      <c r="AG169" s="16"/>
      <c r="AH169" s="16"/>
      <c r="AI169" s="16"/>
      <c r="AJ169" s="16"/>
      <c r="AK169" s="16"/>
      <c r="AL169" s="16"/>
      <c r="AM169" s="17"/>
      <c r="AN169" s="17"/>
      <c r="AO169" s="17"/>
      <c r="AP169" s="17"/>
      <c r="AQ169" s="17"/>
      <c r="AR169" s="17"/>
      <c r="AS169" s="17"/>
      <c r="AT169" s="17"/>
      <c r="AU169" s="17"/>
      <c r="AV169" s="17"/>
      <c r="AW169" s="17"/>
    </row>
    <row r="170" spans="1:49" s="18" customFormat="1" ht="15.75" x14ac:dyDescent="0.2">
      <c r="A170" s="115">
        <v>4</v>
      </c>
      <c r="B170" s="66" t="s">
        <v>221</v>
      </c>
      <c r="C170" s="113">
        <v>3.06</v>
      </c>
      <c r="D170" s="113"/>
      <c r="E170" s="37"/>
      <c r="F170" s="37">
        <f t="shared" si="27"/>
        <v>3.06</v>
      </c>
      <c r="G170" s="63">
        <f t="shared" si="28"/>
        <v>4559400</v>
      </c>
      <c r="H170" s="63">
        <f t="shared" si="29"/>
        <v>185484.68181818182</v>
      </c>
      <c r="I170" s="79">
        <f t="shared" si="32"/>
        <v>185484.68181818182</v>
      </c>
      <c r="J170" s="3"/>
      <c r="K170" s="3"/>
      <c r="L170" s="3"/>
      <c r="M170" s="3"/>
      <c r="N170" s="16"/>
      <c r="O170" s="16"/>
      <c r="P170" s="16"/>
      <c r="Q170" s="16"/>
      <c r="R170" s="16"/>
      <c r="S170" s="16"/>
      <c r="T170" s="16"/>
      <c r="U170" s="16"/>
      <c r="V170" s="16"/>
      <c r="W170" s="16"/>
      <c r="X170" s="16"/>
      <c r="Y170" s="16"/>
      <c r="Z170" s="16"/>
      <c r="AA170" s="16"/>
      <c r="AB170" s="16"/>
      <c r="AC170" s="16"/>
      <c r="AD170" s="16"/>
      <c r="AE170" s="16"/>
      <c r="AF170" s="16"/>
      <c r="AG170" s="16"/>
      <c r="AH170" s="16"/>
      <c r="AI170" s="16"/>
      <c r="AJ170" s="16"/>
      <c r="AK170" s="16"/>
      <c r="AL170" s="16"/>
      <c r="AM170" s="17"/>
      <c r="AN170" s="17"/>
      <c r="AO170" s="17"/>
      <c r="AP170" s="17"/>
      <c r="AQ170" s="17"/>
      <c r="AR170" s="17"/>
      <c r="AS170" s="17"/>
      <c r="AT170" s="17"/>
      <c r="AU170" s="17"/>
      <c r="AV170" s="17"/>
      <c r="AW170" s="17"/>
    </row>
    <row r="171" spans="1:49" s="18" customFormat="1" ht="15.75" x14ac:dyDescent="0.25">
      <c r="A171" s="87"/>
      <c r="B171" s="88" t="s">
        <v>253</v>
      </c>
      <c r="C171" s="89"/>
      <c r="D171" s="90"/>
      <c r="E171" s="91"/>
      <c r="F171" s="92"/>
      <c r="G171" s="93"/>
      <c r="H171" s="94">
        <f>SUM(H12:H170)</f>
        <v>27877098.989545446</v>
      </c>
      <c r="I171" s="95">
        <f>I166+I160+I154+I149+I138+I124+I109+I97+I84+I69+I45+I40+I33+I23+I15+I11</f>
        <v>27877098.98954545</v>
      </c>
      <c r="J171" s="16"/>
      <c r="K171" s="16"/>
      <c r="L171" s="3"/>
      <c r="M171" s="3"/>
      <c r="N171" s="16"/>
      <c r="O171" s="16"/>
      <c r="P171" s="16"/>
      <c r="Q171" s="16"/>
      <c r="R171" s="16"/>
      <c r="S171" s="16"/>
      <c r="T171" s="16"/>
      <c r="U171" s="16"/>
      <c r="V171" s="16"/>
      <c r="W171" s="16"/>
      <c r="X171" s="16"/>
      <c r="Y171" s="16"/>
      <c r="Z171" s="16"/>
      <c r="AA171" s="16"/>
      <c r="AB171" s="16"/>
      <c r="AC171" s="16"/>
      <c r="AD171" s="16"/>
      <c r="AE171" s="16"/>
      <c r="AF171" s="16"/>
      <c r="AG171" s="16"/>
      <c r="AH171" s="16"/>
      <c r="AI171" s="16"/>
      <c r="AJ171" s="16"/>
      <c r="AK171" s="16"/>
      <c r="AL171" s="16"/>
      <c r="AM171" s="17"/>
      <c r="AN171" s="17"/>
      <c r="AO171" s="17"/>
      <c r="AP171" s="17"/>
      <c r="AQ171" s="17"/>
      <c r="AR171" s="17"/>
      <c r="AS171" s="17"/>
      <c r="AT171" s="17"/>
      <c r="AU171" s="17"/>
      <c r="AV171" s="17"/>
      <c r="AW171" s="17"/>
    </row>
    <row r="172" spans="1:49" s="18" customFormat="1" ht="15.75" x14ac:dyDescent="0.25">
      <c r="A172" s="96"/>
      <c r="B172" s="97" t="s">
        <v>252</v>
      </c>
      <c r="C172" s="98"/>
      <c r="D172" s="99"/>
      <c r="E172" s="100"/>
      <c r="F172" s="101"/>
      <c r="G172" s="102"/>
      <c r="H172" s="102"/>
      <c r="I172" s="103"/>
      <c r="J172" s="16"/>
      <c r="K172" s="16"/>
      <c r="L172" s="16"/>
      <c r="M172" s="16"/>
      <c r="N172" s="16"/>
      <c r="O172" s="16"/>
      <c r="P172" s="16"/>
      <c r="Q172" s="16"/>
      <c r="R172" s="16"/>
      <c r="S172" s="16"/>
      <c r="T172" s="16"/>
      <c r="U172" s="16"/>
      <c r="V172" s="16"/>
      <c r="W172" s="16"/>
      <c r="X172" s="16"/>
      <c r="Y172" s="16"/>
      <c r="Z172" s="16"/>
      <c r="AA172" s="16"/>
      <c r="AB172" s="16"/>
      <c r="AC172" s="16"/>
      <c r="AD172" s="16"/>
      <c r="AE172" s="16"/>
      <c r="AF172" s="16"/>
      <c r="AG172" s="16"/>
      <c r="AH172" s="16"/>
      <c r="AI172" s="16"/>
      <c r="AJ172" s="16"/>
      <c r="AK172" s="16"/>
      <c r="AL172" s="16"/>
      <c r="AM172" s="17"/>
      <c r="AN172" s="17"/>
      <c r="AO172" s="17"/>
      <c r="AP172" s="17"/>
      <c r="AQ172" s="17"/>
      <c r="AR172" s="17"/>
      <c r="AS172" s="17"/>
      <c r="AT172" s="17"/>
      <c r="AU172" s="17"/>
      <c r="AV172" s="17"/>
      <c r="AW172" s="17"/>
    </row>
    <row r="173" spans="1:49" s="18" customFormat="1" ht="15.75" x14ac:dyDescent="0.2">
      <c r="A173" s="112" t="s">
        <v>4</v>
      </c>
      <c r="B173" s="112" t="s">
        <v>114</v>
      </c>
      <c r="C173" s="53"/>
      <c r="D173" s="15"/>
      <c r="E173" s="15"/>
      <c r="F173" s="37"/>
      <c r="G173" s="63"/>
      <c r="H173" s="63"/>
      <c r="I173" s="81"/>
      <c r="J173" s="16"/>
      <c r="K173" s="16"/>
      <c r="L173" s="16"/>
      <c r="M173" s="16"/>
      <c r="N173" s="16"/>
      <c r="O173" s="16"/>
      <c r="P173" s="16"/>
      <c r="Q173" s="16"/>
      <c r="R173" s="16"/>
      <c r="S173" s="16"/>
      <c r="T173" s="16"/>
      <c r="U173" s="16"/>
      <c r="V173" s="16"/>
      <c r="W173" s="16"/>
      <c r="X173" s="16"/>
      <c r="Y173" s="16"/>
      <c r="Z173" s="16"/>
      <c r="AA173" s="16"/>
      <c r="AB173" s="16"/>
      <c r="AC173" s="16"/>
      <c r="AD173" s="16"/>
      <c r="AE173" s="16"/>
      <c r="AF173" s="16"/>
      <c r="AG173" s="16"/>
      <c r="AH173" s="16"/>
      <c r="AI173" s="16"/>
      <c r="AJ173" s="16"/>
      <c r="AK173" s="16"/>
      <c r="AL173" s="16"/>
      <c r="AM173" s="17"/>
      <c r="AN173" s="17"/>
      <c r="AO173" s="17"/>
      <c r="AP173" s="17"/>
      <c r="AQ173" s="17"/>
      <c r="AR173" s="17"/>
      <c r="AS173" s="17"/>
      <c r="AT173" s="17"/>
      <c r="AU173" s="17"/>
      <c r="AV173" s="17"/>
      <c r="AW173" s="17"/>
    </row>
    <row r="174" spans="1:49" s="18" customFormat="1" ht="15.75" x14ac:dyDescent="0.2">
      <c r="A174" s="8">
        <v>1</v>
      </c>
      <c r="B174" s="66" t="s">
        <v>115</v>
      </c>
      <c r="C174" s="8">
        <v>3.99</v>
      </c>
      <c r="D174" s="19">
        <v>0.2</v>
      </c>
      <c r="E174" s="19"/>
      <c r="F174" s="37">
        <f t="shared" si="27"/>
        <v>4.1900000000000004</v>
      </c>
      <c r="G174" s="63">
        <f t="shared" si="28"/>
        <v>6243100.0000000009</v>
      </c>
      <c r="H174" s="63">
        <f t="shared" si="29"/>
        <v>253980.65909090912</v>
      </c>
      <c r="I174" s="79">
        <f t="shared" ref="I174:I178" si="33">H174</f>
        <v>253980.65909090912</v>
      </c>
      <c r="J174" s="16"/>
      <c r="K174" s="16"/>
      <c r="L174" s="16"/>
      <c r="M174" s="16"/>
      <c r="N174" s="16"/>
      <c r="O174" s="16"/>
      <c r="P174" s="16"/>
      <c r="Q174" s="16"/>
      <c r="R174" s="16"/>
      <c r="S174" s="16"/>
      <c r="T174" s="16"/>
      <c r="U174" s="16"/>
      <c r="V174" s="16"/>
      <c r="W174" s="16"/>
      <c r="X174" s="16"/>
      <c r="Y174" s="16"/>
      <c r="Z174" s="16"/>
      <c r="AA174" s="16"/>
      <c r="AB174" s="16"/>
      <c r="AC174" s="16"/>
      <c r="AD174" s="16"/>
      <c r="AE174" s="16"/>
      <c r="AF174" s="16"/>
      <c r="AG174" s="16"/>
      <c r="AH174" s="16"/>
      <c r="AI174" s="16"/>
      <c r="AJ174" s="16"/>
      <c r="AK174" s="16"/>
      <c r="AL174" s="16"/>
      <c r="AM174" s="17"/>
      <c r="AN174" s="17"/>
      <c r="AO174" s="17"/>
      <c r="AP174" s="17"/>
      <c r="AQ174" s="17"/>
      <c r="AR174" s="17"/>
      <c r="AS174" s="17"/>
      <c r="AT174" s="17"/>
      <c r="AU174" s="17"/>
      <c r="AV174" s="17"/>
      <c r="AW174" s="17"/>
    </row>
    <row r="175" spans="1:49" s="18" customFormat="1" ht="15.75" x14ac:dyDescent="0.2">
      <c r="A175" s="8">
        <v>2</v>
      </c>
      <c r="B175" s="66" t="s">
        <v>116</v>
      </c>
      <c r="C175" s="8">
        <v>2.06</v>
      </c>
      <c r="D175" s="19"/>
      <c r="E175" s="19"/>
      <c r="F175" s="37">
        <f t="shared" si="27"/>
        <v>2.06</v>
      </c>
      <c r="G175" s="63">
        <f t="shared" si="28"/>
        <v>3069400</v>
      </c>
      <c r="H175" s="63">
        <f t="shared" si="29"/>
        <v>124868.77272727274</v>
      </c>
      <c r="I175" s="79">
        <f t="shared" si="33"/>
        <v>124868.77272727274</v>
      </c>
      <c r="J175" s="16"/>
      <c r="K175" s="16"/>
      <c r="L175" s="16"/>
      <c r="M175" s="16"/>
      <c r="N175" s="16"/>
      <c r="O175" s="16"/>
      <c r="P175" s="16"/>
      <c r="Q175" s="16"/>
      <c r="R175" s="16"/>
      <c r="S175" s="16"/>
      <c r="T175" s="16"/>
      <c r="U175" s="16"/>
      <c r="V175" s="16"/>
      <c r="W175" s="16"/>
      <c r="X175" s="16"/>
      <c r="Y175" s="16"/>
      <c r="Z175" s="16"/>
      <c r="AA175" s="16"/>
      <c r="AB175" s="16"/>
      <c r="AC175" s="16"/>
      <c r="AD175" s="16"/>
      <c r="AE175" s="16"/>
      <c r="AF175" s="16"/>
      <c r="AG175" s="16"/>
      <c r="AH175" s="16"/>
      <c r="AI175" s="16"/>
      <c r="AJ175" s="16"/>
      <c r="AK175" s="16"/>
      <c r="AL175" s="16"/>
      <c r="AM175" s="17"/>
      <c r="AN175" s="17"/>
      <c r="AO175" s="17"/>
      <c r="AP175" s="17"/>
      <c r="AQ175" s="17"/>
      <c r="AR175" s="17"/>
      <c r="AS175" s="17"/>
      <c r="AT175" s="17"/>
      <c r="AU175" s="17"/>
      <c r="AV175" s="17"/>
      <c r="AW175" s="17"/>
    </row>
    <row r="176" spans="1:49" s="18" customFormat="1" ht="15.75" x14ac:dyDescent="0.2">
      <c r="A176" s="8">
        <v>3</v>
      </c>
      <c r="B176" s="66" t="s">
        <v>117</v>
      </c>
      <c r="C176" s="8">
        <v>4.0599999999999996</v>
      </c>
      <c r="D176" s="19"/>
      <c r="E176" s="114">
        <f>C176*5%</f>
        <v>0.20299999999999999</v>
      </c>
      <c r="F176" s="37">
        <f t="shared" si="27"/>
        <v>4.2629999999999999</v>
      </c>
      <c r="G176" s="63">
        <f t="shared" si="28"/>
        <v>6351870</v>
      </c>
      <c r="H176" s="63">
        <f t="shared" si="29"/>
        <v>258405.62045454548</v>
      </c>
      <c r="I176" s="79">
        <f t="shared" si="33"/>
        <v>258405.62045454548</v>
      </c>
      <c r="J176" s="16"/>
      <c r="K176" s="16"/>
      <c r="L176" s="16"/>
      <c r="M176" s="16"/>
      <c r="N176" s="16"/>
      <c r="O176" s="16"/>
      <c r="P176" s="16"/>
      <c r="Q176" s="16"/>
      <c r="R176" s="16"/>
      <c r="S176" s="16"/>
      <c r="T176" s="16"/>
      <c r="U176" s="16"/>
      <c r="V176" s="16"/>
      <c r="W176" s="16"/>
      <c r="X176" s="16"/>
      <c r="Y176" s="16"/>
      <c r="Z176" s="16"/>
      <c r="AA176" s="16"/>
      <c r="AB176" s="16"/>
      <c r="AC176" s="16"/>
      <c r="AD176" s="16"/>
      <c r="AE176" s="16"/>
      <c r="AF176" s="16"/>
      <c r="AG176" s="16"/>
      <c r="AH176" s="16"/>
      <c r="AI176" s="16"/>
      <c r="AJ176" s="16"/>
      <c r="AK176" s="16"/>
      <c r="AL176" s="16"/>
      <c r="AM176" s="17"/>
      <c r="AN176" s="17"/>
      <c r="AO176" s="17"/>
      <c r="AP176" s="17"/>
      <c r="AQ176" s="17"/>
      <c r="AR176" s="17"/>
      <c r="AS176" s="17"/>
      <c r="AT176" s="17"/>
      <c r="AU176" s="17"/>
      <c r="AV176" s="17"/>
      <c r="AW176" s="17"/>
    </row>
    <row r="177" spans="1:49" s="18" customFormat="1" ht="15.75" x14ac:dyDescent="0.2">
      <c r="A177" s="8">
        <v>4</v>
      </c>
      <c r="B177" s="66" t="s">
        <v>118</v>
      </c>
      <c r="C177" s="9">
        <v>2.2599999999999998</v>
      </c>
      <c r="D177" s="19"/>
      <c r="E177" s="19"/>
      <c r="F177" s="37">
        <f t="shared" si="27"/>
        <v>2.2599999999999998</v>
      </c>
      <c r="G177" s="63">
        <f t="shared" si="28"/>
        <v>3367399.9999999995</v>
      </c>
      <c r="H177" s="63">
        <f t="shared" si="29"/>
        <v>136991.95454545453</v>
      </c>
      <c r="I177" s="79">
        <f t="shared" si="33"/>
        <v>136991.95454545453</v>
      </c>
      <c r="J177" s="16"/>
      <c r="K177" s="16"/>
      <c r="L177" s="16"/>
      <c r="M177" s="16"/>
      <c r="N177" s="16"/>
      <c r="O177" s="16"/>
      <c r="P177" s="16"/>
      <c r="Q177" s="16"/>
      <c r="R177" s="16"/>
      <c r="S177" s="16"/>
      <c r="T177" s="16"/>
      <c r="U177" s="16"/>
      <c r="V177" s="16"/>
      <c r="W177" s="16"/>
      <c r="X177" s="16"/>
      <c r="Y177" s="16"/>
      <c r="Z177" s="16"/>
      <c r="AA177" s="16"/>
      <c r="AB177" s="16"/>
      <c r="AC177" s="16"/>
      <c r="AD177" s="16"/>
      <c r="AE177" s="16"/>
      <c r="AF177" s="16"/>
      <c r="AG177" s="16"/>
      <c r="AH177" s="16"/>
      <c r="AI177" s="16"/>
      <c r="AJ177" s="16"/>
      <c r="AK177" s="16"/>
      <c r="AL177" s="16"/>
      <c r="AM177" s="17"/>
      <c r="AN177" s="17"/>
      <c r="AO177" s="17"/>
      <c r="AP177" s="17"/>
      <c r="AQ177" s="17"/>
      <c r="AR177" s="17"/>
      <c r="AS177" s="17"/>
      <c r="AT177" s="17"/>
      <c r="AU177" s="17"/>
      <c r="AV177" s="17"/>
      <c r="AW177" s="17"/>
    </row>
    <row r="178" spans="1:49" s="18" customFormat="1" ht="15.75" x14ac:dyDescent="0.2">
      <c r="A178" s="8">
        <v>5</v>
      </c>
      <c r="B178" s="66" t="s">
        <v>228</v>
      </c>
      <c r="C178" s="9">
        <v>2.46</v>
      </c>
      <c r="D178" s="19"/>
      <c r="E178" s="19"/>
      <c r="F178" s="37">
        <f t="shared" si="27"/>
        <v>2.46</v>
      </c>
      <c r="G178" s="63">
        <f t="shared" si="28"/>
        <v>3665400</v>
      </c>
      <c r="H178" s="63">
        <f t="shared" si="29"/>
        <v>149115.13636363635</v>
      </c>
      <c r="I178" s="79">
        <f t="shared" si="33"/>
        <v>149115.13636363635</v>
      </c>
      <c r="J178" s="16"/>
      <c r="K178" s="16"/>
      <c r="L178" s="16"/>
      <c r="M178" s="16"/>
      <c r="N178" s="16"/>
      <c r="O178" s="16"/>
      <c r="P178" s="16"/>
      <c r="Q178" s="16"/>
      <c r="R178" s="16"/>
      <c r="S178" s="16"/>
      <c r="T178" s="16"/>
      <c r="U178" s="16"/>
      <c r="V178" s="16"/>
      <c r="W178" s="16"/>
      <c r="X178" s="16"/>
      <c r="Y178" s="16"/>
      <c r="Z178" s="16"/>
      <c r="AA178" s="16"/>
      <c r="AB178" s="16"/>
      <c r="AC178" s="16"/>
      <c r="AD178" s="16"/>
      <c r="AE178" s="16"/>
      <c r="AF178" s="16"/>
      <c r="AG178" s="16"/>
      <c r="AH178" s="16"/>
      <c r="AI178" s="16"/>
      <c r="AJ178" s="16"/>
      <c r="AK178" s="16"/>
      <c r="AL178" s="16"/>
      <c r="AM178" s="17"/>
      <c r="AN178" s="17"/>
      <c r="AO178" s="17"/>
      <c r="AP178" s="17"/>
      <c r="AQ178" s="17"/>
      <c r="AR178" s="17"/>
      <c r="AS178" s="17"/>
      <c r="AT178" s="17"/>
      <c r="AU178" s="17"/>
      <c r="AV178" s="17"/>
      <c r="AW178" s="17"/>
    </row>
    <row r="179" spans="1:49" s="18" customFormat="1" ht="15.75" x14ac:dyDescent="0.25">
      <c r="A179" s="8"/>
      <c r="B179" s="8" t="s">
        <v>119</v>
      </c>
      <c r="C179" s="12">
        <f t="shared" ref="C179:I179" si="34">SUM(C174:C178)</f>
        <v>14.829999999999998</v>
      </c>
      <c r="D179" s="12">
        <f t="shared" si="34"/>
        <v>0.2</v>
      </c>
      <c r="E179" s="12">
        <f t="shared" si="34"/>
        <v>0.20299999999999999</v>
      </c>
      <c r="F179" s="12">
        <f t="shared" si="34"/>
        <v>15.233000000000001</v>
      </c>
      <c r="G179" s="12">
        <f t="shared" si="34"/>
        <v>22697170</v>
      </c>
      <c r="H179" s="12">
        <f t="shared" si="34"/>
        <v>923362.14318181819</v>
      </c>
      <c r="I179" s="57">
        <f t="shared" si="34"/>
        <v>923362.14318181819</v>
      </c>
      <c r="J179" s="16"/>
      <c r="K179" s="16"/>
      <c r="L179" s="16"/>
      <c r="M179" s="16"/>
      <c r="N179" s="16"/>
      <c r="O179" s="16"/>
      <c r="P179" s="16"/>
      <c r="Q179" s="16"/>
      <c r="R179" s="16"/>
      <c r="S179" s="16"/>
      <c r="T179" s="16"/>
      <c r="U179" s="16"/>
      <c r="V179" s="16"/>
      <c r="W179" s="16"/>
      <c r="X179" s="16"/>
      <c r="Y179" s="16"/>
      <c r="Z179" s="16"/>
      <c r="AA179" s="16"/>
      <c r="AB179" s="16"/>
      <c r="AC179" s="16"/>
      <c r="AD179" s="16"/>
      <c r="AE179" s="16"/>
      <c r="AF179" s="16"/>
      <c r="AG179" s="16"/>
      <c r="AH179" s="16"/>
      <c r="AI179" s="16"/>
      <c r="AJ179" s="16"/>
      <c r="AK179" s="16"/>
      <c r="AL179" s="16"/>
      <c r="AM179" s="17"/>
      <c r="AN179" s="17"/>
      <c r="AO179" s="17"/>
      <c r="AP179" s="17"/>
      <c r="AQ179" s="17"/>
      <c r="AR179" s="17"/>
      <c r="AS179" s="17"/>
      <c r="AT179" s="17"/>
      <c r="AU179" s="17"/>
      <c r="AV179" s="17"/>
      <c r="AW179" s="17"/>
    </row>
    <row r="180" spans="1:49" s="18" customFormat="1" ht="15.75" x14ac:dyDescent="0.2">
      <c r="A180" s="112" t="s">
        <v>86</v>
      </c>
      <c r="B180" s="112" t="s">
        <v>120</v>
      </c>
      <c r="C180" s="53"/>
      <c r="D180" s="19"/>
      <c r="E180" s="19"/>
      <c r="F180" s="37">
        <f t="shared" si="27"/>
        <v>0</v>
      </c>
      <c r="G180" s="63">
        <f t="shared" si="28"/>
        <v>0</v>
      </c>
      <c r="H180" s="63">
        <f t="shared" si="29"/>
        <v>0</v>
      </c>
      <c r="I180" s="58"/>
      <c r="J180" s="16"/>
      <c r="K180" s="16"/>
      <c r="L180" s="16"/>
      <c r="M180" s="16"/>
      <c r="N180" s="16"/>
      <c r="O180" s="16"/>
      <c r="P180" s="16"/>
      <c r="Q180" s="16"/>
      <c r="R180" s="16"/>
      <c r="S180" s="16"/>
      <c r="T180" s="16"/>
      <c r="U180" s="16"/>
      <c r="V180" s="16"/>
      <c r="W180" s="16"/>
      <c r="X180" s="16"/>
      <c r="Y180" s="16"/>
      <c r="Z180" s="16"/>
      <c r="AA180" s="16"/>
      <c r="AB180" s="16"/>
      <c r="AC180" s="16"/>
      <c r="AD180" s="16"/>
      <c r="AE180" s="16"/>
      <c r="AF180" s="16"/>
      <c r="AG180" s="16"/>
      <c r="AH180" s="16"/>
      <c r="AI180" s="16"/>
      <c r="AJ180" s="16"/>
      <c r="AK180" s="16"/>
      <c r="AL180" s="16"/>
      <c r="AM180" s="17"/>
      <c r="AN180" s="17"/>
      <c r="AO180" s="17"/>
      <c r="AP180" s="17"/>
      <c r="AQ180" s="17"/>
      <c r="AR180" s="17"/>
      <c r="AS180" s="17"/>
      <c r="AT180" s="17"/>
      <c r="AU180" s="17"/>
      <c r="AV180" s="17"/>
      <c r="AW180" s="17"/>
    </row>
    <row r="181" spans="1:49" s="18" customFormat="1" ht="15.75" x14ac:dyDescent="0.2">
      <c r="A181" s="8">
        <v>6</v>
      </c>
      <c r="B181" s="66" t="s">
        <v>58</v>
      </c>
      <c r="C181" s="8">
        <v>4.0599999999999996</v>
      </c>
      <c r="D181" s="19">
        <v>0.2</v>
      </c>
      <c r="E181" s="8">
        <f>C181*9%</f>
        <v>0.36539999999999995</v>
      </c>
      <c r="F181" s="37">
        <f t="shared" si="27"/>
        <v>4.6254</v>
      </c>
      <c r="G181" s="63">
        <f t="shared" si="28"/>
        <v>6891846</v>
      </c>
      <c r="H181" s="63">
        <f t="shared" si="29"/>
        <v>280372.82590909093</v>
      </c>
      <c r="I181" s="79">
        <f t="shared" ref="I181:I187" si="35">H181</f>
        <v>280372.82590909093</v>
      </c>
      <c r="J181" s="16"/>
      <c r="K181" s="16"/>
      <c r="L181" s="16"/>
      <c r="M181" s="16"/>
      <c r="N181" s="16"/>
      <c r="O181" s="16"/>
      <c r="P181" s="16"/>
      <c r="Q181" s="16"/>
      <c r="R181" s="16"/>
      <c r="S181" s="16"/>
      <c r="T181" s="16"/>
      <c r="U181" s="16"/>
      <c r="V181" s="16"/>
      <c r="W181" s="16"/>
      <c r="X181" s="16"/>
      <c r="Y181" s="16"/>
      <c r="Z181" s="16"/>
      <c r="AA181" s="16"/>
      <c r="AB181" s="16"/>
      <c r="AC181" s="16"/>
      <c r="AD181" s="16"/>
      <c r="AE181" s="16"/>
      <c r="AF181" s="16"/>
      <c r="AG181" s="16"/>
      <c r="AH181" s="16"/>
      <c r="AI181" s="16"/>
      <c r="AJ181" s="16"/>
      <c r="AK181" s="16"/>
      <c r="AL181" s="16"/>
      <c r="AM181" s="17"/>
      <c r="AN181" s="17"/>
      <c r="AO181" s="17"/>
      <c r="AP181" s="17"/>
      <c r="AQ181" s="17"/>
      <c r="AR181" s="17"/>
      <c r="AS181" s="17"/>
      <c r="AT181" s="17"/>
      <c r="AU181" s="17"/>
      <c r="AV181" s="17"/>
      <c r="AW181" s="17"/>
    </row>
    <row r="182" spans="1:49" s="18" customFormat="1" ht="15.75" x14ac:dyDescent="0.2">
      <c r="A182" s="8">
        <v>7</v>
      </c>
      <c r="B182" s="66" t="s">
        <v>153</v>
      </c>
      <c r="C182" s="8">
        <v>2.46</v>
      </c>
      <c r="D182" s="19">
        <v>0.15</v>
      </c>
      <c r="E182" s="8"/>
      <c r="F182" s="37">
        <f t="shared" si="27"/>
        <v>2.61</v>
      </c>
      <c r="G182" s="63">
        <f t="shared" si="28"/>
        <v>3888900</v>
      </c>
      <c r="H182" s="63">
        <f t="shared" si="29"/>
        <v>158207.52272727274</v>
      </c>
      <c r="I182" s="79">
        <f t="shared" si="35"/>
        <v>158207.52272727274</v>
      </c>
      <c r="J182" s="16"/>
      <c r="K182" s="16"/>
      <c r="L182" s="16"/>
      <c r="M182" s="16"/>
      <c r="N182" s="16"/>
      <c r="O182" s="16"/>
      <c r="P182" s="16"/>
      <c r="Q182" s="16"/>
      <c r="R182" s="16"/>
      <c r="S182" s="16"/>
      <c r="T182" s="16"/>
      <c r="U182" s="16"/>
      <c r="V182" s="16"/>
      <c r="W182" s="16"/>
      <c r="X182" s="16"/>
      <c r="Y182" s="16"/>
      <c r="Z182" s="16"/>
      <c r="AA182" s="16"/>
      <c r="AB182" s="16"/>
      <c r="AC182" s="16"/>
      <c r="AD182" s="16"/>
      <c r="AE182" s="16"/>
      <c r="AF182" s="16"/>
      <c r="AG182" s="16"/>
      <c r="AH182" s="16"/>
      <c r="AI182" s="16"/>
      <c r="AJ182" s="16"/>
      <c r="AK182" s="16"/>
      <c r="AL182" s="16"/>
      <c r="AM182" s="17"/>
      <c r="AN182" s="17"/>
      <c r="AO182" s="17"/>
      <c r="AP182" s="17"/>
      <c r="AQ182" s="17"/>
      <c r="AR182" s="17"/>
      <c r="AS182" s="17"/>
      <c r="AT182" s="17"/>
      <c r="AU182" s="17"/>
      <c r="AV182" s="17"/>
      <c r="AW182" s="17"/>
    </row>
    <row r="183" spans="1:49" s="18" customFormat="1" ht="15.75" x14ac:dyDescent="0.2">
      <c r="A183" s="8">
        <v>8</v>
      </c>
      <c r="B183" s="68" t="s">
        <v>18</v>
      </c>
      <c r="C183" s="8">
        <v>4.0599999999999996</v>
      </c>
      <c r="D183" s="19"/>
      <c r="E183" s="8">
        <f>C183*7%</f>
        <v>0.28420000000000001</v>
      </c>
      <c r="F183" s="37">
        <f t="shared" si="27"/>
        <v>4.3441999999999998</v>
      </c>
      <c r="G183" s="63">
        <f t="shared" si="28"/>
        <v>6472858</v>
      </c>
      <c r="H183" s="63">
        <f t="shared" si="29"/>
        <v>263327.63227272726</v>
      </c>
      <c r="I183" s="79">
        <f t="shared" si="35"/>
        <v>263327.63227272726</v>
      </c>
      <c r="J183" s="16"/>
      <c r="K183" s="16"/>
      <c r="L183" s="16"/>
      <c r="M183" s="16"/>
      <c r="N183" s="16"/>
      <c r="O183" s="16"/>
      <c r="P183" s="16"/>
      <c r="Q183" s="16"/>
      <c r="R183" s="16"/>
      <c r="S183" s="16"/>
      <c r="T183" s="16"/>
      <c r="U183" s="16"/>
      <c r="V183" s="16"/>
      <c r="W183" s="16"/>
      <c r="X183" s="16"/>
      <c r="Y183" s="16"/>
      <c r="Z183" s="16"/>
      <c r="AA183" s="16"/>
      <c r="AB183" s="16"/>
      <c r="AC183" s="16"/>
      <c r="AD183" s="16"/>
      <c r="AE183" s="16"/>
      <c r="AF183" s="16"/>
      <c r="AG183" s="16"/>
      <c r="AH183" s="16"/>
      <c r="AI183" s="16"/>
      <c r="AJ183" s="16"/>
      <c r="AK183" s="16"/>
      <c r="AL183" s="16"/>
      <c r="AM183" s="17"/>
      <c r="AN183" s="17"/>
      <c r="AO183" s="17"/>
      <c r="AP183" s="17"/>
      <c r="AQ183" s="17"/>
      <c r="AR183" s="17"/>
      <c r="AS183" s="17"/>
      <c r="AT183" s="17"/>
      <c r="AU183" s="17"/>
      <c r="AV183" s="17"/>
      <c r="AW183" s="17"/>
    </row>
    <row r="184" spans="1:49" s="18" customFormat="1" ht="15.75" x14ac:dyDescent="0.2">
      <c r="A184" s="8">
        <v>9</v>
      </c>
      <c r="B184" s="66" t="s">
        <v>122</v>
      </c>
      <c r="C184" s="8">
        <v>3.46</v>
      </c>
      <c r="D184" s="19"/>
      <c r="E184" s="19"/>
      <c r="F184" s="37">
        <f t="shared" si="27"/>
        <v>3.46</v>
      </c>
      <c r="G184" s="63">
        <f t="shared" si="28"/>
        <v>5155400</v>
      </c>
      <c r="H184" s="63">
        <f t="shared" si="29"/>
        <v>209731.04545454547</v>
      </c>
      <c r="I184" s="79">
        <f t="shared" si="35"/>
        <v>209731.04545454547</v>
      </c>
      <c r="J184" s="16"/>
      <c r="K184" s="16"/>
      <c r="L184" s="16"/>
      <c r="M184" s="16"/>
      <c r="N184" s="16"/>
      <c r="O184" s="16"/>
      <c r="P184" s="16"/>
      <c r="Q184" s="16"/>
      <c r="R184" s="16"/>
      <c r="S184" s="16"/>
      <c r="T184" s="16"/>
      <c r="U184" s="16"/>
      <c r="V184" s="16"/>
      <c r="W184" s="16"/>
      <c r="X184" s="16"/>
      <c r="Y184" s="16"/>
      <c r="Z184" s="16"/>
      <c r="AA184" s="16"/>
      <c r="AB184" s="16"/>
      <c r="AC184" s="16"/>
      <c r="AD184" s="16"/>
      <c r="AE184" s="16"/>
      <c r="AF184" s="16"/>
      <c r="AG184" s="16"/>
      <c r="AH184" s="16"/>
      <c r="AI184" s="16"/>
      <c r="AJ184" s="16"/>
      <c r="AK184" s="16"/>
      <c r="AL184" s="16"/>
      <c r="AM184" s="17"/>
      <c r="AN184" s="17"/>
      <c r="AO184" s="17"/>
      <c r="AP184" s="17"/>
      <c r="AQ184" s="17"/>
      <c r="AR184" s="17"/>
      <c r="AS184" s="17"/>
      <c r="AT184" s="17"/>
      <c r="AU184" s="17"/>
      <c r="AV184" s="17"/>
      <c r="AW184" s="17"/>
    </row>
    <row r="185" spans="1:49" s="18" customFormat="1" ht="15.75" x14ac:dyDescent="0.2">
      <c r="A185" s="8">
        <v>10</v>
      </c>
      <c r="B185" s="66" t="s">
        <v>123</v>
      </c>
      <c r="C185" s="8">
        <v>2.86</v>
      </c>
      <c r="D185" s="19"/>
      <c r="E185" s="19"/>
      <c r="F185" s="37">
        <f t="shared" si="27"/>
        <v>2.86</v>
      </c>
      <c r="G185" s="63">
        <f t="shared" si="28"/>
        <v>4261400</v>
      </c>
      <c r="H185" s="63">
        <f t="shared" si="29"/>
        <v>173361.5</v>
      </c>
      <c r="I185" s="79">
        <f t="shared" si="35"/>
        <v>173361.5</v>
      </c>
      <c r="J185" s="16"/>
      <c r="K185" s="16"/>
      <c r="L185" s="16"/>
      <c r="M185" s="16"/>
      <c r="N185" s="16"/>
      <c r="O185" s="16"/>
      <c r="P185" s="16"/>
      <c r="Q185" s="16"/>
      <c r="R185" s="16"/>
      <c r="S185" s="16"/>
      <c r="T185" s="16"/>
      <c r="U185" s="16"/>
      <c r="V185" s="16"/>
      <c r="W185" s="16"/>
      <c r="X185" s="16"/>
      <c r="Y185" s="16"/>
      <c r="Z185" s="16"/>
      <c r="AA185" s="16"/>
      <c r="AB185" s="16"/>
      <c r="AC185" s="16"/>
      <c r="AD185" s="16"/>
      <c r="AE185" s="16"/>
      <c r="AF185" s="16"/>
      <c r="AG185" s="16"/>
      <c r="AH185" s="16"/>
      <c r="AI185" s="16"/>
      <c r="AJ185" s="16"/>
      <c r="AK185" s="16"/>
      <c r="AL185" s="16"/>
      <c r="AM185" s="17"/>
      <c r="AN185" s="17"/>
      <c r="AO185" s="17"/>
      <c r="AP185" s="17"/>
      <c r="AQ185" s="17"/>
      <c r="AR185" s="17"/>
      <c r="AS185" s="17"/>
      <c r="AT185" s="17"/>
      <c r="AU185" s="17"/>
      <c r="AV185" s="17"/>
      <c r="AW185" s="17"/>
    </row>
    <row r="186" spans="1:49" s="18" customFormat="1" ht="15.75" x14ac:dyDescent="0.2">
      <c r="A186" s="8">
        <v>11</v>
      </c>
      <c r="B186" s="66" t="s">
        <v>124</v>
      </c>
      <c r="C186" s="10">
        <v>2.34</v>
      </c>
      <c r="D186" s="19"/>
      <c r="E186" s="19"/>
      <c r="F186" s="37">
        <f t="shared" ref="F186" si="36">C186+D186+E186</f>
        <v>2.34</v>
      </c>
      <c r="G186" s="63">
        <f t="shared" ref="G186" si="37">F186*1490000</f>
        <v>3486600</v>
      </c>
      <c r="H186" s="63">
        <f t="shared" ref="H186" si="38">G186/22-G186*10.5%/22</f>
        <v>141841.22727272726</v>
      </c>
      <c r="I186" s="79">
        <f t="shared" si="35"/>
        <v>141841.22727272726</v>
      </c>
      <c r="J186" s="16"/>
      <c r="K186" s="16"/>
      <c r="L186" s="16"/>
      <c r="M186" s="16"/>
      <c r="N186" s="16"/>
      <c r="O186" s="16"/>
      <c r="P186" s="16"/>
      <c r="Q186" s="16"/>
      <c r="R186" s="16"/>
      <c r="S186" s="16"/>
      <c r="T186" s="16"/>
      <c r="U186" s="16"/>
      <c r="V186" s="16"/>
      <c r="W186" s="16"/>
      <c r="X186" s="16"/>
      <c r="Y186" s="16"/>
      <c r="Z186" s="16"/>
      <c r="AA186" s="16"/>
      <c r="AB186" s="16"/>
      <c r="AC186" s="16"/>
      <c r="AD186" s="16"/>
      <c r="AE186" s="16"/>
      <c r="AF186" s="16"/>
      <c r="AG186" s="16"/>
      <c r="AH186" s="16"/>
      <c r="AI186" s="16"/>
      <c r="AJ186" s="16"/>
      <c r="AK186" s="16"/>
      <c r="AL186" s="16"/>
      <c r="AM186" s="17"/>
      <c r="AN186" s="17"/>
      <c r="AO186" s="17"/>
      <c r="AP186" s="17"/>
      <c r="AQ186" s="17"/>
      <c r="AR186" s="17"/>
      <c r="AS186" s="17"/>
      <c r="AT186" s="17"/>
      <c r="AU186" s="17"/>
      <c r="AV186" s="17"/>
      <c r="AW186" s="17"/>
    </row>
    <row r="187" spans="1:49" s="18" customFormat="1" ht="15.75" x14ac:dyDescent="0.2">
      <c r="A187" s="8">
        <v>12</v>
      </c>
      <c r="B187" s="66" t="s">
        <v>223</v>
      </c>
      <c r="C187" s="10">
        <v>3</v>
      </c>
      <c r="D187" s="53"/>
      <c r="E187" s="53"/>
      <c r="F187" s="37">
        <f t="shared" si="27"/>
        <v>3</v>
      </c>
      <c r="G187" s="63">
        <f t="shared" si="28"/>
        <v>4470000</v>
      </c>
      <c r="H187" s="63">
        <f t="shared" si="29"/>
        <v>181847.72727272726</v>
      </c>
      <c r="I187" s="79">
        <f t="shared" si="35"/>
        <v>181847.72727272726</v>
      </c>
      <c r="J187" s="16"/>
      <c r="K187" s="16"/>
      <c r="L187" s="16"/>
      <c r="M187" s="16"/>
      <c r="N187" s="16"/>
      <c r="O187" s="16"/>
      <c r="P187" s="16"/>
      <c r="Q187" s="16"/>
      <c r="R187" s="16"/>
      <c r="S187" s="16"/>
      <c r="T187" s="16"/>
      <c r="U187" s="16"/>
      <c r="V187" s="16"/>
      <c r="W187" s="16"/>
      <c r="X187" s="16"/>
      <c r="Y187" s="16"/>
      <c r="Z187" s="16"/>
      <c r="AA187" s="16"/>
      <c r="AB187" s="16"/>
      <c r="AC187" s="16"/>
      <c r="AD187" s="16"/>
      <c r="AE187" s="16"/>
      <c r="AF187" s="16"/>
      <c r="AG187" s="16"/>
      <c r="AH187" s="16"/>
      <c r="AI187" s="16"/>
      <c r="AJ187" s="16"/>
      <c r="AK187" s="16"/>
      <c r="AL187" s="16"/>
      <c r="AM187" s="17"/>
      <c r="AN187" s="17"/>
      <c r="AO187" s="17"/>
      <c r="AP187" s="17"/>
      <c r="AQ187" s="17"/>
      <c r="AR187" s="17"/>
      <c r="AS187" s="17"/>
      <c r="AT187" s="17"/>
      <c r="AU187" s="17"/>
      <c r="AV187" s="17"/>
      <c r="AW187" s="17"/>
    </row>
    <row r="188" spans="1:49" s="18" customFormat="1" ht="15.75" x14ac:dyDescent="0.25">
      <c r="A188" s="8"/>
      <c r="B188" s="8" t="s">
        <v>119</v>
      </c>
      <c r="C188" s="12">
        <f t="shared" ref="C188:I188" si="39">SUM(C181:C187)</f>
        <v>22.24</v>
      </c>
      <c r="D188" s="12">
        <f t="shared" si="39"/>
        <v>0.35</v>
      </c>
      <c r="E188" s="12">
        <f t="shared" si="39"/>
        <v>0.64959999999999996</v>
      </c>
      <c r="F188" s="12">
        <f t="shared" si="39"/>
        <v>23.239599999999999</v>
      </c>
      <c r="G188" s="12">
        <f t="shared" si="39"/>
        <v>34627004</v>
      </c>
      <c r="H188" s="12">
        <f t="shared" si="39"/>
        <v>1408689.480909091</v>
      </c>
      <c r="I188" s="57">
        <f t="shared" si="39"/>
        <v>1408689.480909091</v>
      </c>
      <c r="J188" s="16"/>
      <c r="K188" s="16"/>
      <c r="L188" s="16"/>
      <c r="M188" s="16"/>
      <c r="N188" s="16"/>
      <c r="O188" s="16"/>
      <c r="P188" s="16"/>
      <c r="Q188" s="16"/>
      <c r="R188" s="16"/>
      <c r="S188" s="16"/>
      <c r="T188" s="16"/>
      <c r="U188" s="16"/>
      <c r="V188" s="16"/>
      <c r="W188" s="16"/>
      <c r="X188" s="16"/>
      <c r="Y188" s="16"/>
      <c r="Z188" s="16"/>
      <c r="AA188" s="16"/>
      <c r="AB188" s="16"/>
      <c r="AC188" s="16"/>
      <c r="AD188" s="16"/>
      <c r="AE188" s="16"/>
      <c r="AF188" s="16"/>
      <c r="AG188" s="16"/>
      <c r="AH188" s="16"/>
      <c r="AI188" s="16"/>
      <c r="AJ188" s="16"/>
      <c r="AK188" s="16"/>
      <c r="AL188" s="16"/>
      <c r="AM188" s="17"/>
      <c r="AN188" s="17"/>
      <c r="AO188" s="17"/>
      <c r="AP188" s="17"/>
      <c r="AQ188" s="17"/>
      <c r="AR188" s="17"/>
      <c r="AS188" s="17"/>
      <c r="AT188" s="17"/>
      <c r="AU188" s="17"/>
      <c r="AV188" s="17"/>
      <c r="AW188" s="17"/>
    </row>
    <row r="189" spans="1:49" s="18" customFormat="1" ht="15.75" x14ac:dyDescent="0.2">
      <c r="A189" s="112" t="s">
        <v>125</v>
      </c>
      <c r="B189" s="112" t="s">
        <v>126</v>
      </c>
      <c r="C189" s="69"/>
      <c r="D189" s="70"/>
      <c r="E189" s="71"/>
      <c r="F189" s="37">
        <f t="shared" si="27"/>
        <v>0</v>
      </c>
      <c r="G189" s="63">
        <f t="shared" si="28"/>
        <v>0</v>
      </c>
      <c r="H189" s="63">
        <f t="shared" si="29"/>
        <v>0</v>
      </c>
      <c r="I189" s="58"/>
      <c r="J189" s="16"/>
      <c r="K189" s="16"/>
      <c r="L189" s="16"/>
      <c r="M189" s="16"/>
      <c r="N189" s="16"/>
      <c r="O189" s="16"/>
      <c r="P189" s="16"/>
      <c r="Q189" s="16"/>
      <c r="R189" s="16"/>
      <c r="S189" s="16"/>
      <c r="T189" s="16"/>
      <c r="U189" s="16"/>
      <c r="V189" s="16"/>
      <c r="W189" s="16"/>
      <c r="X189" s="16"/>
      <c r="Y189" s="16"/>
      <c r="Z189" s="16"/>
      <c r="AA189" s="16"/>
      <c r="AB189" s="16"/>
      <c r="AC189" s="16"/>
      <c r="AD189" s="16"/>
      <c r="AE189" s="16"/>
      <c r="AF189" s="16"/>
      <c r="AG189" s="16"/>
      <c r="AH189" s="16"/>
      <c r="AI189" s="16"/>
      <c r="AJ189" s="16"/>
      <c r="AK189" s="16"/>
      <c r="AL189" s="16"/>
      <c r="AM189" s="17"/>
      <c r="AN189" s="17"/>
      <c r="AO189" s="17"/>
      <c r="AP189" s="17"/>
      <c r="AQ189" s="17"/>
      <c r="AR189" s="17"/>
      <c r="AS189" s="17"/>
      <c r="AT189" s="17"/>
      <c r="AU189" s="17"/>
      <c r="AV189" s="17"/>
      <c r="AW189" s="17"/>
    </row>
    <row r="190" spans="1:49" s="18" customFormat="1" ht="15.75" x14ac:dyDescent="0.2">
      <c r="A190" s="8">
        <v>13</v>
      </c>
      <c r="B190" s="66" t="s">
        <v>127</v>
      </c>
      <c r="C190" s="9">
        <v>3.66</v>
      </c>
      <c r="D190" s="9">
        <v>0.2</v>
      </c>
      <c r="E190" s="8"/>
      <c r="F190" s="37">
        <f t="shared" si="27"/>
        <v>3.8600000000000003</v>
      </c>
      <c r="G190" s="63">
        <f t="shared" si="28"/>
        <v>5751400.0000000009</v>
      </c>
      <c r="H190" s="63">
        <f t="shared" si="29"/>
        <v>233977.40909090912</v>
      </c>
      <c r="I190" s="79">
        <f t="shared" ref="I190:I196" si="40">H190</f>
        <v>233977.40909090912</v>
      </c>
      <c r="J190" s="16"/>
      <c r="K190" s="16"/>
      <c r="L190" s="16"/>
      <c r="M190" s="16"/>
      <c r="N190" s="16"/>
      <c r="O190" s="16"/>
      <c r="P190" s="16"/>
      <c r="Q190" s="16"/>
      <c r="R190" s="16"/>
      <c r="S190" s="16"/>
      <c r="T190" s="16"/>
      <c r="U190" s="16"/>
      <c r="V190" s="16"/>
      <c r="W190" s="16"/>
      <c r="X190" s="16"/>
      <c r="Y190" s="16"/>
      <c r="Z190" s="16"/>
      <c r="AA190" s="16"/>
      <c r="AB190" s="16"/>
      <c r="AC190" s="16"/>
      <c r="AD190" s="16"/>
      <c r="AE190" s="16"/>
      <c r="AF190" s="16"/>
      <c r="AG190" s="16"/>
      <c r="AH190" s="16"/>
      <c r="AI190" s="16"/>
      <c r="AJ190" s="16"/>
      <c r="AK190" s="16"/>
      <c r="AL190" s="16"/>
      <c r="AM190" s="17"/>
      <c r="AN190" s="17"/>
      <c r="AO190" s="17"/>
      <c r="AP190" s="17"/>
      <c r="AQ190" s="17"/>
      <c r="AR190" s="17"/>
      <c r="AS190" s="17"/>
      <c r="AT190" s="17"/>
      <c r="AU190" s="17"/>
      <c r="AV190" s="17"/>
      <c r="AW190" s="17"/>
    </row>
    <row r="191" spans="1:49" s="18" customFormat="1" ht="15.75" x14ac:dyDescent="0.2">
      <c r="A191" s="8">
        <v>14</v>
      </c>
      <c r="B191" s="66" t="s">
        <v>121</v>
      </c>
      <c r="C191" s="8">
        <v>4.0599999999999996</v>
      </c>
      <c r="D191" s="9">
        <v>0.15</v>
      </c>
      <c r="E191" s="8">
        <f>C191*11%</f>
        <v>0.44659999999999994</v>
      </c>
      <c r="F191" s="37">
        <f t="shared" si="27"/>
        <v>4.6566000000000001</v>
      </c>
      <c r="G191" s="63">
        <f t="shared" si="28"/>
        <v>6938334</v>
      </c>
      <c r="H191" s="63">
        <f t="shared" si="29"/>
        <v>282264.04227272724</v>
      </c>
      <c r="I191" s="79">
        <f t="shared" si="40"/>
        <v>282264.04227272724</v>
      </c>
      <c r="J191" s="16"/>
      <c r="K191" s="16"/>
      <c r="L191" s="16"/>
      <c r="M191" s="16"/>
      <c r="N191" s="16"/>
      <c r="O191" s="16"/>
      <c r="P191" s="16"/>
      <c r="Q191" s="16"/>
      <c r="R191" s="16"/>
      <c r="S191" s="16"/>
      <c r="T191" s="16"/>
      <c r="U191" s="16"/>
      <c r="V191" s="16"/>
      <c r="W191" s="16"/>
      <c r="X191" s="16"/>
      <c r="Y191" s="16"/>
      <c r="Z191" s="16"/>
      <c r="AA191" s="16"/>
      <c r="AB191" s="16"/>
      <c r="AC191" s="16"/>
      <c r="AD191" s="16"/>
      <c r="AE191" s="16"/>
      <c r="AF191" s="16"/>
      <c r="AG191" s="16"/>
      <c r="AH191" s="16"/>
      <c r="AI191" s="16"/>
      <c r="AJ191" s="16"/>
      <c r="AK191" s="16"/>
      <c r="AL191" s="16"/>
      <c r="AM191" s="17"/>
      <c r="AN191" s="17"/>
      <c r="AO191" s="17"/>
      <c r="AP191" s="17"/>
      <c r="AQ191" s="17"/>
      <c r="AR191" s="17"/>
      <c r="AS191" s="17"/>
      <c r="AT191" s="17"/>
      <c r="AU191" s="17"/>
      <c r="AV191" s="17"/>
      <c r="AW191" s="17"/>
    </row>
    <row r="192" spans="1:49" s="18" customFormat="1" ht="15.75" x14ac:dyDescent="0.2">
      <c r="A192" s="8">
        <v>15</v>
      </c>
      <c r="B192" s="66" t="s">
        <v>129</v>
      </c>
      <c r="C192" s="8">
        <v>4.0599999999999996</v>
      </c>
      <c r="D192" s="9"/>
      <c r="E192" s="8">
        <f>C192*5%</f>
        <v>0.20299999999999999</v>
      </c>
      <c r="F192" s="37">
        <f t="shared" si="27"/>
        <v>4.2629999999999999</v>
      </c>
      <c r="G192" s="63">
        <f t="shared" si="28"/>
        <v>6351870</v>
      </c>
      <c r="H192" s="63">
        <f t="shared" si="29"/>
        <v>258405.62045454548</v>
      </c>
      <c r="I192" s="79">
        <f t="shared" si="40"/>
        <v>258405.62045454548</v>
      </c>
      <c r="J192" s="16"/>
      <c r="K192" s="16"/>
      <c r="L192" s="16"/>
      <c r="M192" s="16"/>
      <c r="N192" s="16"/>
      <c r="O192" s="16"/>
      <c r="P192" s="16"/>
      <c r="Q192" s="16"/>
      <c r="R192" s="16"/>
      <c r="S192" s="16"/>
      <c r="T192" s="16"/>
      <c r="U192" s="16"/>
      <c r="V192" s="16"/>
      <c r="W192" s="16"/>
      <c r="X192" s="16"/>
      <c r="Y192" s="16"/>
      <c r="Z192" s="16"/>
      <c r="AA192" s="16"/>
      <c r="AB192" s="16"/>
      <c r="AC192" s="16"/>
      <c r="AD192" s="16"/>
      <c r="AE192" s="16"/>
      <c r="AF192" s="16"/>
      <c r="AG192" s="16"/>
      <c r="AH192" s="16"/>
      <c r="AI192" s="16"/>
      <c r="AJ192" s="16"/>
      <c r="AK192" s="16"/>
      <c r="AL192" s="16"/>
      <c r="AM192" s="17"/>
      <c r="AN192" s="17"/>
      <c r="AO192" s="17"/>
      <c r="AP192" s="17"/>
      <c r="AQ192" s="17"/>
      <c r="AR192" s="17"/>
      <c r="AS192" s="17"/>
      <c r="AT192" s="17"/>
      <c r="AU192" s="17"/>
      <c r="AV192" s="17"/>
      <c r="AW192" s="17"/>
    </row>
    <row r="193" spans="1:49" s="18" customFormat="1" ht="15.75" x14ac:dyDescent="0.2">
      <c r="A193" s="8">
        <v>16</v>
      </c>
      <c r="B193" s="66" t="s">
        <v>130</v>
      </c>
      <c r="C193" s="8">
        <v>3.06</v>
      </c>
      <c r="D193" s="9"/>
      <c r="E193" s="71"/>
      <c r="F193" s="37">
        <f t="shared" si="27"/>
        <v>3.06</v>
      </c>
      <c r="G193" s="63">
        <f t="shared" si="28"/>
        <v>4559400</v>
      </c>
      <c r="H193" s="63">
        <f t="shared" si="29"/>
        <v>185484.68181818182</v>
      </c>
      <c r="I193" s="79">
        <f t="shared" si="40"/>
        <v>185484.68181818182</v>
      </c>
      <c r="J193" s="16"/>
      <c r="K193" s="16"/>
      <c r="L193" s="16"/>
      <c r="M193" s="16"/>
      <c r="N193" s="16"/>
      <c r="O193" s="16"/>
      <c r="P193" s="16"/>
      <c r="Q193" s="16"/>
      <c r="R193" s="16"/>
      <c r="S193" s="16"/>
      <c r="T193" s="16"/>
      <c r="U193" s="16"/>
      <c r="V193" s="16"/>
      <c r="W193" s="16"/>
      <c r="X193" s="16"/>
      <c r="Y193" s="16"/>
      <c r="Z193" s="16"/>
      <c r="AA193" s="16"/>
      <c r="AB193" s="16"/>
      <c r="AC193" s="16"/>
      <c r="AD193" s="16"/>
      <c r="AE193" s="16"/>
      <c r="AF193" s="16"/>
      <c r="AG193" s="16"/>
      <c r="AH193" s="16"/>
      <c r="AI193" s="16"/>
      <c r="AJ193" s="16"/>
      <c r="AK193" s="16"/>
      <c r="AL193" s="16"/>
      <c r="AM193" s="17"/>
      <c r="AN193" s="17"/>
      <c r="AO193" s="17"/>
      <c r="AP193" s="17"/>
      <c r="AQ193" s="17"/>
      <c r="AR193" s="17"/>
      <c r="AS193" s="17"/>
      <c r="AT193" s="17"/>
      <c r="AU193" s="17"/>
      <c r="AV193" s="17"/>
      <c r="AW193" s="17"/>
    </row>
    <row r="194" spans="1:49" s="18" customFormat="1" ht="15.75" x14ac:dyDescent="0.2">
      <c r="A194" s="8">
        <v>17</v>
      </c>
      <c r="B194" s="66" t="s">
        <v>131</v>
      </c>
      <c r="C194" s="8">
        <v>3.06</v>
      </c>
      <c r="D194" s="9"/>
      <c r="E194" s="71"/>
      <c r="F194" s="37">
        <f t="shared" si="27"/>
        <v>3.06</v>
      </c>
      <c r="G194" s="63">
        <f t="shared" si="28"/>
        <v>4559400</v>
      </c>
      <c r="H194" s="63">
        <f t="shared" si="29"/>
        <v>185484.68181818182</v>
      </c>
      <c r="I194" s="79">
        <f t="shared" si="40"/>
        <v>185484.68181818182</v>
      </c>
      <c r="J194" s="16"/>
      <c r="K194" s="16"/>
      <c r="L194" s="16"/>
      <c r="M194" s="16"/>
      <c r="N194" s="16"/>
      <c r="O194" s="16"/>
      <c r="P194" s="16"/>
      <c r="Q194" s="16"/>
      <c r="R194" s="16"/>
      <c r="S194" s="16"/>
      <c r="T194" s="16"/>
      <c r="U194" s="16"/>
      <c r="V194" s="16"/>
      <c r="W194" s="16"/>
      <c r="X194" s="16"/>
      <c r="Y194" s="16"/>
      <c r="Z194" s="16"/>
      <c r="AA194" s="16"/>
      <c r="AB194" s="16"/>
      <c r="AC194" s="16"/>
      <c r="AD194" s="16"/>
      <c r="AE194" s="16"/>
      <c r="AF194" s="16"/>
      <c r="AG194" s="16"/>
      <c r="AH194" s="16"/>
      <c r="AI194" s="16"/>
      <c r="AJ194" s="16"/>
      <c r="AK194" s="16"/>
      <c r="AL194" s="16"/>
      <c r="AM194" s="17"/>
      <c r="AN194" s="17"/>
      <c r="AO194" s="17"/>
      <c r="AP194" s="17"/>
      <c r="AQ194" s="17"/>
      <c r="AR194" s="17"/>
      <c r="AS194" s="17"/>
      <c r="AT194" s="17"/>
      <c r="AU194" s="17"/>
      <c r="AV194" s="17"/>
      <c r="AW194" s="17"/>
    </row>
    <row r="195" spans="1:49" s="18" customFormat="1" ht="15.75" x14ac:dyDescent="0.2">
      <c r="A195" s="8">
        <v>18</v>
      </c>
      <c r="B195" s="66" t="s">
        <v>132</v>
      </c>
      <c r="C195" s="8">
        <v>3.06</v>
      </c>
      <c r="D195" s="9"/>
      <c r="E195" s="71"/>
      <c r="F195" s="37">
        <f t="shared" ref="F195" si="41">C195+D195+E195</f>
        <v>3.06</v>
      </c>
      <c r="G195" s="63">
        <f t="shared" ref="G195" si="42">F195*1490000</f>
        <v>4559400</v>
      </c>
      <c r="H195" s="63">
        <f t="shared" ref="H195" si="43">G195/22-G195*10.5%/22</f>
        <v>185484.68181818182</v>
      </c>
      <c r="I195" s="79">
        <f t="shared" si="40"/>
        <v>185484.68181818182</v>
      </c>
      <c r="J195" s="16"/>
      <c r="K195" s="16"/>
      <c r="L195" s="16"/>
      <c r="M195" s="16"/>
      <c r="N195" s="16"/>
      <c r="O195" s="16"/>
      <c r="P195" s="16"/>
      <c r="Q195" s="16"/>
      <c r="R195" s="16"/>
      <c r="S195" s="16"/>
      <c r="T195" s="16"/>
      <c r="U195" s="16"/>
      <c r="V195" s="16"/>
      <c r="W195" s="16"/>
      <c r="X195" s="16"/>
      <c r="Y195" s="16"/>
      <c r="Z195" s="16"/>
      <c r="AA195" s="16"/>
      <c r="AB195" s="16"/>
      <c r="AC195" s="16"/>
      <c r="AD195" s="16"/>
      <c r="AE195" s="16"/>
      <c r="AF195" s="16"/>
      <c r="AG195" s="16"/>
      <c r="AH195" s="16"/>
      <c r="AI195" s="16"/>
      <c r="AJ195" s="16"/>
      <c r="AK195" s="16"/>
      <c r="AL195" s="16"/>
      <c r="AM195" s="17"/>
      <c r="AN195" s="17"/>
      <c r="AO195" s="17"/>
      <c r="AP195" s="17"/>
      <c r="AQ195" s="17"/>
      <c r="AR195" s="17"/>
      <c r="AS195" s="17"/>
      <c r="AT195" s="17"/>
      <c r="AU195" s="17"/>
      <c r="AV195" s="17"/>
      <c r="AW195" s="17"/>
    </row>
    <row r="196" spans="1:49" s="18" customFormat="1" ht="15.75" x14ac:dyDescent="0.2">
      <c r="A196" s="8">
        <v>19</v>
      </c>
      <c r="B196" s="66" t="s">
        <v>227</v>
      </c>
      <c r="C196" s="8">
        <v>2.66</v>
      </c>
      <c r="D196" s="10"/>
      <c r="E196" s="10"/>
      <c r="F196" s="37">
        <f t="shared" si="27"/>
        <v>2.66</v>
      </c>
      <c r="G196" s="63">
        <f t="shared" si="28"/>
        <v>3963400</v>
      </c>
      <c r="H196" s="63">
        <f t="shared" si="29"/>
        <v>161238.31818181818</v>
      </c>
      <c r="I196" s="79">
        <f t="shared" si="40"/>
        <v>161238.31818181818</v>
      </c>
      <c r="J196" s="16"/>
      <c r="K196" s="16"/>
      <c r="L196" s="16"/>
      <c r="M196" s="16"/>
      <c r="N196" s="16"/>
      <c r="O196" s="16"/>
      <c r="P196" s="16"/>
      <c r="Q196" s="16"/>
      <c r="R196" s="16"/>
      <c r="S196" s="16"/>
      <c r="T196" s="16"/>
      <c r="U196" s="16"/>
      <c r="V196" s="16"/>
      <c r="W196" s="16"/>
      <c r="X196" s="16"/>
      <c r="Y196" s="16"/>
      <c r="Z196" s="16"/>
      <c r="AA196" s="16"/>
      <c r="AB196" s="16"/>
      <c r="AC196" s="16"/>
      <c r="AD196" s="16"/>
      <c r="AE196" s="16"/>
      <c r="AF196" s="16"/>
      <c r="AG196" s="16"/>
      <c r="AH196" s="16"/>
      <c r="AI196" s="16"/>
      <c r="AJ196" s="16"/>
      <c r="AK196" s="16"/>
      <c r="AL196" s="16"/>
      <c r="AM196" s="17"/>
      <c r="AN196" s="17"/>
      <c r="AO196" s="17"/>
      <c r="AP196" s="17"/>
      <c r="AQ196" s="17"/>
      <c r="AR196" s="17"/>
      <c r="AS196" s="17"/>
      <c r="AT196" s="17"/>
      <c r="AU196" s="17"/>
      <c r="AV196" s="17"/>
      <c r="AW196" s="17"/>
    </row>
    <row r="197" spans="1:49" s="18" customFormat="1" ht="15.75" x14ac:dyDescent="0.25">
      <c r="A197" s="8"/>
      <c r="B197" s="8" t="s">
        <v>119</v>
      </c>
      <c r="C197" s="12">
        <f t="shared" ref="C197:G197" si="44">SUM(C190:C196)</f>
        <v>23.619999999999997</v>
      </c>
      <c r="D197" s="12">
        <f t="shared" si="44"/>
        <v>0.35</v>
      </c>
      <c r="E197" s="12">
        <f t="shared" si="44"/>
        <v>0.64959999999999996</v>
      </c>
      <c r="F197" s="12">
        <f t="shared" si="44"/>
        <v>24.619599999999998</v>
      </c>
      <c r="G197" s="12">
        <f t="shared" si="44"/>
        <v>36683204</v>
      </c>
      <c r="H197" s="12">
        <f>SUM(H190:H196)</f>
        <v>1492339.4354545455</v>
      </c>
      <c r="I197" s="57">
        <f>SUM(I190:I196)</f>
        <v>1492339.4354545455</v>
      </c>
      <c r="J197" s="16"/>
      <c r="K197" s="16"/>
      <c r="L197" s="16"/>
      <c r="M197" s="16"/>
      <c r="N197" s="16"/>
      <c r="O197" s="16"/>
      <c r="P197" s="16"/>
      <c r="Q197" s="16"/>
      <c r="R197" s="16"/>
      <c r="S197" s="16"/>
      <c r="T197" s="16"/>
      <c r="U197" s="16"/>
      <c r="V197" s="16"/>
      <c r="W197" s="16"/>
      <c r="X197" s="16"/>
      <c r="Y197" s="16"/>
      <c r="Z197" s="16"/>
      <c r="AA197" s="16"/>
      <c r="AB197" s="16"/>
      <c r="AC197" s="16"/>
      <c r="AD197" s="16"/>
      <c r="AE197" s="16"/>
      <c r="AF197" s="16"/>
      <c r="AG197" s="16"/>
      <c r="AH197" s="16"/>
      <c r="AI197" s="16"/>
      <c r="AJ197" s="16"/>
      <c r="AK197" s="16"/>
      <c r="AL197" s="16"/>
      <c r="AM197" s="17"/>
      <c r="AN197" s="17"/>
      <c r="AO197" s="17"/>
      <c r="AP197" s="17"/>
      <c r="AQ197" s="17"/>
      <c r="AR197" s="17"/>
      <c r="AS197" s="17"/>
      <c r="AT197" s="17"/>
      <c r="AU197" s="17"/>
      <c r="AV197" s="17"/>
      <c r="AW197" s="17"/>
    </row>
    <row r="198" spans="1:49" s="18" customFormat="1" ht="15.75" x14ac:dyDescent="0.2">
      <c r="A198" s="112" t="s">
        <v>133</v>
      </c>
      <c r="B198" s="112" t="s">
        <v>134</v>
      </c>
      <c r="C198" s="8"/>
      <c r="D198" s="9"/>
      <c r="E198" s="71"/>
      <c r="F198" s="37">
        <f t="shared" si="27"/>
        <v>0</v>
      </c>
      <c r="G198" s="63">
        <f t="shared" si="28"/>
        <v>0</v>
      </c>
      <c r="H198" s="63">
        <f t="shared" si="29"/>
        <v>0</v>
      </c>
      <c r="I198" s="58"/>
      <c r="J198" s="16"/>
      <c r="K198" s="16"/>
      <c r="L198" s="16"/>
      <c r="M198" s="16"/>
      <c r="N198" s="16"/>
      <c r="O198" s="16"/>
      <c r="P198" s="16"/>
      <c r="Q198" s="16"/>
      <c r="R198" s="16"/>
      <c r="S198" s="16"/>
      <c r="T198" s="16"/>
      <c r="U198" s="16"/>
      <c r="V198" s="16"/>
      <c r="W198" s="16"/>
      <c r="X198" s="16"/>
      <c r="Y198" s="16"/>
      <c r="Z198" s="16"/>
      <c r="AA198" s="16"/>
      <c r="AB198" s="16"/>
      <c r="AC198" s="16"/>
      <c r="AD198" s="16"/>
      <c r="AE198" s="16"/>
      <c r="AF198" s="16"/>
      <c r="AG198" s="16"/>
      <c r="AH198" s="16"/>
      <c r="AI198" s="16"/>
      <c r="AJ198" s="16"/>
      <c r="AK198" s="16"/>
      <c r="AL198" s="16"/>
      <c r="AM198" s="17"/>
      <c r="AN198" s="17"/>
      <c r="AO198" s="17"/>
      <c r="AP198" s="17"/>
      <c r="AQ198" s="17"/>
      <c r="AR198" s="17"/>
      <c r="AS198" s="17"/>
      <c r="AT198" s="17"/>
      <c r="AU198" s="17"/>
      <c r="AV198" s="17"/>
      <c r="AW198" s="17"/>
    </row>
    <row r="199" spans="1:49" s="18" customFormat="1" ht="15.75" x14ac:dyDescent="0.2">
      <c r="A199" s="8">
        <v>20</v>
      </c>
      <c r="B199" s="66" t="s">
        <v>135</v>
      </c>
      <c r="C199" s="8">
        <v>3</v>
      </c>
      <c r="D199" s="9">
        <v>0.2</v>
      </c>
      <c r="E199" s="8"/>
      <c r="F199" s="37">
        <f t="shared" si="27"/>
        <v>3.2</v>
      </c>
      <c r="G199" s="63">
        <f t="shared" si="28"/>
        <v>4768000</v>
      </c>
      <c r="H199" s="63">
        <f t="shared" si="29"/>
        <v>193970.90909090909</v>
      </c>
      <c r="I199" s="79">
        <f t="shared" ref="I199:I205" si="45">H199</f>
        <v>193970.90909090909</v>
      </c>
      <c r="J199" s="16"/>
      <c r="K199" s="16"/>
      <c r="L199" s="16"/>
      <c r="M199" s="16"/>
      <c r="N199" s="16"/>
      <c r="O199" s="16"/>
      <c r="P199" s="16"/>
      <c r="Q199" s="16"/>
      <c r="R199" s="16"/>
      <c r="S199" s="16"/>
      <c r="T199" s="16"/>
      <c r="U199" s="16"/>
      <c r="V199" s="16"/>
      <c r="W199" s="16"/>
      <c r="X199" s="16"/>
      <c r="Y199" s="16"/>
      <c r="Z199" s="16"/>
      <c r="AA199" s="16"/>
      <c r="AB199" s="16"/>
      <c r="AC199" s="16"/>
      <c r="AD199" s="16"/>
      <c r="AE199" s="16"/>
      <c r="AF199" s="16"/>
      <c r="AG199" s="16"/>
      <c r="AH199" s="16"/>
      <c r="AI199" s="16"/>
      <c r="AJ199" s="16"/>
      <c r="AK199" s="16"/>
      <c r="AL199" s="16"/>
      <c r="AM199" s="17"/>
      <c r="AN199" s="17"/>
      <c r="AO199" s="17"/>
      <c r="AP199" s="17"/>
      <c r="AQ199" s="17"/>
      <c r="AR199" s="17"/>
      <c r="AS199" s="17"/>
      <c r="AT199" s="17"/>
      <c r="AU199" s="17"/>
      <c r="AV199" s="17"/>
      <c r="AW199" s="17"/>
    </row>
    <row r="200" spans="1:49" s="18" customFormat="1" ht="15.75" x14ac:dyDescent="0.2">
      <c r="A200" s="8">
        <v>21</v>
      </c>
      <c r="B200" s="66" t="s">
        <v>128</v>
      </c>
      <c r="C200" s="8">
        <v>4.0599999999999996</v>
      </c>
      <c r="D200" s="9">
        <v>0.15</v>
      </c>
      <c r="E200" s="8">
        <f>C200*7%</f>
        <v>0.28420000000000001</v>
      </c>
      <c r="F200" s="37">
        <f t="shared" si="27"/>
        <v>4.4942000000000002</v>
      </c>
      <c r="G200" s="63">
        <f t="shared" si="28"/>
        <v>6696358</v>
      </c>
      <c r="H200" s="63">
        <f t="shared" si="29"/>
        <v>272420.01863636367</v>
      </c>
      <c r="I200" s="79">
        <f t="shared" si="45"/>
        <v>272420.01863636367</v>
      </c>
      <c r="J200" s="16"/>
      <c r="K200" s="16"/>
      <c r="L200" s="16"/>
      <c r="M200" s="16"/>
      <c r="N200" s="16"/>
      <c r="O200" s="16"/>
      <c r="P200" s="16"/>
      <c r="Q200" s="16"/>
      <c r="R200" s="16"/>
      <c r="S200" s="16"/>
      <c r="T200" s="16"/>
      <c r="U200" s="16"/>
      <c r="V200" s="16"/>
      <c r="W200" s="16"/>
      <c r="X200" s="16"/>
      <c r="Y200" s="16"/>
      <c r="Z200" s="16"/>
      <c r="AA200" s="16"/>
      <c r="AB200" s="16"/>
      <c r="AC200" s="16"/>
      <c r="AD200" s="16"/>
      <c r="AE200" s="16"/>
      <c r="AF200" s="16"/>
      <c r="AG200" s="16"/>
      <c r="AH200" s="16"/>
      <c r="AI200" s="16"/>
      <c r="AJ200" s="16"/>
      <c r="AK200" s="16"/>
      <c r="AL200" s="16"/>
      <c r="AM200" s="17"/>
      <c r="AN200" s="17"/>
      <c r="AO200" s="17"/>
      <c r="AP200" s="17"/>
      <c r="AQ200" s="17"/>
      <c r="AR200" s="17"/>
      <c r="AS200" s="17"/>
      <c r="AT200" s="17"/>
      <c r="AU200" s="17"/>
      <c r="AV200" s="17"/>
      <c r="AW200" s="17"/>
    </row>
    <row r="201" spans="1:49" s="18" customFormat="1" ht="15.75" x14ac:dyDescent="0.2">
      <c r="A201" s="8">
        <v>22</v>
      </c>
      <c r="B201" s="66" t="s">
        <v>136</v>
      </c>
      <c r="C201" s="8">
        <v>3.06</v>
      </c>
      <c r="D201" s="9"/>
      <c r="E201" s="8"/>
      <c r="F201" s="37">
        <f t="shared" si="27"/>
        <v>3.06</v>
      </c>
      <c r="G201" s="63">
        <f t="shared" si="28"/>
        <v>4559400</v>
      </c>
      <c r="H201" s="63">
        <f t="shared" si="29"/>
        <v>185484.68181818182</v>
      </c>
      <c r="I201" s="79">
        <f t="shared" si="45"/>
        <v>185484.68181818182</v>
      </c>
      <c r="J201" s="16"/>
      <c r="K201" s="16"/>
      <c r="L201" s="16"/>
      <c r="M201" s="16"/>
      <c r="N201" s="16"/>
      <c r="O201" s="16"/>
      <c r="P201" s="16"/>
      <c r="Q201" s="16"/>
      <c r="R201" s="16"/>
      <c r="S201" s="16"/>
      <c r="T201" s="16"/>
      <c r="U201" s="16"/>
      <c r="V201" s="16"/>
      <c r="W201" s="16"/>
      <c r="X201" s="16"/>
      <c r="Y201" s="16"/>
      <c r="Z201" s="16"/>
      <c r="AA201" s="16"/>
      <c r="AB201" s="16"/>
      <c r="AC201" s="16"/>
      <c r="AD201" s="16"/>
      <c r="AE201" s="16"/>
      <c r="AF201" s="16"/>
      <c r="AG201" s="16"/>
      <c r="AH201" s="16"/>
      <c r="AI201" s="16"/>
      <c r="AJ201" s="16"/>
      <c r="AK201" s="16"/>
      <c r="AL201" s="16"/>
      <c r="AM201" s="17"/>
      <c r="AN201" s="17"/>
      <c r="AO201" s="17"/>
      <c r="AP201" s="17"/>
      <c r="AQ201" s="17"/>
      <c r="AR201" s="17"/>
      <c r="AS201" s="17"/>
      <c r="AT201" s="17"/>
      <c r="AU201" s="17"/>
      <c r="AV201" s="17"/>
      <c r="AW201" s="17"/>
    </row>
    <row r="202" spans="1:49" s="18" customFormat="1" ht="15.75" x14ac:dyDescent="0.2">
      <c r="A202" s="8">
        <v>23</v>
      </c>
      <c r="B202" s="66" t="s">
        <v>137</v>
      </c>
      <c r="C202" s="8">
        <v>3.06</v>
      </c>
      <c r="D202" s="9"/>
      <c r="E202" s="8"/>
      <c r="F202" s="37">
        <f t="shared" ref="F202:F262" si="46">C202+D202+E202</f>
        <v>3.06</v>
      </c>
      <c r="G202" s="63">
        <f t="shared" ref="G202:G263" si="47">F202*1490000</f>
        <v>4559400</v>
      </c>
      <c r="H202" s="63">
        <f t="shared" ref="H202:H262" si="48">G202/22-G202*10.5%/22</f>
        <v>185484.68181818182</v>
      </c>
      <c r="I202" s="79">
        <f t="shared" si="45"/>
        <v>185484.68181818182</v>
      </c>
      <c r="J202" s="16"/>
      <c r="K202" s="16"/>
      <c r="L202" s="16"/>
      <c r="M202" s="16"/>
      <c r="N202" s="16"/>
      <c r="O202" s="16"/>
      <c r="P202" s="16"/>
      <c r="Q202" s="16"/>
      <c r="R202" s="16"/>
      <c r="S202" s="16"/>
      <c r="T202" s="16"/>
      <c r="U202" s="16"/>
      <c r="V202" s="16"/>
      <c r="W202" s="16"/>
      <c r="X202" s="16"/>
      <c r="Y202" s="16"/>
      <c r="Z202" s="16"/>
      <c r="AA202" s="16"/>
      <c r="AB202" s="16"/>
      <c r="AC202" s="16"/>
      <c r="AD202" s="16"/>
      <c r="AE202" s="16"/>
      <c r="AF202" s="16"/>
      <c r="AG202" s="16"/>
      <c r="AH202" s="16"/>
      <c r="AI202" s="16"/>
      <c r="AJ202" s="16"/>
      <c r="AK202" s="16"/>
      <c r="AL202" s="16"/>
      <c r="AM202" s="17"/>
      <c r="AN202" s="17"/>
      <c r="AO202" s="17"/>
      <c r="AP202" s="17"/>
      <c r="AQ202" s="17"/>
      <c r="AR202" s="17"/>
      <c r="AS202" s="17"/>
      <c r="AT202" s="17"/>
      <c r="AU202" s="17"/>
      <c r="AV202" s="17"/>
      <c r="AW202" s="17"/>
    </row>
    <row r="203" spans="1:49" s="18" customFormat="1" ht="15.75" x14ac:dyDescent="0.2">
      <c r="A203" s="8">
        <v>24</v>
      </c>
      <c r="B203" s="66" t="s">
        <v>138</v>
      </c>
      <c r="C203" s="10">
        <v>4.0599999999999996</v>
      </c>
      <c r="D203" s="9"/>
      <c r="E203" s="8">
        <f>C203*5%</f>
        <v>0.20299999999999999</v>
      </c>
      <c r="F203" s="37">
        <f t="shared" si="46"/>
        <v>4.2629999999999999</v>
      </c>
      <c r="G203" s="63">
        <f t="shared" si="47"/>
        <v>6351870</v>
      </c>
      <c r="H203" s="63">
        <f t="shared" si="48"/>
        <v>258405.62045454548</v>
      </c>
      <c r="I203" s="79">
        <f t="shared" si="45"/>
        <v>258405.62045454548</v>
      </c>
      <c r="J203" s="16"/>
      <c r="K203" s="16"/>
      <c r="L203" s="16"/>
      <c r="M203" s="16"/>
      <c r="N203" s="16"/>
      <c r="O203" s="16"/>
      <c r="P203" s="16"/>
      <c r="Q203" s="16"/>
      <c r="R203" s="16"/>
      <c r="S203" s="16"/>
      <c r="T203" s="16"/>
      <c r="U203" s="16"/>
      <c r="V203" s="16"/>
      <c r="W203" s="16"/>
      <c r="X203" s="16"/>
      <c r="Y203" s="16"/>
      <c r="Z203" s="16"/>
      <c r="AA203" s="16"/>
      <c r="AB203" s="16"/>
      <c r="AC203" s="16"/>
      <c r="AD203" s="16"/>
      <c r="AE203" s="16"/>
      <c r="AF203" s="16"/>
      <c r="AG203" s="16"/>
      <c r="AH203" s="16"/>
      <c r="AI203" s="16"/>
      <c r="AJ203" s="16"/>
      <c r="AK203" s="16"/>
      <c r="AL203" s="16"/>
      <c r="AM203" s="17"/>
      <c r="AN203" s="17"/>
      <c r="AO203" s="17"/>
      <c r="AP203" s="17"/>
      <c r="AQ203" s="17"/>
      <c r="AR203" s="17"/>
      <c r="AS203" s="17"/>
      <c r="AT203" s="17"/>
      <c r="AU203" s="17"/>
      <c r="AV203" s="17"/>
      <c r="AW203" s="17"/>
    </row>
    <row r="204" spans="1:49" s="18" customFormat="1" ht="15.75" x14ac:dyDescent="0.2">
      <c r="A204" s="8">
        <v>25</v>
      </c>
      <c r="B204" s="66" t="s">
        <v>139</v>
      </c>
      <c r="C204" s="8">
        <v>2.06</v>
      </c>
      <c r="D204" s="9"/>
      <c r="E204" s="8"/>
      <c r="F204" s="37">
        <f t="shared" si="46"/>
        <v>2.06</v>
      </c>
      <c r="G204" s="63">
        <f t="shared" si="47"/>
        <v>3069400</v>
      </c>
      <c r="H204" s="63">
        <f t="shared" si="48"/>
        <v>124868.77272727274</v>
      </c>
      <c r="I204" s="79">
        <f t="shared" si="45"/>
        <v>124868.77272727274</v>
      </c>
      <c r="J204" s="16"/>
      <c r="K204" s="16"/>
      <c r="L204" s="16"/>
      <c r="M204" s="16"/>
      <c r="N204" s="16"/>
      <c r="O204" s="16"/>
      <c r="P204" s="16"/>
      <c r="Q204" s="16"/>
      <c r="R204" s="16"/>
      <c r="S204" s="16"/>
      <c r="T204" s="16"/>
      <c r="U204" s="16"/>
      <c r="V204" s="16"/>
      <c r="W204" s="16"/>
      <c r="X204" s="16"/>
      <c r="Y204" s="16"/>
      <c r="Z204" s="16"/>
      <c r="AA204" s="16"/>
      <c r="AB204" s="16"/>
      <c r="AC204" s="16"/>
      <c r="AD204" s="16"/>
      <c r="AE204" s="16"/>
      <c r="AF204" s="16"/>
      <c r="AG204" s="16"/>
      <c r="AH204" s="16"/>
      <c r="AI204" s="16"/>
      <c r="AJ204" s="16"/>
      <c r="AK204" s="16"/>
      <c r="AL204" s="16"/>
      <c r="AM204" s="17"/>
      <c r="AN204" s="17"/>
      <c r="AO204" s="17"/>
      <c r="AP204" s="17"/>
      <c r="AQ204" s="17"/>
      <c r="AR204" s="17"/>
      <c r="AS204" s="17"/>
      <c r="AT204" s="17"/>
      <c r="AU204" s="17"/>
      <c r="AV204" s="17"/>
      <c r="AW204" s="17"/>
    </row>
    <row r="205" spans="1:49" s="18" customFormat="1" ht="15.75" x14ac:dyDescent="0.2">
      <c r="A205" s="8">
        <v>26</v>
      </c>
      <c r="B205" s="66" t="s">
        <v>226</v>
      </c>
      <c r="C205" s="112">
        <v>2.66</v>
      </c>
      <c r="D205" s="112"/>
      <c r="E205" s="8"/>
      <c r="F205" s="37">
        <f t="shared" si="46"/>
        <v>2.66</v>
      </c>
      <c r="G205" s="63">
        <f t="shared" si="47"/>
        <v>3963400</v>
      </c>
      <c r="H205" s="63">
        <f t="shared" si="48"/>
        <v>161238.31818181818</v>
      </c>
      <c r="I205" s="79">
        <f t="shared" si="45"/>
        <v>161238.31818181818</v>
      </c>
      <c r="J205" s="16"/>
      <c r="K205" s="16"/>
      <c r="L205" s="16"/>
      <c r="M205" s="16"/>
      <c r="N205" s="16"/>
      <c r="O205" s="16"/>
      <c r="P205" s="16"/>
      <c r="Q205" s="16"/>
      <c r="R205" s="16"/>
      <c r="S205" s="16"/>
      <c r="T205" s="16"/>
      <c r="U205" s="16"/>
      <c r="V205" s="16"/>
      <c r="W205" s="16"/>
      <c r="X205" s="16"/>
      <c r="Y205" s="16"/>
      <c r="Z205" s="16"/>
      <c r="AA205" s="16"/>
      <c r="AB205" s="16"/>
      <c r="AC205" s="16"/>
      <c r="AD205" s="16"/>
      <c r="AE205" s="16"/>
      <c r="AF205" s="16"/>
      <c r="AG205" s="16"/>
      <c r="AH205" s="16"/>
      <c r="AI205" s="16"/>
      <c r="AJ205" s="16"/>
      <c r="AK205" s="16"/>
      <c r="AL205" s="16"/>
      <c r="AM205" s="17"/>
      <c r="AN205" s="17"/>
      <c r="AO205" s="17"/>
      <c r="AP205" s="17"/>
      <c r="AQ205" s="17"/>
      <c r="AR205" s="17"/>
      <c r="AS205" s="17"/>
      <c r="AT205" s="17"/>
      <c r="AU205" s="17"/>
      <c r="AV205" s="17"/>
      <c r="AW205" s="17"/>
    </row>
    <row r="206" spans="1:49" s="18" customFormat="1" ht="15.75" x14ac:dyDescent="0.25">
      <c r="A206" s="8"/>
      <c r="B206" s="8" t="s">
        <v>119</v>
      </c>
      <c r="C206" s="12">
        <f t="shared" ref="C206:H206" si="49">SUM(C199:C205)</f>
        <v>21.959999999999997</v>
      </c>
      <c r="D206" s="12">
        <f t="shared" si="49"/>
        <v>0.35</v>
      </c>
      <c r="E206" s="12">
        <f t="shared" si="49"/>
        <v>0.48719999999999997</v>
      </c>
      <c r="F206" s="12">
        <f t="shared" si="49"/>
        <v>22.7972</v>
      </c>
      <c r="G206" s="12">
        <f t="shared" si="49"/>
        <v>33967828</v>
      </c>
      <c r="H206" s="12">
        <f t="shared" si="49"/>
        <v>1381873.0027272729</v>
      </c>
      <c r="I206" s="57">
        <f t="shared" ref="I206" si="50">SUM(I199:I205)</f>
        <v>1381873.0027272729</v>
      </c>
      <c r="J206" s="16"/>
      <c r="K206" s="16"/>
      <c r="L206" s="16"/>
      <c r="M206" s="16"/>
      <c r="N206" s="16"/>
      <c r="O206" s="16"/>
      <c r="P206" s="16"/>
      <c r="Q206" s="16"/>
      <c r="R206" s="16"/>
      <c r="S206" s="16"/>
      <c r="T206" s="16"/>
      <c r="U206" s="16"/>
      <c r="V206" s="16"/>
      <c r="W206" s="16"/>
      <c r="X206" s="16"/>
      <c r="Y206" s="16"/>
      <c r="Z206" s="16"/>
      <c r="AA206" s="16"/>
      <c r="AB206" s="16"/>
      <c r="AC206" s="16"/>
      <c r="AD206" s="16"/>
      <c r="AE206" s="16"/>
      <c r="AF206" s="16"/>
      <c r="AG206" s="16"/>
      <c r="AH206" s="16"/>
      <c r="AI206" s="16"/>
      <c r="AJ206" s="16"/>
      <c r="AK206" s="16"/>
      <c r="AL206" s="16"/>
      <c r="AM206" s="17"/>
      <c r="AN206" s="17"/>
      <c r="AO206" s="17"/>
      <c r="AP206" s="17"/>
      <c r="AQ206" s="17"/>
      <c r="AR206" s="17"/>
      <c r="AS206" s="17"/>
      <c r="AT206" s="17"/>
      <c r="AU206" s="17"/>
      <c r="AV206" s="17"/>
      <c r="AW206" s="17"/>
    </row>
    <row r="207" spans="1:49" s="18" customFormat="1" ht="15.75" x14ac:dyDescent="0.2">
      <c r="A207" s="112" t="s">
        <v>140</v>
      </c>
      <c r="B207" s="112" t="s">
        <v>141</v>
      </c>
      <c r="C207" s="8"/>
      <c r="D207" s="9"/>
      <c r="E207" s="71"/>
      <c r="F207" s="37">
        <f t="shared" si="46"/>
        <v>0</v>
      </c>
      <c r="G207" s="63">
        <f t="shared" si="47"/>
        <v>0</v>
      </c>
      <c r="H207" s="63">
        <f t="shared" si="48"/>
        <v>0</v>
      </c>
      <c r="I207" s="58"/>
      <c r="J207" s="16"/>
      <c r="K207" s="16"/>
      <c r="L207" s="16"/>
      <c r="M207" s="16"/>
      <c r="N207" s="16"/>
      <c r="O207" s="16"/>
      <c r="P207" s="16"/>
      <c r="Q207" s="16"/>
      <c r="R207" s="16"/>
      <c r="S207" s="16"/>
      <c r="T207" s="16"/>
      <c r="U207" s="16"/>
      <c r="V207" s="16"/>
      <c r="W207" s="16"/>
      <c r="X207" s="16"/>
      <c r="Y207" s="16"/>
      <c r="Z207" s="16"/>
      <c r="AA207" s="16"/>
      <c r="AB207" s="16"/>
      <c r="AC207" s="16"/>
      <c r="AD207" s="16"/>
      <c r="AE207" s="16"/>
      <c r="AF207" s="16"/>
      <c r="AG207" s="16"/>
      <c r="AH207" s="16"/>
      <c r="AI207" s="16"/>
      <c r="AJ207" s="16"/>
      <c r="AK207" s="16"/>
      <c r="AL207" s="16"/>
      <c r="AM207" s="17"/>
      <c r="AN207" s="17"/>
      <c r="AO207" s="17"/>
      <c r="AP207" s="17"/>
      <c r="AQ207" s="17"/>
      <c r="AR207" s="17"/>
      <c r="AS207" s="17"/>
      <c r="AT207" s="17"/>
      <c r="AU207" s="17"/>
      <c r="AV207" s="17"/>
      <c r="AW207" s="17"/>
    </row>
    <row r="208" spans="1:49" s="18" customFormat="1" ht="15.75" x14ac:dyDescent="0.2">
      <c r="A208" s="8">
        <v>27</v>
      </c>
      <c r="B208" s="66" t="s">
        <v>142</v>
      </c>
      <c r="C208" s="8">
        <v>4.6500000000000004</v>
      </c>
      <c r="D208" s="9">
        <v>0.2</v>
      </c>
      <c r="E208" s="8"/>
      <c r="F208" s="37">
        <f t="shared" si="46"/>
        <v>4.8500000000000005</v>
      </c>
      <c r="G208" s="63">
        <f t="shared" si="47"/>
        <v>7226500.0000000009</v>
      </c>
      <c r="H208" s="63">
        <f t="shared" si="48"/>
        <v>293987.15909090912</v>
      </c>
      <c r="I208" s="79">
        <f t="shared" ref="I208:I212" si="51">H208</f>
        <v>293987.15909090912</v>
      </c>
      <c r="J208" s="16"/>
      <c r="K208" s="16"/>
      <c r="L208" s="16"/>
      <c r="M208" s="16"/>
      <c r="N208" s="16"/>
      <c r="O208" s="16"/>
      <c r="P208" s="16"/>
      <c r="Q208" s="16"/>
      <c r="R208" s="16"/>
      <c r="S208" s="16"/>
      <c r="T208" s="16"/>
      <c r="U208" s="16"/>
      <c r="V208" s="16"/>
      <c r="W208" s="16"/>
      <c r="X208" s="16"/>
      <c r="Y208" s="16"/>
      <c r="Z208" s="16"/>
      <c r="AA208" s="16"/>
      <c r="AB208" s="16"/>
      <c r="AC208" s="16"/>
      <c r="AD208" s="16"/>
      <c r="AE208" s="16"/>
      <c r="AF208" s="16"/>
      <c r="AG208" s="16"/>
      <c r="AH208" s="16"/>
      <c r="AI208" s="16"/>
      <c r="AJ208" s="16"/>
      <c r="AK208" s="16"/>
      <c r="AL208" s="16"/>
      <c r="AM208" s="17"/>
      <c r="AN208" s="17"/>
      <c r="AO208" s="17"/>
      <c r="AP208" s="17"/>
      <c r="AQ208" s="17"/>
      <c r="AR208" s="17"/>
      <c r="AS208" s="17"/>
      <c r="AT208" s="17"/>
      <c r="AU208" s="17"/>
      <c r="AV208" s="17"/>
      <c r="AW208" s="17"/>
    </row>
    <row r="209" spans="1:50" s="18" customFormat="1" ht="15.75" x14ac:dyDescent="0.2">
      <c r="A209" s="8">
        <v>28</v>
      </c>
      <c r="B209" s="66" t="s">
        <v>143</v>
      </c>
      <c r="C209" s="8">
        <v>2.86</v>
      </c>
      <c r="D209" s="9">
        <v>0.15</v>
      </c>
      <c r="E209" s="8"/>
      <c r="F209" s="37">
        <f t="shared" si="46"/>
        <v>3.01</v>
      </c>
      <c r="G209" s="63">
        <f t="shared" si="47"/>
        <v>4484900</v>
      </c>
      <c r="H209" s="63">
        <f t="shared" si="48"/>
        <v>182453.88636363635</v>
      </c>
      <c r="I209" s="79">
        <f t="shared" si="51"/>
        <v>182453.88636363635</v>
      </c>
      <c r="J209" s="16"/>
      <c r="K209" s="16"/>
      <c r="L209" s="16"/>
      <c r="M209" s="16"/>
      <c r="N209" s="16"/>
      <c r="O209" s="16"/>
      <c r="P209" s="16"/>
      <c r="Q209" s="16"/>
      <c r="R209" s="16"/>
      <c r="S209" s="16"/>
      <c r="T209" s="16"/>
      <c r="U209" s="16"/>
      <c r="V209" s="16"/>
      <c r="W209" s="16"/>
      <c r="X209" s="16"/>
      <c r="Y209" s="16"/>
      <c r="Z209" s="16"/>
      <c r="AA209" s="16"/>
      <c r="AB209" s="16"/>
      <c r="AC209" s="16"/>
      <c r="AD209" s="16"/>
      <c r="AE209" s="16"/>
      <c r="AF209" s="16"/>
      <c r="AG209" s="16"/>
      <c r="AH209" s="16"/>
      <c r="AI209" s="16"/>
      <c r="AJ209" s="16"/>
      <c r="AK209" s="16"/>
      <c r="AL209" s="16"/>
      <c r="AM209" s="17"/>
      <c r="AN209" s="17"/>
      <c r="AO209" s="17"/>
      <c r="AP209" s="17"/>
      <c r="AQ209" s="17"/>
      <c r="AR209" s="17"/>
      <c r="AS209" s="17"/>
      <c r="AT209" s="17"/>
      <c r="AU209" s="17"/>
      <c r="AV209" s="17"/>
      <c r="AW209" s="17"/>
    </row>
    <row r="210" spans="1:50" s="18" customFormat="1" ht="15.75" x14ac:dyDescent="0.2">
      <c r="A210" s="8">
        <v>29</v>
      </c>
      <c r="B210" s="66" t="s">
        <v>117</v>
      </c>
      <c r="C210" s="8">
        <v>3.26</v>
      </c>
      <c r="D210" s="9"/>
      <c r="E210" s="8"/>
      <c r="F210" s="37">
        <f t="shared" si="46"/>
        <v>3.26</v>
      </c>
      <c r="G210" s="63">
        <f t="shared" si="47"/>
        <v>4857400</v>
      </c>
      <c r="H210" s="63">
        <f t="shared" si="48"/>
        <v>197607.86363636365</v>
      </c>
      <c r="I210" s="79">
        <f t="shared" si="51"/>
        <v>197607.86363636365</v>
      </c>
      <c r="J210" s="16"/>
      <c r="K210" s="16"/>
      <c r="L210" s="16"/>
      <c r="M210" s="16"/>
      <c r="N210" s="16"/>
      <c r="O210" s="16"/>
      <c r="P210" s="16"/>
      <c r="Q210" s="16"/>
      <c r="R210" s="16"/>
      <c r="S210" s="16"/>
      <c r="T210" s="16"/>
      <c r="U210" s="16"/>
      <c r="V210" s="16"/>
      <c r="W210" s="16"/>
      <c r="X210" s="16"/>
      <c r="Y210" s="16"/>
      <c r="Z210" s="16"/>
      <c r="AA210" s="16"/>
      <c r="AB210" s="16"/>
      <c r="AC210" s="16"/>
      <c r="AD210" s="16"/>
      <c r="AE210" s="16"/>
      <c r="AF210" s="16"/>
      <c r="AG210" s="16"/>
      <c r="AH210" s="16"/>
      <c r="AI210" s="16"/>
      <c r="AJ210" s="16"/>
      <c r="AK210" s="16"/>
      <c r="AL210" s="16"/>
      <c r="AM210" s="17"/>
      <c r="AN210" s="17"/>
      <c r="AO210" s="17"/>
      <c r="AP210" s="17"/>
      <c r="AQ210" s="17"/>
      <c r="AR210" s="17"/>
      <c r="AS210" s="17"/>
      <c r="AT210" s="17"/>
      <c r="AU210" s="17"/>
      <c r="AV210" s="17"/>
      <c r="AW210" s="17"/>
    </row>
    <row r="211" spans="1:50" s="18" customFormat="1" ht="15.75" x14ac:dyDescent="0.2">
      <c r="A211" s="8">
        <v>30</v>
      </c>
      <c r="B211" s="66" t="s">
        <v>144</v>
      </c>
      <c r="C211" s="8">
        <v>4.0599999999999996</v>
      </c>
      <c r="D211" s="9"/>
      <c r="E211" s="8">
        <f>C211*14%</f>
        <v>0.56840000000000002</v>
      </c>
      <c r="F211" s="37">
        <f t="shared" si="46"/>
        <v>4.6283999999999992</v>
      </c>
      <c r="G211" s="63">
        <f t="shared" si="47"/>
        <v>6896315.9999999991</v>
      </c>
      <c r="H211" s="63">
        <f t="shared" si="48"/>
        <v>280554.67363636359</v>
      </c>
      <c r="I211" s="79">
        <f t="shared" si="51"/>
        <v>280554.67363636359</v>
      </c>
      <c r="J211" s="16"/>
      <c r="K211" s="16"/>
      <c r="L211" s="16"/>
      <c r="M211" s="16"/>
      <c r="N211" s="16"/>
      <c r="O211" s="16"/>
      <c r="P211" s="16"/>
      <c r="Q211" s="16"/>
      <c r="R211" s="16"/>
      <c r="S211" s="16"/>
      <c r="T211" s="16"/>
      <c r="U211" s="16"/>
      <c r="V211" s="16"/>
      <c r="W211" s="16"/>
      <c r="X211" s="16"/>
      <c r="Y211" s="16"/>
      <c r="Z211" s="16"/>
      <c r="AA211" s="16"/>
      <c r="AB211" s="16"/>
      <c r="AC211" s="16"/>
      <c r="AD211" s="16"/>
      <c r="AE211" s="16"/>
      <c r="AF211" s="16"/>
      <c r="AG211" s="16"/>
      <c r="AH211" s="16"/>
      <c r="AI211" s="16"/>
      <c r="AJ211" s="16"/>
      <c r="AK211" s="16"/>
      <c r="AL211" s="16"/>
      <c r="AM211" s="17"/>
      <c r="AN211" s="17"/>
      <c r="AO211" s="17"/>
      <c r="AP211" s="17"/>
      <c r="AQ211" s="17"/>
      <c r="AR211" s="17"/>
      <c r="AS211" s="17"/>
      <c r="AT211" s="17"/>
      <c r="AU211" s="17"/>
      <c r="AV211" s="17"/>
      <c r="AW211" s="17"/>
    </row>
    <row r="212" spans="1:50" s="18" customFormat="1" ht="15.75" x14ac:dyDescent="0.2">
      <c r="A212" s="8">
        <v>31</v>
      </c>
      <c r="B212" s="66" t="s">
        <v>233</v>
      </c>
      <c r="C212" s="8">
        <v>2.46</v>
      </c>
      <c r="D212" s="9"/>
      <c r="E212" s="8"/>
      <c r="F212" s="37">
        <f t="shared" si="46"/>
        <v>2.46</v>
      </c>
      <c r="G212" s="63">
        <f t="shared" si="47"/>
        <v>3665400</v>
      </c>
      <c r="H212" s="63">
        <f t="shared" si="48"/>
        <v>149115.13636363635</v>
      </c>
      <c r="I212" s="79">
        <f t="shared" si="51"/>
        <v>149115.13636363635</v>
      </c>
      <c r="J212" s="16"/>
      <c r="K212" s="16"/>
      <c r="L212" s="16"/>
      <c r="M212" s="16"/>
      <c r="N212" s="16"/>
      <c r="O212" s="16"/>
      <c r="P212" s="16"/>
      <c r="Q212" s="16"/>
      <c r="R212" s="16"/>
      <c r="S212" s="16"/>
      <c r="T212" s="16"/>
      <c r="U212" s="16"/>
      <c r="V212" s="16"/>
      <c r="W212" s="16"/>
      <c r="X212" s="16"/>
      <c r="Y212" s="16"/>
      <c r="Z212" s="16"/>
      <c r="AA212" s="16"/>
      <c r="AB212" s="16"/>
      <c r="AC212" s="16"/>
      <c r="AD212" s="16"/>
      <c r="AE212" s="16"/>
      <c r="AF212" s="16"/>
      <c r="AG212" s="16"/>
      <c r="AH212" s="16"/>
      <c r="AI212" s="16"/>
      <c r="AJ212" s="16"/>
      <c r="AK212" s="16"/>
      <c r="AL212" s="16"/>
      <c r="AM212" s="17"/>
      <c r="AN212" s="17"/>
      <c r="AO212" s="17"/>
      <c r="AP212" s="17"/>
      <c r="AQ212" s="17"/>
      <c r="AR212" s="17"/>
      <c r="AS212" s="17"/>
      <c r="AT212" s="17"/>
      <c r="AU212" s="17"/>
      <c r="AV212" s="17"/>
      <c r="AW212" s="17"/>
    </row>
    <row r="213" spans="1:50" s="18" customFormat="1" ht="15.75" x14ac:dyDescent="0.25">
      <c r="A213" s="8"/>
      <c r="B213" s="8" t="s">
        <v>119</v>
      </c>
      <c r="C213" s="55">
        <f t="shared" ref="C213:H213" si="52">SUM(C208:C212)</f>
        <v>17.29</v>
      </c>
      <c r="D213" s="55">
        <f t="shared" si="52"/>
        <v>0.35</v>
      </c>
      <c r="E213" s="55">
        <f t="shared" si="52"/>
        <v>0.56840000000000002</v>
      </c>
      <c r="F213" s="55">
        <f t="shared" si="52"/>
        <v>18.208400000000001</v>
      </c>
      <c r="G213" s="55">
        <f t="shared" si="52"/>
        <v>27130516</v>
      </c>
      <c r="H213" s="55">
        <f t="shared" si="52"/>
        <v>1103718.7190909092</v>
      </c>
      <c r="I213" s="59">
        <f t="shared" ref="I213" si="53">SUM(I208:I212)</f>
        <v>1103718.7190909092</v>
      </c>
      <c r="J213" s="16"/>
      <c r="K213" s="16"/>
      <c r="L213" s="16"/>
      <c r="M213" s="16"/>
      <c r="N213" s="16"/>
      <c r="O213" s="16"/>
      <c r="P213" s="16"/>
      <c r="Q213" s="16"/>
      <c r="R213" s="16"/>
      <c r="S213" s="16"/>
      <c r="T213" s="16"/>
      <c r="U213" s="16"/>
      <c r="V213" s="16"/>
      <c r="W213" s="16"/>
      <c r="X213" s="16"/>
      <c r="Y213" s="16"/>
      <c r="Z213" s="16"/>
      <c r="AA213" s="16"/>
      <c r="AB213" s="16"/>
      <c r="AC213" s="16"/>
      <c r="AD213" s="16"/>
      <c r="AE213" s="16"/>
      <c r="AF213" s="16"/>
      <c r="AG213" s="16"/>
      <c r="AH213" s="16"/>
      <c r="AI213" s="16"/>
      <c r="AJ213" s="16"/>
      <c r="AK213" s="16"/>
      <c r="AL213" s="16"/>
      <c r="AM213" s="17"/>
      <c r="AN213" s="17"/>
      <c r="AO213" s="17"/>
      <c r="AP213" s="17"/>
      <c r="AQ213" s="17"/>
      <c r="AR213" s="17"/>
      <c r="AS213" s="17"/>
      <c r="AT213" s="17"/>
      <c r="AU213" s="17"/>
      <c r="AV213" s="17"/>
      <c r="AW213" s="17"/>
    </row>
    <row r="214" spans="1:50" s="18" customFormat="1" ht="15.75" x14ac:dyDescent="0.2">
      <c r="A214" s="112" t="s">
        <v>146</v>
      </c>
      <c r="B214" s="112" t="s">
        <v>147</v>
      </c>
      <c r="C214" s="8"/>
      <c r="D214" s="9"/>
      <c r="E214" s="71"/>
      <c r="F214" s="37">
        <f t="shared" si="46"/>
        <v>0</v>
      </c>
      <c r="G214" s="63">
        <f t="shared" si="47"/>
        <v>0</v>
      </c>
      <c r="H214" s="63">
        <f t="shared" si="48"/>
        <v>0</v>
      </c>
      <c r="I214" s="58"/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16"/>
      <c r="U214" s="16"/>
      <c r="V214" s="16"/>
      <c r="W214" s="16"/>
      <c r="X214" s="16"/>
      <c r="Y214" s="16"/>
      <c r="Z214" s="16"/>
      <c r="AA214" s="16"/>
      <c r="AB214" s="16"/>
      <c r="AC214" s="16"/>
      <c r="AD214" s="16"/>
      <c r="AE214" s="16"/>
      <c r="AF214" s="16"/>
      <c r="AG214" s="16"/>
      <c r="AH214" s="16"/>
      <c r="AI214" s="16"/>
      <c r="AJ214" s="16"/>
      <c r="AK214" s="16"/>
      <c r="AL214" s="16"/>
      <c r="AM214" s="17"/>
      <c r="AN214" s="17"/>
      <c r="AO214" s="17"/>
      <c r="AP214" s="17"/>
      <c r="AQ214" s="17"/>
      <c r="AR214" s="17"/>
      <c r="AS214" s="17"/>
      <c r="AT214" s="17"/>
      <c r="AU214" s="17"/>
      <c r="AV214" s="17"/>
      <c r="AW214" s="17"/>
    </row>
    <row r="215" spans="1:50" s="18" customFormat="1" ht="15.75" x14ac:dyDescent="0.2">
      <c r="A215" s="8">
        <v>32</v>
      </c>
      <c r="B215" s="68" t="s">
        <v>148</v>
      </c>
      <c r="C215" s="11">
        <v>2.46</v>
      </c>
      <c r="D215" s="9">
        <v>0.2</v>
      </c>
      <c r="E215" s="8"/>
      <c r="F215" s="37">
        <f t="shared" si="46"/>
        <v>2.66</v>
      </c>
      <c r="G215" s="63">
        <f t="shared" si="47"/>
        <v>3963400</v>
      </c>
      <c r="H215" s="63">
        <f t="shared" si="48"/>
        <v>161238.31818181818</v>
      </c>
      <c r="I215" s="79">
        <f t="shared" ref="I215:I220" si="54">H215</f>
        <v>161238.31818181818</v>
      </c>
      <c r="J215" s="16"/>
      <c r="K215" s="16"/>
      <c r="L215" s="16"/>
      <c r="M215" s="16"/>
      <c r="N215" s="16"/>
      <c r="O215" s="16"/>
      <c r="P215" s="16"/>
      <c r="Q215" s="16"/>
      <c r="R215" s="16"/>
      <c r="S215" s="16"/>
      <c r="T215" s="16"/>
      <c r="U215" s="16"/>
      <c r="V215" s="16"/>
      <c r="W215" s="16"/>
      <c r="X215" s="16"/>
      <c r="Y215" s="16"/>
      <c r="Z215" s="16"/>
      <c r="AA215" s="16"/>
      <c r="AB215" s="16"/>
      <c r="AC215" s="16"/>
      <c r="AD215" s="16"/>
      <c r="AE215" s="16"/>
      <c r="AF215" s="16"/>
      <c r="AG215" s="16"/>
      <c r="AH215" s="16"/>
      <c r="AI215" s="16"/>
      <c r="AJ215" s="16"/>
      <c r="AK215" s="16"/>
      <c r="AL215" s="16"/>
      <c r="AM215" s="17"/>
      <c r="AN215" s="17"/>
      <c r="AO215" s="17"/>
      <c r="AP215" s="17"/>
      <c r="AQ215" s="17"/>
      <c r="AR215" s="17"/>
      <c r="AS215" s="17"/>
      <c r="AT215" s="17"/>
      <c r="AU215" s="17"/>
      <c r="AV215" s="17"/>
      <c r="AW215" s="17"/>
    </row>
    <row r="216" spans="1:50" s="18" customFormat="1" ht="15.75" x14ac:dyDescent="0.2">
      <c r="A216" s="8">
        <v>33</v>
      </c>
      <c r="B216" s="68" t="s">
        <v>159</v>
      </c>
      <c r="C216" s="8">
        <v>3</v>
      </c>
      <c r="D216" s="9">
        <v>0.15</v>
      </c>
      <c r="E216" s="8"/>
      <c r="F216" s="37">
        <f t="shared" si="46"/>
        <v>3.15</v>
      </c>
      <c r="G216" s="63">
        <f t="shared" si="47"/>
        <v>4693500</v>
      </c>
      <c r="H216" s="63">
        <f t="shared" si="48"/>
        <v>190940.11363636365</v>
      </c>
      <c r="I216" s="79">
        <f t="shared" si="54"/>
        <v>190940.11363636365</v>
      </c>
      <c r="J216" s="16"/>
      <c r="K216" s="16"/>
      <c r="L216" s="16"/>
      <c r="M216" s="16"/>
      <c r="N216" s="16"/>
      <c r="O216" s="16"/>
      <c r="P216" s="16"/>
      <c r="Q216" s="16"/>
      <c r="R216" s="16"/>
      <c r="S216" s="16"/>
      <c r="T216" s="16"/>
      <c r="U216" s="16"/>
      <c r="V216" s="16"/>
      <c r="W216" s="16"/>
      <c r="X216" s="16"/>
      <c r="Y216" s="16"/>
      <c r="Z216" s="16"/>
      <c r="AA216" s="16"/>
      <c r="AB216" s="16"/>
      <c r="AC216" s="16"/>
      <c r="AD216" s="16"/>
      <c r="AE216" s="16"/>
      <c r="AF216" s="16"/>
      <c r="AG216" s="16"/>
      <c r="AH216" s="16"/>
      <c r="AI216" s="16"/>
      <c r="AJ216" s="16"/>
      <c r="AK216" s="16"/>
      <c r="AL216" s="16"/>
      <c r="AM216" s="17"/>
      <c r="AN216" s="17"/>
      <c r="AO216" s="17"/>
      <c r="AP216" s="17"/>
      <c r="AQ216" s="17"/>
      <c r="AR216" s="17"/>
      <c r="AS216" s="17"/>
      <c r="AT216" s="17"/>
      <c r="AU216" s="17"/>
      <c r="AV216" s="17"/>
      <c r="AW216" s="17"/>
    </row>
    <row r="217" spans="1:50" s="18" customFormat="1" ht="15.75" x14ac:dyDescent="0.2">
      <c r="A217" s="8">
        <v>34</v>
      </c>
      <c r="B217" s="66" t="s">
        <v>149</v>
      </c>
      <c r="C217" s="8">
        <v>3.06</v>
      </c>
      <c r="D217" s="9"/>
      <c r="E217" s="8"/>
      <c r="F217" s="37">
        <f t="shared" si="46"/>
        <v>3.06</v>
      </c>
      <c r="G217" s="63">
        <f t="shared" si="47"/>
        <v>4559400</v>
      </c>
      <c r="H217" s="63">
        <f t="shared" si="48"/>
        <v>185484.68181818182</v>
      </c>
      <c r="I217" s="79">
        <f t="shared" si="54"/>
        <v>185484.68181818182</v>
      </c>
      <c r="J217" s="16"/>
      <c r="K217" s="16"/>
      <c r="L217" s="16"/>
      <c r="M217" s="16"/>
      <c r="N217" s="16"/>
      <c r="O217" s="16"/>
      <c r="P217" s="16"/>
      <c r="Q217" s="16"/>
      <c r="R217" s="16"/>
      <c r="S217" s="16"/>
      <c r="T217" s="16"/>
      <c r="U217" s="16"/>
      <c r="V217" s="16"/>
      <c r="W217" s="16"/>
      <c r="X217" s="16"/>
      <c r="Y217" s="16"/>
      <c r="Z217" s="16"/>
      <c r="AA217" s="16"/>
      <c r="AB217" s="16"/>
      <c r="AC217" s="16"/>
      <c r="AD217" s="16"/>
      <c r="AE217" s="16"/>
      <c r="AF217" s="16"/>
      <c r="AG217" s="16"/>
      <c r="AH217" s="16"/>
      <c r="AI217" s="16"/>
      <c r="AJ217" s="16"/>
      <c r="AK217" s="16"/>
      <c r="AL217" s="16"/>
      <c r="AM217" s="17"/>
      <c r="AN217" s="17"/>
      <c r="AO217" s="17"/>
      <c r="AP217" s="17"/>
      <c r="AQ217" s="17"/>
      <c r="AR217" s="17"/>
      <c r="AS217" s="17"/>
      <c r="AT217" s="17"/>
      <c r="AU217" s="17"/>
      <c r="AV217" s="17"/>
      <c r="AW217" s="17"/>
    </row>
    <row r="218" spans="1:50" s="18" customFormat="1" ht="15.75" x14ac:dyDescent="0.2">
      <c r="A218" s="8">
        <v>35</v>
      </c>
      <c r="B218" s="72" t="s">
        <v>249</v>
      </c>
      <c r="C218" s="8">
        <v>2.86</v>
      </c>
      <c r="D218" s="9"/>
      <c r="E218" s="8"/>
      <c r="F218" s="37">
        <f t="shared" si="46"/>
        <v>2.86</v>
      </c>
      <c r="G218" s="63">
        <f t="shared" si="47"/>
        <v>4261400</v>
      </c>
      <c r="H218" s="63">
        <f t="shared" si="48"/>
        <v>173361.5</v>
      </c>
      <c r="I218" s="79">
        <f t="shared" si="54"/>
        <v>173361.5</v>
      </c>
      <c r="J218" s="16"/>
      <c r="K218" s="16"/>
      <c r="L218" s="16"/>
      <c r="M218" s="16"/>
      <c r="N218" s="16"/>
      <c r="O218" s="16"/>
      <c r="P218" s="16"/>
      <c r="Q218" s="16"/>
      <c r="R218" s="16"/>
      <c r="S218" s="16"/>
      <c r="T218" s="16"/>
      <c r="U218" s="16"/>
      <c r="V218" s="16"/>
      <c r="W218" s="16"/>
      <c r="X218" s="16"/>
      <c r="Y218" s="16"/>
      <c r="Z218" s="16"/>
      <c r="AA218" s="16"/>
      <c r="AB218" s="16"/>
      <c r="AC218" s="16"/>
      <c r="AD218" s="16"/>
      <c r="AE218" s="16"/>
      <c r="AF218" s="16"/>
      <c r="AG218" s="16"/>
      <c r="AH218" s="16"/>
      <c r="AI218" s="16"/>
      <c r="AJ218" s="16"/>
      <c r="AK218" s="16"/>
      <c r="AL218" s="16"/>
      <c r="AM218" s="17"/>
      <c r="AN218" s="17"/>
      <c r="AO218" s="17"/>
      <c r="AP218" s="17"/>
      <c r="AQ218" s="17"/>
      <c r="AR218" s="17"/>
      <c r="AS218" s="17"/>
      <c r="AT218" s="17"/>
      <c r="AU218" s="17"/>
      <c r="AV218" s="17"/>
      <c r="AW218" s="17"/>
    </row>
    <row r="219" spans="1:50" s="18" customFormat="1" ht="15.75" x14ac:dyDescent="0.2">
      <c r="A219" s="8">
        <v>36</v>
      </c>
      <c r="B219" s="68" t="s">
        <v>152</v>
      </c>
      <c r="C219" s="112">
        <v>2.2599999999999998</v>
      </c>
      <c r="D219" s="112"/>
      <c r="E219" s="71"/>
      <c r="F219" s="37">
        <f t="shared" ref="F219" si="55">C219+D219+E219</f>
        <v>2.2599999999999998</v>
      </c>
      <c r="G219" s="63">
        <f t="shared" ref="G219" si="56">F219*1490000</f>
        <v>3367399.9999999995</v>
      </c>
      <c r="H219" s="63">
        <f t="shared" ref="H219" si="57">G219/22-G219*10.5%/22</f>
        <v>136991.95454545453</v>
      </c>
      <c r="I219" s="79">
        <f t="shared" si="54"/>
        <v>136991.95454545453</v>
      </c>
      <c r="J219" s="16"/>
      <c r="K219" s="16"/>
      <c r="L219" s="16"/>
      <c r="M219" s="16"/>
      <c r="N219" s="16"/>
      <c r="O219" s="16"/>
      <c r="P219" s="16"/>
      <c r="Q219" s="16"/>
      <c r="R219" s="16"/>
      <c r="S219" s="16"/>
      <c r="T219" s="16"/>
      <c r="U219" s="16"/>
      <c r="V219" s="16"/>
      <c r="W219" s="16"/>
      <c r="X219" s="16"/>
      <c r="Y219" s="16"/>
      <c r="Z219" s="16"/>
      <c r="AA219" s="16"/>
      <c r="AB219" s="16"/>
      <c r="AC219" s="16"/>
      <c r="AD219" s="16"/>
      <c r="AE219" s="16"/>
      <c r="AF219" s="16"/>
      <c r="AG219" s="16"/>
      <c r="AH219" s="16"/>
      <c r="AI219" s="16"/>
      <c r="AJ219" s="16"/>
      <c r="AK219" s="16"/>
      <c r="AL219" s="16"/>
      <c r="AM219" s="17"/>
      <c r="AN219" s="17"/>
      <c r="AO219" s="17"/>
      <c r="AP219" s="17"/>
      <c r="AQ219" s="17"/>
      <c r="AR219" s="17"/>
      <c r="AS219" s="17"/>
      <c r="AT219" s="17"/>
      <c r="AU219" s="17"/>
      <c r="AV219" s="17"/>
      <c r="AW219" s="17"/>
    </row>
    <row r="220" spans="1:50" s="18" customFormat="1" ht="15.75" x14ac:dyDescent="0.2">
      <c r="A220" s="8">
        <v>37</v>
      </c>
      <c r="B220" s="66" t="s">
        <v>222</v>
      </c>
      <c r="C220" s="112">
        <v>3</v>
      </c>
      <c r="D220" s="112"/>
      <c r="E220" s="71"/>
      <c r="F220" s="37">
        <f t="shared" si="46"/>
        <v>3</v>
      </c>
      <c r="G220" s="63">
        <f t="shared" si="47"/>
        <v>4470000</v>
      </c>
      <c r="H220" s="63">
        <f t="shared" si="48"/>
        <v>181847.72727272726</v>
      </c>
      <c r="I220" s="79">
        <f t="shared" si="54"/>
        <v>181847.72727272726</v>
      </c>
      <c r="J220" s="16"/>
      <c r="K220" s="16"/>
      <c r="L220" s="16"/>
      <c r="M220" s="16"/>
      <c r="N220" s="16"/>
      <c r="O220" s="16"/>
      <c r="P220" s="16"/>
      <c r="Q220" s="16"/>
      <c r="R220" s="16"/>
      <c r="S220" s="16"/>
      <c r="T220" s="16"/>
      <c r="U220" s="16"/>
      <c r="V220" s="16"/>
      <c r="W220" s="16"/>
      <c r="X220" s="16"/>
      <c r="Y220" s="16"/>
      <c r="Z220" s="16"/>
      <c r="AA220" s="16"/>
      <c r="AB220" s="16"/>
      <c r="AC220" s="16"/>
      <c r="AD220" s="16"/>
      <c r="AE220" s="16"/>
      <c r="AF220" s="16"/>
      <c r="AG220" s="16"/>
      <c r="AH220" s="16"/>
      <c r="AI220" s="16"/>
      <c r="AJ220" s="16"/>
      <c r="AK220" s="16"/>
      <c r="AL220" s="16"/>
      <c r="AM220" s="17"/>
      <c r="AN220" s="17"/>
      <c r="AO220" s="17"/>
      <c r="AP220" s="17"/>
      <c r="AQ220" s="17"/>
      <c r="AR220" s="17"/>
      <c r="AS220" s="17"/>
      <c r="AT220" s="17"/>
      <c r="AU220" s="17"/>
      <c r="AV220" s="17"/>
      <c r="AW220" s="17"/>
    </row>
    <row r="221" spans="1:50" s="3" customFormat="1" ht="13.5" x14ac:dyDescent="0.25">
      <c r="A221" s="8"/>
      <c r="B221" s="8" t="s">
        <v>119</v>
      </c>
      <c r="C221" s="12">
        <f t="shared" ref="C221:I221" si="58">SUM(C215:C220)</f>
        <v>16.64</v>
      </c>
      <c r="D221" s="12">
        <f t="shared" si="58"/>
        <v>0.35</v>
      </c>
      <c r="E221" s="12">
        <f t="shared" si="58"/>
        <v>0</v>
      </c>
      <c r="F221" s="12">
        <f t="shared" si="58"/>
        <v>16.990000000000002</v>
      </c>
      <c r="G221" s="12">
        <f t="shared" si="58"/>
        <v>25315100</v>
      </c>
      <c r="H221" s="12">
        <f t="shared" si="58"/>
        <v>1029864.2954545454</v>
      </c>
      <c r="I221" s="57">
        <f t="shared" si="58"/>
        <v>1029864.2954545454</v>
      </c>
      <c r="AM221" s="4"/>
      <c r="AN221" s="4"/>
      <c r="AO221" s="4"/>
      <c r="AP221" s="4"/>
      <c r="AQ221" s="4"/>
      <c r="AR221" s="4"/>
      <c r="AS221" s="4"/>
      <c r="AT221" s="4"/>
      <c r="AU221" s="4"/>
      <c r="AV221" s="4"/>
      <c r="AW221" s="4"/>
      <c r="AX221" s="5"/>
    </row>
    <row r="222" spans="1:50" s="3" customFormat="1" ht="12.75" x14ac:dyDescent="0.2">
      <c r="A222" s="112" t="s">
        <v>154</v>
      </c>
      <c r="B222" s="112" t="s">
        <v>155</v>
      </c>
      <c r="C222" s="8"/>
      <c r="D222" s="9"/>
      <c r="E222" s="36"/>
      <c r="F222" s="37">
        <f t="shared" si="46"/>
        <v>0</v>
      </c>
      <c r="G222" s="63">
        <f t="shared" si="47"/>
        <v>0</v>
      </c>
      <c r="H222" s="63">
        <f t="shared" si="48"/>
        <v>0</v>
      </c>
      <c r="I222" s="58"/>
      <c r="AM222" s="4"/>
      <c r="AN222" s="4"/>
      <c r="AO222" s="4"/>
      <c r="AP222" s="4"/>
      <c r="AQ222" s="4"/>
      <c r="AR222" s="4"/>
      <c r="AS222" s="4"/>
      <c r="AT222" s="4"/>
      <c r="AU222" s="4"/>
      <c r="AV222" s="4"/>
      <c r="AW222" s="4"/>
      <c r="AX222" s="5"/>
    </row>
    <row r="223" spans="1:50" s="39" customFormat="1" ht="15.75" x14ac:dyDescent="0.25">
      <c r="A223" s="8">
        <v>38</v>
      </c>
      <c r="B223" s="66" t="s">
        <v>163</v>
      </c>
      <c r="C223" s="9">
        <v>3.66</v>
      </c>
      <c r="D223" s="9">
        <v>0.2</v>
      </c>
      <c r="E223" s="8"/>
      <c r="F223" s="37">
        <f t="shared" si="46"/>
        <v>3.8600000000000003</v>
      </c>
      <c r="G223" s="63">
        <f t="shared" si="47"/>
        <v>5751400.0000000009</v>
      </c>
      <c r="H223" s="63">
        <f t="shared" si="48"/>
        <v>233977.40909090912</v>
      </c>
      <c r="I223" s="79">
        <f t="shared" ref="I223:I228" si="59">H223</f>
        <v>233977.40909090912</v>
      </c>
    </row>
    <row r="224" spans="1:50" s="40" customFormat="1" ht="15.75" x14ac:dyDescent="0.25">
      <c r="A224" s="8">
        <v>39</v>
      </c>
      <c r="B224" s="66" t="s">
        <v>156</v>
      </c>
      <c r="C224" s="8">
        <v>4.0599999999999996</v>
      </c>
      <c r="D224" s="9">
        <v>0.15</v>
      </c>
      <c r="E224" s="8">
        <f>C224*7%</f>
        <v>0.28420000000000001</v>
      </c>
      <c r="F224" s="37">
        <f t="shared" si="46"/>
        <v>4.4942000000000002</v>
      </c>
      <c r="G224" s="63">
        <f t="shared" si="47"/>
        <v>6696358</v>
      </c>
      <c r="H224" s="63">
        <f t="shared" si="48"/>
        <v>272420.01863636367</v>
      </c>
      <c r="I224" s="79">
        <f t="shared" si="59"/>
        <v>272420.01863636367</v>
      </c>
    </row>
    <row r="225" spans="1:9" s="39" customFormat="1" ht="15.75" x14ac:dyDescent="0.25">
      <c r="A225" s="8">
        <v>40</v>
      </c>
      <c r="B225" s="66" t="s">
        <v>157</v>
      </c>
      <c r="C225" s="8">
        <v>4.0599999999999996</v>
      </c>
      <c r="D225" s="10"/>
      <c r="E225" s="8">
        <f>C225*5%</f>
        <v>0.20299999999999999</v>
      </c>
      <c r="F225" s="37">
        <f t="shared" si="46"/>
        <v>4.2629999999999999</v>
      </c>
      <c r="G225" s="63">
        <f t="shared" si="47"/>
        <v>6351870</v>
      </c>
      <c r="H225" s="63">
        <f t="shared" si="48"/>
        <v>258405.62045454548</v>
      </c>
      <c r="I225" s="79">
        <f t="shared" si="59"/>
        <v>258405.62045454548</v>
      </c>
    </row>
    <row r="226" spans="1:9" s="39" customFormat="1" ht="15.75" x14ac:dyDescent="0.25">
      <c r="A226" s="8">
        <v>41</v>
      </c>
      <c r="B226" s="66" t="s">
        <v>158</v>
      </c>
      <c r="C226" s="8">
        <v>4.0599999999999996</v>
      </c>
      <c r="D226" s="112"/>
      <c r="E226" s="8">
        <f>C226*7%</f>
        <v>0.28420000000000001</v>
      </c>
      <c r="F226" s="37">
        <f t="shared" si="46"/>
        <v>4.3441999999999998</v>
      </c>
      <c r="G226" s="63">
        <f t="shared" si="47"/>
        <v>6472858</v>
      </c>
      <c r="H226" s="63">
        <f t="shared" si="48"/>
        <v>263327.63227272726</v>
      </c>
      <c r="I226" s="79">
        <f t="shared" si="59"/>
        <v>263327.63227272726</v>
      </c>
    </row>
    <row r="227" spans="1:9" s="39" customFormat="1" ht="15.75" x14ac:dyDescent="0.25">
      <c r="A227" s="8">
        <v>42</v>
      </c>
      <c r="B227" s="66" t="s">
        <v>160</v>
      </c>
      <c r="C227" s="8">
        <v>4.0599999999999996</v>
      </c>
      <c r="D227" s="9"/>
      <c r="E227" s="8">
        <f>C227*5%</f>
        <v>0.20299999999999999</v>
      </c>
      <c r="F227" s="37">
        <f t="shared" si="46"/>
        <v>4.2629999999999999</v>
      </c>
      <c r="G227" s="63">
        <f t="shared" si="47"/>
        <v>6351870</v>
      </c>
      <c r="H227" s="63">
        <f t="shared" si="48"/>
        <v>258405.62045454548</v>
      </c>
      <c r="I227" s="79">
        <f t="shared" si="59"/>
        <v>258405.62045454548</v>
      </c>
    </row>
    <row r="228" spans="1:9" s="40" customFormat="1" ht="15.75" x14ac:dyDescent="0.25">
      <c r="A228" s="8">
        <v>43</v>
      </c>
      <c r="B228" s="66" t="s">
        <v>230</v>
      </c>
      <c r="C228" s="8">
        <v>2.66</v>
      </c>
      <c r="D228" s="112"/>
      <c r="E228" s="8"/>
      <c r="F228" s="37">
        <f t="shared" ref="F228" si="60">C228+D228+E228</f>
        <v>2.66</v>
      </c>
      <c r="G228" s="63">
        <f t="shared" ref="G228" si="61">F228*1490000</f>
        <v>3963400</v>
      </c>
      <c r="H228" s="63">
        <f t="shared" ref="H228" si="62">G228/22-G228*10.5%/22</f>
        <v>161238.31818181818</v>
      </c>
      <c r="I228" s="79">
        <f t="shared" si="59"/>
        <v>161238.31818181818</v>
      </c>
    </row>
    <row r="229" spans="1:9" ht="13.5" x14ac:dyDescent="0.25">
      <c r="A229" s="8"/>
      <c r="B229" s="8" t="s">
        <v>119</v>
      </c>
      <c r="C229" s="12">
        <f t="shared" ref="C229:I229" si="63">SUM(C223:C228)</f>
        <v>22.56</v>
      </c>
      <c r="D229" s="12">
        <f t="shared" si="63"/>
        <v>0.35</v>
      </c>
      <c r="E229" s="12">
        <f t="shared" si="63"/>
        <v>0.97439999999999993</v>
      </c>
      <c r="F229" s="12">
        <f t="shared" si="63"/>
        <v>23.884400000000003</v>
      </c>
      <c r="G229" s="12">
        <f t="shared" si="63"/>
        <v>35587756</v>
      </c>
      <c r="H229" s="12">
        <f t="shared" si="63"/>
        <v>1447774.6190909094</v>
      </c>
      <c r="I229" s="57">
        <f t="shared" si="63"/>
        <v>1447774.6190909094</v>
      </c>
    </row>
    <row r="230" spans="1:9" ht="12.75" x14ac:dyDescent="0.2">
      <c r="A230" s="112" t="s">
        <v>161</v>
      </c>
      <c r="B230" s="112" t="s">
        <v>162</v>
      </c>
      <c r="C230" s="9"/>
      <c r="D230" s="9"/>
      <c r="E230" s="36"/>
      <c r="F230" s="37">
        <f t="shared" si="46"/>
        <v>0</v>
      </c>
      <c r="G230" s="63">
        <f t="shared" si="47"/>
        <v>0</v>
      </c>
      <c r="H230" s="63">
        <f t="shared" si="48"/>
        <v>0</v>
      </c>
      <c r="I230" s="58"/>
    </row>
    <row r="231" spans="1:9" ht="13.5" x14ac:dyDescent="0.2">
      <c r="A231" s="8">
        <v>44</v>
      </c>
      <c r="B231" s="68" t="s">
        <v>150</v>
      </c>
      <c r="C231" s="8">
        <v>3.06</v>
      </c>
      <c r="D231" s="9">
        <v>0.2</v>
      </c>
      <c r="E231" s="36"/>
      <c r="F231" s="37">
        <f t="shared" si="46"/>
        <v>3.2600000000000002</v>
      </c>
      <c r="G231" s="63">
        <f t="shared" si="47"/>
        <v>4857400</v>
      </c>
      <c r="H231" s="63">
        <f t="shared" si="48"/>
        <v>197607.86363636365</v>
      </c>
      <c r="I231" s="79">
        <f t="shared" ref="I231:I235" si="64">H231</f>
        <v>197607.86363636365</v>
      </c>
    </row>
    <row r="232" spans="1:9" ht="13.5" x14ac:dyDescent="0.2">
      <c r="A232" s="8">
        <v>45</v>
      </c>
      <c r="B232" s="66" t="s">
        <v>65</v>
      </c>
      <c r="C232" s="8">
        <v>4.0599999999999996</v>
      </c>
      <c r="D232" s="9">
        <v>0.15</v>
      </c>
      <c r="E232" s="8">
        <f>C232*7%</f>
        <v>0.28420000000000001</v>
      </c>
      <c r="F232" s="37">
        <f t="shared" si="46"/>
        <v>4.4942000000000002</v>
      </c>
      <c r="G232" s="63">
        <f t="shared" si="47"/>
        <v>6696358</v>
      </c>
      <c r="H232" s="63">
        <f t="shared" si="48"/>
        <v>272420.01863636367</v>
      </c>
      <c r="I232" s="79">
        <f t="shared" si="64"/>
        <v>272420.01863636367</v>
      </c>
    </row>
    <row r="233" spans="1:9" ht="13.5" x14ac:dyDescent="0.2">
      <c r="A233" s="8">
        <v>46</v>
      </c>
      <c r="B233" s="72" t="s">
        <v>164</v>
      </c>
      <c r="C233" s="8">
        <v>4.0599999999999996</v>
      </c>
      <c r="D233" s="112"/>
      <c r="E233" s="8">
        <f>C233*5%</f>
        <v>0.20299999999999999</v>
      </c>
      <c r="F233" s="37">
        <f t="shared" si="46"/>
        <v>4.2629999999999999</v>
      </c>
      <c r="G233" s="63">
        <f t="shared" si="47"/>
        <v>6351870</v>
      </c>
      <c r="H233" s="63">
        <f t="shared" si="48"/>
        <v>258405.62045454548</v>
      </c>
      <c r="I233" s="79">
        <f t="shared" si="64"/>
        <v>258405.62045454548</v>
      </c>
    </row>
    <row r="234" spans="1:9" ht="13.5" x14ac:dyDescent="0.2">
      <c r="A234" s="8">
        <v>47</v>
      </c>
      <c r="B234" s="68" t="s">
        <v>151</v>
      </c>
      <c r="C234" s="8">
        <v>3.26</v>
      </c>
      <c r="D234" s="19"/>
      <c r="E234" s="19"/>
      <c r="F234" s="37">
        <f>C234+D234+E234</f>
        <v>3.26</v>
      </c>
      <c r="G234" s="63">
        <f>F234*1490000</f>
        <v>4857400</v>
      </c>
      <c r="H234" s="63">
        <f>G234/22-G234*10.5%/22</f>
        <v>197607.86363636365</v>
      </c>
      <c r="I234" s="79">
        <f t="shared" si="64"/>
        <v>197607.86363636365</v>
      </c>
    </row>
    <row r="235" spans="1:9" ht="13.5" x14ac:dyDescent="0.2">
      <c r="A235" s="8">
        <v>48</v>
      </c>
      <c r="B235" s="72" t="s">
        <v>229</v>
      </c>
      <c r="C235" s="8">
        <v>2.66</v>
      </c>
      <c r="D235" s="9"/>
      <c r="E235" s="9"/>
      <c r="F235" s="37">
        <f>C235+D235+E235</f>
        <v>2.66</v>
      </c>
      <c r="G235" s="63">
        <f>F235*1490000</f>
        <v>3963400</v>
      </c>
      <c r="H235" s="63">
        <f>G235/22-G235*10.5%/22</f>
        <v>161238.31818181818</v>
      </c>
      <c r="I235" s="79">
        <f t="shared" si="64"/>
        <v>161238.31818181818</v>
      </c>
    </row>
    <row r="236" spans="1:9" ht="13.5" x14ac:dyDescent="0.25">
      <c r="A236" s="8"/>
      <c r="B236" s="8" t="s">
        <v>119</v>
      </c>
      <c r="C236" s="12">
        <f t="shared" ref="C236:I236" si="65">SUM(C231:C235)</f>
        <v>17.100000000000001</v>
      </c>
      <c r="D236" s="12">
        <f t="shared" si="65"/>
        <v>0.35</v>
      </c>
      <c r="E236" s="12">
        <f t="shared" si="65"/>
        <v>0.48719999999999997</v>
      </c>
      <c r="F236" s="12">
        <f t="shared" si="65"/>
        <v>17.937200000000001</v>
      </c>
      <c r="G236" s="12">
        <f t="shared" si="65"/>
        <v>26726428</v>
      </c>
      <c r="H236" s="12">
        <f t="shared" si="65"/>
        <v>1087279.6845454546</v>
      </c>
      <c r="I236" s="57">
        <f t="shared" si="65"/>
        <v>1087279.6845454546</v>
      </c>
    </row>
    <row r="237" spans="1:9" ht="12.75" x14ac:dyDescent="0.2">
      <c r="A237" s="112" t="s">
        <v>165</v>
      </c>
      <c r="B237" s="112" t="s">
        <v>166</v>
      </c>
      <c r="C237" s="9"/>
      <c r="D237" s="9"/>
      <c r="E237" s="36"/>
      <c r="F237" s="37">
        <f t="shared" si="46"/>
        <v>0</v>
      </c>
      <c r="G237" s="63">
        <f t="shared" si="47"/>
        <v>0</v>
      </c>
      <c r="H237" s="63">
        <f t="shared" si="48"/>
        <v>0</v>
      </c>
      <c r="I237" s="58"/>
    </row>
    <row r="238" spans="1:9" ht="13.5" x14ac:dyDescent="0.2">
      <c r="A238" s="8">
        <v>49</v>
      </c>
      <c r="B238" s="72" t="s">
        <v>167</v>
      </c>
      <c r="C238" s="9">
        <v>3.66</v>
      </c>
      <c r="D238" s="9">
        <v>0.2</v>
      </c>
      <c r="E238" s="8"/>
      <c r="F238" s="37">
        <f t="shared" si="46"/>
        <v>3.8600000000000003</v>
      </c>
      <c r="G238" s="63">
        <f t="shared" si="47"/>
        <v>5751400.0000000009</v>
      </c>
      <c r="H238" s="63">
        <f t="shared" si="48"/>
        <v>233977.40909090912</v>
      </c>
      <c r="I238" s="79">
        <f t="shared" ref="I238:I242" si="66">H238</f>
        <v>233977.40909090912</v>
      </c>
    </row>
    <row r="239" spans="1:9" ht="13.5" x14ac:dyDescent="0.2">
      <c r="A239" s="8">
        <v>50</v>
      </c>
      <c r="B239" s="66" t="s">
        <v>168</v>
      </c>
      <c r="C239" s="8">
        <v>2.86</v>
      </c>
      <c r="D239" s="9">
        <v>0.15</v>
      </c>
      <c r="E239" s="8"/>
      <c r="F239" s="37">
        <f t="shared" si="46"/>
        <v>3.01</v>
      </c>
      <c r="G239" s="63">
        <f t="shared" si="47"/>
        <v>4484900</v>
      </c>
      <c r="H239" s="63">
        <f t="shared" si="48"/>
        <v>182453.88636363635</v>
      </c>
      <c r="I239" s="79">
        <f t="shared" si="66"/>
        <v>182453.88636363635</v>
      </c>
    </row>
    <row r="240" spans="1:9" ht="13.5" x14ac:dyDescent="0.2">
      <c r="A240" s="8">
        <v>51</v>
      </c>
      <c r="B240" s="66" t="s">
        <v>169</v>
      </c>
      <c r="C240" s="8">
        <v>4.0599999999999996</v>
      </c>
      <c r="D240" s="9"/>
      <c r="E240" s="8">
        <f>C240*7%</f>
        <v>0.28420000000000001</v>
      </c>
      <c r="F240" s="37">
        <f t="shared" si="46"/>
        <v>4.3441999999999998</v>
      </c>
      <c r="G240" s="63">
        <f t="shared" si="47"/>
        <v>6472858</v>
      </c>
      <c r="H240" s="63">
        <f t="shared" si="48"/>
        <v>263327.63227272726</v>
      </c>
      <c r="I240" s="79">
        <f t="shared" si="66"/>
        <v>263327.63227272726</v>
      </c>
    </row>
    <row r="241" spans="1:50" ht="13.5" x14ac:dyDescent="0.2">
      <c r="A241" s="8">
        <v>52</v>
      </c>
      <c r="B241" s="66" t="s">
        <v>170</v>
      </c>
      <c r="C241" s="8">
        <v>3.06</v>
      </c>
      <c r="D241" s="9"/>
      <c r="E241" s="8"/>
      <c r="F241" s="37">
        <f t="shared" si="46"/>
        <v>3.06</v>
      </c>
      <c r="G241" s="63">
        <f t="shared" si="47"/>
        <v>4559400</v>
      </c>
      <c r="H241" s="63">
        <f t="shared" si="48"/>
        <v>185484.68181818182</v>
      </c>
      <c r="I241" s="79">
        <f t="shared" si="66"/>
        <v>185484.68181818182</v>
      </c>
    </row>
    <row r="242" spans="1:50" ht="13.5" x14ac:dyDescent="0.2">
      <c r="A242" s="8">
        <v>53</v>
      </c>
      <c r="B242" s="66" t="s">
        <v>231</v>
      </c>
      <c r="C242" s="8">
        <v>2.46</v>
      </c>
      <c r="D242" s="9"/>
      <c r="E242" s="8"/>
      <c r="F242" s="37">
        <f t="shared" si="46"/>
        <v>2.46</v>
      </c>
      <c r="G242" s="63">
        <f t="shared" si="47"/>
        <v>3665400</v>
      </c>
      <c r="H242" s="63">
        <f t="shared" si="48"/>
        <v>149115.13636363635</v>
      </c>
      <c r="I242" s="79">
        <f t="shared" si="66"/>
        <v>149115.13636363635</v>
      </c>
    </row>
    <row r="243" spans="1:50" ht="13.5" x14ac:dyDescent="0.25">
      <c r="A243" s="8"/>
      <c r="B243" s="8" t="s">
        <v>119</v>
      </c>
      <c r="C243" s="12">
        <f t="shared" ref="C243:H243" si="67">SUM(C238:C242)</f>
        <v>16.099999999999998</v>
      </c>
      <c r="D243" s="12">
        <f t="shared" si="67"/>
        <v>0.35</v>
      </c>
      <c r="E243" s="12">
        <f t="shared" si="67"/>
        <v>0.28420000000000001</v>
      </c>
      <c r="F243" s="12">
        <f t="shared" si="67"/>
        <v>16.734200000000001</v>
      </c>
      <c r="G243" s="12">
        <f t="shared" si="67"/>
        <v>24933958</v>
      </c>
      <c r="H243" s="12">
        <f t="shared" si="67"/>
        <v>1014358.745909091</v>
      </c>
      <c r="I243" s="57">
        <f>SUM(I238:I242)</f>
        <v>1014358.745909091</v>
      </c>
    </row>
    <row r="244" spans="1:50" ht="12.75" x14ac:dyDescent="0.2">
      <c r="A244" s="112" t="s">
        <v>171</v>
      </c>
      <c r="B244" s="112" t="s">
        <v>172</v>
      </c>
      <c r="C244" s="8"/>
      <c r="D244" s="9"/>
      <c r="E244" s="36"/>
      <c r="F244" s="37">
        <f t="shared" si="46"/>
        <v>0</v>
      </c>
      <c r="G244" s="63">
        <f t="shared" si="47"/>
        <v>0</v>
      </c>
      <c r="H244" s="63">
        <f t="shared" si="48"/>
        <v>0</v>
      </c>
      <c r="I244" s="58"/>
    </row>
    <row r="245" spans="1:50" s="4" customFormat="1" ht="13.5" x14ac:dyDescent="0.2">
      <c r="A245" s="8">
        <v>54</v>
      </c>
      <c r="B245" s="66" t="s">
        <v>173</v>
      </c>
      <c r="C245" s="9">
        <v>3</v>
      </c>
      <c r="D245" s="9">
        <v>0.2</v>
      </c>
      <c r="E245" s="8"/>
      <c r="F245" s="37">
        <f t="shared" si="46"/>
        <v>3.2</v>
      </c>
      <c r="G245" s="63">
        <f t="shared" si="47"/>
        <v>4768000</v>
      </c>
      <c r="H245" s="63">
        <f t="shared" si="48"/>
        <v>193970.90909090909</v>
      </c>
      <c r="I245" s="79">
        <f t="shared" ref="I245:I251" si="68">H245</f>
        <v>193970.90909090909</v>
      </c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X245" s="5"/>
    </row>
    <row r="246" spans="1:50" s="4" customFormat="1" ht="13.5" x14ac:dyDescent="0.2">
      <c r="A246" s="8">
        <v>55</v>
      </c>
      <c r="B246" s="66" t="s">
        <v>174</v>
      </c>
      <c r="C246" s="8">
        <v>2.86</v>
      </c>
      <c r="D246" s="9">
        <v>0.15</v>
      </c>
      <c r="E246" s="8"/>
      <c r="F246" s="37">
        <f t="shared" si="46"/>
        <v>3.01</v>
      </c>
      <c r="G246" s="63">
        <f t="shared" si="47"/>
        <v>4484900</v>
      </c>
      <c r="H246" s="63">
        <f t="shared" si="48"/>
        <v>182453.88636363635</v>
      </c>
      <c r="I246" s="79">
        <f t="shared" si="68"/>
        <v>182453.88636363635</v>
      </c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X246" s="5"/>
    </row>
    <row r="247" spans="1:50" s="7" customFormat="1" ht="13.5" x14ac:dyDescent="0.2">
      <c r="A247" s="8">
        <v>56</v>
      </c>
      <c r="B247" s="66" t="s">
        <v>175</v>
      </c>
      <c r="C247" s="8">
        <v>4.0599999999999996</v>
      </c>
      <c r="D247" s="9"/>
      <c r="E247" s="8">
        <f>C247*12%</f>
        <v>0.48719999999999991</v>
      </c>
      <c r="F247" s="37">
        <f t="shared" si="46"/>
        <v>4.5471999999999992</v>
      </c>
      <c r="G247" s="63">
        <f t="shared" si="47"/>
        <v>6775327.9999999991</v>
      </c>
      <c r="H247" s="63">
        <f t="shared" si="48"/>
        <v>275632.6618181818</v>
      </c>
      <c r="I247" s="79">
        <f t="shared" si="68"/>
        <v>275632.6618181818</v>
      </c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6"/>
      <c r="AL247" s="6"/>
      <c r="AM247" s="6"/>
    </row>
    <row r="248" spans="1:50" ht="13.5" x14ac:dyDescent="0.2">
      <c r="A248" s="8">
        <v>57</v>
      </c>
      <c r="B248" s="66" t="s">
        <v>176</v>
      </c>
      <c r="C248" s="8">
        <v>3.06</v>
      </c>
      <c r="D248" s="9"/>
      <c r="E248" s="8"/>
      <c r="F248" s="37">
        <f t="shared" si="46"/>
        <v>3.06</v>
      </c>
      <c r="G248" s="63">
        <f t="shared" si="47"/>
        <v>4559400</v>
      </c>
      <c r="H248" s="63">
        <f t="shared" si="48"/>
        <v>185484.68181818182</v>
      </c>
      <c r="I248" s="79">
        <f t="shared" si="68"/>
        <v>185484.68181818182</v>
      </c>
    </row>
    <row r="249" spans="1:50" s="4" customFormat="1" ht="13.5" x14ac:dyDescent="0.2">
      <c r="A249" s="8">
        <v>58</v>
      </c>
      <c r="B249" s="66" t="s">
        <v>177</v>
      </c>
      <c r="C249" s="8">
        <v>3.66</v>
      </c>
      <c r="D249" s="9"/>
      <c r="E249" s="8"/>
      <c r="F249" s="37">
        <f t="shared" si="46"/>
        <v>3.66</v>
      </c>
      <c r="G249" s="63">
        <f t="shared" si="47"/>
        <v>5453400</v>
      </c>
      <c r="H249" s="63">
        <f t="shared" si="48"/>
        <v>221854.22727272726</v>
      </c>
      <c r="I249" s="79">
        <f t="shared" si="68"/>
        <v>221854.22727272726</v>
      </c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X249" s="5"/>
    </row>
    <row r="250" spans="1:50" s="33" customFormat="1" ht="13.5" x14ac:dyDescent="0.2">
      <c r="A250" s="8">
        <v>59</v>
      </c>
      <c r="B250" s="66" t="s">
        <v>178</v>
      </c>
      <c r="C250" s="8">
        <v>2.46</v>
      </c>
      <c r="D250" s="9"/>
      <c r="E250" s="8"/>
      <c r="F250" s="37">
        <f t="shared" si="46"/>
        <v>2.46</v>
      </c>
      <c r="G250" s="63">
        <f t="shared" si="47"/>
        <v>3665400</v>
      </c>
      <c r="H250" s="63">
        <f t="shared" si="48"/>
        <v>149115.13636363635</v>
      </c>
      <c r="I250" s="79">
        <f t="shared" si="68"/>
        <v>149115.13636363635</v>
      </c>
      <c r="J250" s="38"/>
      <c r="K250" s="38"/>
      <c r="L250" s="38"/>
      <c r="M250" s="38"/>
      <c r="N250" s="38"/>
      <c r="O250" s="38"/>
      <c r="P250" s="38"/>
      <c r="Q250" s="38"/>
      <c r="R250" s="38"/>
      <c r="S250" s="38"/>
      <c r="T250" s="38"/>
      <c r="U250" s="38"/>
      <c r="V250" s="38"/>
      <c r="W250" s="38"/>
      <c r="X250" s="38"/>
      <c r="Y250" s="38"/>
      <c r="Z250" s="38"/>
      <c r="AA250" s="38"/>
      <c r="AB250" s="38"/>
      <c r="AC250" s="38"/>
      <c r="AD250" s="38"/>
      <c r="AE250" s="38"/>
      <c r="AF250" s="38"/>
      <c r="AG250" s="38"/>
      <c r="AH250" s="38"/>
      <c r="AI250" s="38"/>
      <c r="AJ250" s="38"/>
      <c r="AK250" s="38"/>
      <c r="AL250" s="38"/>
      <c r="AM250" s="38"/>
    </row>
    <row r="251" spans="1:50" ht="13.5" x14ac:dyDescent="0.2">
      <c r="A251" s="8">
        <v>60</v>
      </c>
      <c r="B251" s="66" t="s">
        <v>224</v>
      </c>
      <c r="C251" s="8">
        <v>2.86</v>
      </c>
      <c r="D251" s="9"/>
      <c r="E251" s="8"/>
      <c r="F251" s="37">
        <f t="shared" si="46"/>
        <v>2.86</v>
      </c>
      <c r="G251" s="63">
        <f t="shared" si="47"/>
        <v>4261400</v>
      </c>
      <c r="H251" s="63">
        <f t="shared" si="48"/>
        <v>173361.5</v>
      </c>
      <c r="I251" s="79">
        <f t="shared" si="68"/>
        <v>173361.5</v>
      </c>
    </row>
    <row r="252" spans="1:50" ht="13.5" x14ac:dyDescent="0.25">
      <c r="A252" s="8"/>
      <c r="B252" s="8" t="s">
        <v>119</v>
      </c>
      <c r="C252" s="12">
        <f t="shared" ref="C252:H252" si="69">SUM(C245:C251)</f>
        <v>21.96</v>
      </c>
      <c r="D252" s="12">
        <f t="shared" si="69"/>
        <v>0.35</v>
      </c>
      <c r="E252" s="12">
        <f t="shared" si="69"/>
        <v>0.48719999999999991</v>
      </c>
      <c r="F252" s="12">
        <f t="shared" si="69"/>
        <v>22.7972</v>
      </c>
      <c r="G252" s="12">
        <f t="shared" si="69"/>
        <v>33967828</v>
      </c>
      <c r="H252" s="12">
        <f t="shared" si="69"/>
        <v>1381873.0027272729</v>
      </c>
      <c r="I252" s="57">
        <f t="shared" ref="I252" si="70">SUM(I245:I251)</f>
        <v>1381873.0027272729</v>
      </c>
    </row>
    <row r="253" spans="1:50" ht="12.75" x14ac:dyDescent="0.2">
      <c r="A253" s="112" t="s">
        <v>179</v>
      </c>
      <c r="B253" s="112" t="s">
        <v>180</v>
      </c>
      <c r="C253" s="112"/>
      <c r="D253" s="112"/>
      <c r="E253" s="36"/>
      <c r="F253" s="37">
        <f t="shared" si="46"/>
        <v>0</v>
      </c>
      <c r="G253" s="63">
        <f t="shared" si="47"/>
        <v>0</v>
      </c>
      <c r="H253" s="63">
        <f t="shared" si="48"/>
        <v>0</v>
      </c>
      <c r="I253" s="58"/>
    </row>
    <row r="254" spans="1:50" ht="13.5" x14ac:dyDescent="0.2">
      <c r="A254" s="8">
        <v>61</v>
      </c>
      <c r="B254" s="66" t="s">
        <v>181</v>
      </c>
      <c r="C254" s="8">
        <v>4.6500000000000004</v>
      </c>
      <c r="D254" s="9">
        <v>0.2</v>
      </c>
      <c r="E254" s="8"/>
      <c r="F254" s="37">
        <f t="shared" si="46"/>
        <v>4.8500000000000005</v>
      </c>
      <c r="G254" s="63">
        <f t="shared" si="47"/>
        <v>7226500.0000000009</v>
      </c>
      <c r="H254" s="63">
        <f t="shared" si="48"/>
        <v>293987.15909090912</v>
      </c>
      <c r="I254" s="79">
        <f t="shared" ref="I254:I259" si="71">H254</f>
        <v>293987.15909090912</v>
      </c>
    </row>
    <row r="255" spans="1:50" ht="13.5" x14ac:dyDescent="0.2">
      <c r="A255" s="8">
        <v>62</v>
      </c>
      <c r="B255" s="66" t="s">
        <v>189</v>
      </c>
      <c r="C255" s="8">
        <v>2.46</v>
      </c>
      <c r="D255" s="9">
        <v>0.15</v>
      </c>
      <c r="E255" s="8"/>
      <c r="F255" s="37">
        <f t="shared" si="46"/>
        <v>2.61</v>
      </c>
      <c r="G255" s="63">
        <f t="shared" si="47"/>
        <v>3888900</v>
      </c>
      <c r="H255" s="63">
        <f t="shared" si="48"/>
        <v>158207.52272727274</v>
      </c>
      <c r="I255" s="79">
        <f t="shared" si="71"/>
        <v>158207.52272727274</v>
      </c>
    </row>
    <row r="256" spans="1:50" ht="13.5" x14ac:dyDescent="0.2">
      <c r="A256" s="8">
        <v>63</v>
      </c>
      <c r="B256" s="66" t="s">
        <v>183</v>
      </c>
      <c r="C256" s="8">
        <v>4.0599999999999996</v>
      </c>
      <c r="D256" s="9"/>
      <c r="E256" s="8">
        <f>C256*5%</f>
        <v>0.20299999999999999</v>
      </c>
      <c r="F256" s="37">
        <f t="shared" si="46"/>
        <v>4.2629999999999999</v>
      </c>
      <c r="G256" s="63">
        <f t="shared" si="47"/>
        <v>6351870</v>
      </c>
      <c r="H256" s="63">
        <f t="shared" si="48"/>
        <v>258405.62045454548</v>
      </c>
      <c r="I256" s="79">
        <f t="shared" si="71"/>
        <v>258405.62045454548</v>
      </c>
    </row>
    <row r="257" spans="1:49" ht="13.5" x14ac:dyDescent="0.2">
      <c r="A257" s="8">
        <v>64</v>
      </c>
      <c r="B257" s="66" t="s">
        <v>184</v>
      </c>
      <c r="C257" s="8">
        <v>3.06</v>
      </c>
      <c r="D257" s="9"/>
      <c r="E257" s="8"/>
      <c r="F257" s="37">
        <f t="shared" si="46"/>
        <v>3.06</v>
      </c>
      <c r="G257" s="63">
        <f t="shared" si="47"/>
        <v>4559400</v>
      </c>
      <c r="H257" s="63">
        <f t="shared" si="48"/>
        <v>185484.68181818182</v>
      </c>
      <c r="I257" s="79">
        <f t="shared" si="71"/>
        <v>185484.68181818182</v>
      </c>
    </row>
    <row r="258" spans="1:49" ht="13.5" x14ac:dyDescent="0.2">
      <c r="A258" s="8">
        <v>65</v>
      </c>
      <c r="B258" s="66" t="s">
        <v>185</v>
      </c>
      <c r="C258" s="8">
        <v>3.06</v>
      </c>
      <c r="D258" s="9"/>
      <c r="E258" s="8"/>
      <c r="F258" s="37">
        <f t="shared" si="46"/>
        <v>3.06</v>
      </c>
      <c r="G258" s="63">
        <f t="shared" si="47"/>
        <v>4559400</v>
      </c>
      <c r="H258" s="63">
        <f t="shared" si="48"/>
        <v>185484.68181818182</v>
      </c>
      <c r="I258" s="79">
        <f t="shared" si="71"/>
        <v>185484.68181818182</v>
      </c>
    </row>
    <row r="259" spans="1:49" ht="13.5" x14ac:dyDescent="0.2">
      <c r="A259" s="8">
        <v>66</v>
      </c>
      <c r="B259" s="66" t="s">
        <v>232</v>
      </c>
      <c r="C259" s="8">
        <v>2.66</v>
      </c>
      <c r="D259" s="9"/>
      <c r="E259" s="8"/>
      <c r="F259" s="37">
        <f t="shared" si="46"/>
        <v>2.66</v>
      </c>
      <c r="G259" s="63">
        <f t="shared" si="47"/>
        <v>3963400</v>
      </c>
      <c r="H259" s="63">
        <f t="shared" si="48"/>
        <v>161238.31818181818</v>
      </c>
      <c r="I259" s="79">
        <f t="shared" si="71"/>
        <v>161238.31818181818</v>
      </c>
    </row>
    <row r="260" spans="1:49" ht="13.5" x14ac:dyDescent="0.25">
      <c r="A260" s="8"/>
      <c r="B260" s="8" t="s">
        <v>119</v>
      </c>
      <c r="C260" s="12">
        <f t="shared" ref="C260:G260" si="72">SUM(C254:C259)</f>
        <v>19.95</v>
      </c>
      <c r="D260" s="12">
        <f t="shared" si="72"/>
        <v>0.35</v>
      </c>
      <c r="E260" s="12">
        <f t="shared" si="72"/>
        <v>0.20299999999999999</v>
      </c>
      <c r="F260" s="12">
        <f t="shared" si="72"/>
        <v>20.503</v>
      </c>
      <c r="G260" s="12">
        <f t="shared" si="72"/>
        <v>30549470</v>
      </c>
      <c r="H260" s="12">
        <f>SUM(H254:H259)</f>
        <v>1242807.9840909091</v>
      </c>
      <c r="I260" s="57">
        <f t="shared" ref="I260" si="73">SUM(I254:I259)</f>
        <v>1242807.9840909091</v>
      </c>
    </row>
    <row r="261" spans="1:49" ht="12.75" x14ac:dyDescent="0.2">
      <c r="A261" s="112" t="s">
        <v>186</v>
      </c>
      <c r="B261" s="112" t="s">
        <v>187</v>
      </c>
      <c r="C261" s="112"/>
      <c r="D261" s="112"/>
      <c r="E261" s="36"/>
      <c r="F261" s="37">
        <f t="shared" si="46"/>
        <v>0</v>
      </c>
      <c r="G261" s="63">
        <f t="shared" si="47"/>
        <v>0</v>
      </c>
      <c r="H261" s="63">
        <f t="shared" si="48"/>
        <v>0</v>
      </c>
      <c r="I261" s="58"/>
    </row>
    <row r="262" spans="1:49" ht="13.5" x14ac:dyDescent="0.2">
      <c r="A262" s="8">
        <v>67</v>
      </c>
      <c r="B262" s="66" t="s">
        <v>188</v>
      </c>
      <c r="C262" s="8">
        <v>3.06</v>
      </c>
      <c r="D262" s="9">
        <v>0.2</v>
      </c>
      <c r="E262" s="8"/>
      <c r="F262" s="37">
        <f t="shared" si="46"/>
        <v>3.2600000000000002</v>
      </c>
      <c r="G262" s="63">
        <f t="shared" si="47"/>
        <v>4857400</v>
      </c>
      <c r="H262" s="63">
        <f t="shared" si="48"/>
        <v>197607.86363636365</v>
      </c>
      <c r="I262" s="79">
        <f t="shared" ref="I262:I268" si="74">H262</f>
        <v>197607.86363636365</v>
      </c>
    </row>
    <row r="263" spans="1:49" ht="13.5" x14ac:dyDescent="0.2">
      <c r="A263" s="8">
        <v>68</v>
      </c>
      <c r="B263" s="66" t="s">
        <v>182</v>
      </c>
      <c r="C263" s="8">
        <v>3.06</v>
      </c>
      <c r="D263" s="9">
        <v>0.15</v>
      </c>
      <c r="E263" s="8"/>
      <c r="F263" s="37">
        <f t="shared" ref="F263:F268" si="75">C263+D263+E263</f>
        <v>3.21</v>
      </c>
      <c r="G263" s="63">
        <f t="shared" si="47"/>
        <v>4782900</v>
      </c>
      <c r="H263" s="63">
        <f>G263/22-G263*10.5%/22</f>
        <v>194577.06818181818</v>
      </c>
      <c r="I263" s="79">
        <f t="shared" si="74"/>
        <v>194577.06818181818</v>
      </c>
    </row>
    <row r="264" spans="1:49" ht="13.5" x14ac:dyDescent="0.2">
      <c r="A264" s="8">
        <v>69</v>
      </c>
      <c r="B264" s="66" t="s">
        <v>190</v>
      </c>
      <c r="C264" s="8">
        <v>3.06</v>
      </c>
      <c r="D264" s="9"/>
      <c r="E264" s="8"/>
      <c r="F264" s="37">
        <f t="shared" si="75"/>
        <v>3.06</v>
      </c>
      <c r="G264" s="63">
        <f t="shared" ref="G264:G267" si="76">F264*1490000</f>
        <v>4559400</v>
      </c>
      <c r="H264" s="63">
        <f t="shared" ref="H264:H267" si="77">G264/22-G264*10.5%/22</f>
        <v>185484.68181818182</v>
      </c>
      <c r="I264" s="79">
        <f t="shared" si="74"/>
        <v>185484.68181818182</v>
      </c>
    </row>
    <row r="265" spans="1:49" ht="13.5" x14ac:dyDescent="0.2">
      <c r="A265" s="8">
        <v>70</v>
      </c>
      <c r="B265" s="66" t="s">
        <v>116</v>
      </c>
      <c r="C265" s="8">
        <v>3.06</v>
      </c>
      <c r="D265" s="9"/>
      <c r="E265" s="8"/>
      <c r="F265" s="37">
        <f t="shared" si="75"/>
        <v>3.06</v>
      </c>
      <c r="G265" s="63">
        <f t="shared" si="76"/>
        <v>4559400</v>
      </c>
      <c r="H265" s="63">
        <f t="shared" si="77"/>
        <v>185484.68181818182</v>
      </c>
      <c r="I265" s="79">
        <f t="shared" si="74"/>
        <v>185484.68181818182</v>
      </c>
    </row>
    <row r="266" spans="1:49" ht="13.5" x14ac:dyDescent="0.2">
      <c r="A266" s="8">
        <v>71</v>
      </c>
      <c r="B266" s="66" t="s">
        <v>145</v>
      </c>
      <c r="C266" s="8">
        <v>4.0599999999999996</v>
      </c>
      <c r="D266" s="9"/>
      <c r="E266" s="8">
        <f>C266*7%</f>
        <v>0.28420000000000001</v>
      </c>
      <c r="F266" s="37">
        <f t="shared" si="75"/>
        <v>4.3441999999999998</v>
      </c>
      <c r="G266" s="63">
        <f t="shared" si="76"/>
        <v>6472858</v>
      </c>
      <c r="H266" s="63">
        <f t="shared" si="77"/>
        <v>263327.63227272726</v>
      </c>
      <c r="I266" s="79">
        <f t="shared" si="74"/>
        <v>263327.63227272726</v>
      </c>
    </row>
    <row r="267" spans="1:49" ht="13.5" x14ac:dyDescent="0.2">
      <c r="A267" s="8">
        <v>72</v>
      </c>
      <c r="B267" s="66" t="s">
        <v>225</v>
      </c>
      <c r="C267" s="8">
        <v>2.66</v>
      </c>
      <c r="D267" s="9"/>
      <c r="E267" s="8"/>
      <c r="F267" s="37">
        <f t="shared" si="75"/>
        <v>2.66</v>
      </c>
      <c r="G267" s="63">
        <f t="shared" si="76"/>
        <v>3963400</v>
      </c>
      <c r="H267" s="63">
        <f t="shared" si="77"/>
        <v>161238.31818181818</v>
      </c>
      <c r="I267" s="79">
        <f t="shared" si="74"/>
        <v>161238.31818181818</v>
      </c>
    </row>
    <row r="268" spans="1:49" ht="13.5" x14ac:dyDescent="0.2">
      <c r="A268" s="8"/>
      <c r="B268" s="8" t="s">
        <v>119</v>
      </c>
      <c r="C268" s="13">
        <v>17.559999999999999</v>
      </c>
      <c r="D268" s="14">
        <v>0.35</v>
      </c>
      <c r="E268" s="73">
        <v>0.24359999999999996</v>
      </c>
      <c r="F268" s="74">
        <f t="shared" si="75"/>
        <v>18.153600000000001</v>
      </c>
      <c r="G268" s="67">
        <f>SUM(G262:G267)</f>
        <v>29195358</v>
      </c>
      <c r="H268" s="67">
        <f>SUM(H262:H267)</f>
        <v>1187720.2459090909</v>
      </c>
      <c r="I268" s="79">
        <f t="shared" si="74"/>
        <v>1187720.2459090909</v>
      </c>
    </row>
    <row r="269" spans="1:49" ht="13.5" x14ac:dyDescent="0.25">
      <c r="A269" s="126" t="s">
        <v>191</v>
      </c>
      <c r="B269" s="126"/>
      <c r="C269" s="85">
        <f t="shared" ref="C269:I269" si="78">C268+C260+C252+C243+C236+C229+C221+C206+C197+C179+C188+C213</f>
        <v>231.81000000000003</v>
      </c>
      <c r="D269" s="85">
        <f t="shared" si="78"/>
        <v>4.0500000000000007</v>
      </c>
      <c r="E269" s="85">
        <f t="shared" si="78"/>
        <v>5.2374000000000009</v>
      </c>
      <c r="F269" s="85">
        <f t="shared" si="78"/>
        <v>241.09740000000002</v>
      </c>
      <c r="G269" s="85">
        <f t="shared" si="78"/>
        <v>361381620</v>
      </c>
      <c r="H269" s="85">
        <f t="shared" si="78"/>
        <v>14701661.359090909</v>
      </c>
      <c r="I269" s="86">
        <f t="shared" si="78"/>
        <v>14701661.359090909</v>
      </c>
    </row>
    <row r="270" spans="1:49" ht="18.75" x14ac:dyDescent="0.3">
      <c r="A270" s="119" t="s">
        <v>250</v>
      </c>
      <c r="B270" s="120"/>
      <c r="C270" s="82"/>
      <c r="D270" s="82"/>
      <c r="E270" s="82"/>
      <c r="F270" s="82"/>
      <c r="G270" s="83"/>
      <c r="H270" s="83">
        <f>H269+H171</f>
        <v>42578760.348636359</v>
      </c>
      <c r="I270" s="84">
        <f>I269+I171</f>
        <v>42578760.348636359</v>
      </c>
      <c r="J270" s="54"/>
      <c r="K270" s="54"/>
    </row>
    <row r="271" spans="1:49" s="110" customFormat="1" ht="18.75" x14ac:dyDescent="0.3">
      <c r="A271" s="104" t="s">
        <v>257</v>
      </c>
      <c r="B271" s="105"/>
      <c r="C271" s="106"/>
      <c r="D271" s="106"/>
      <c r="E271" s="106"/>
      <c r="F271" s="106"/>
      <c r="G271" s="107"/>
      <c r="H271" s="106"/>
      <c r="I271" s="108"/>
      <c r="J271" s="56"/>
      <c r="K271" s="56"/>
      <c r="L271" s="54"/>
      <c r="M271" s="54"/>
      <c r="N271" s="54"/>
      <c r="O271" s="54"/>
      <c r="P271" s="54"/>
      <c r="Q271" s="54"/>
      <c r="R271" s="54"/>
      <c r="S271" s="54"/>
      <c r="T271" s="54"/>
      <c r="U271" s="54"/>
      <c r="V271" s="54"/>
      <c r="W271" s="54"/>
      <c r="X271" s="54"/>
      <c r="Y271" s="54"/>
      <c r="Z271" s="54"/>
      <c r="AA271" s="54"/>
      <c r="AB271" s="54"/>
      <c r="AC271" s="54"/>
      <c r="AD271" s="54"/>
      <c r="AE271" s="54"/>
      <c r="AF271" s="54"/>
      <c r="AG271" s="54"/>
      <c r="AH271" s="54"/>
      <c r="AI271" s="54"/>
      <c r="AJ271" s="54"/>
      <c r="AK271" s="54"/>
      <c r="AL271" s="54"/>
      <c r="AM271" s="109"/>
      <c r="AN271" s="109"/>
      <c r="AO271" s="109"/>
      <c r="AP271" s="109"/>
      <c r="AQ271" s="109"/>
      <c r="AR271" s="109"/>
      <c r="AS271" s="109"/>
      <c r="AT271" s="109"/>
      <c r="AU271" s="109"/>
      <c r="AV271" s="109"/>
      <c r="AW271" s="109"/>
    </row>
    <row r="272" spans="1:49" ht="18.75" x14ac:dyDescent="0.3">
      <c r="A272" s="44"/>
      <c r="B272" s="44"/>
      <c r="C272" s="44"/>
      <c r="D272" s="44"/>
      <c r="E272" s="44"/>
      <c r="F272" s="44"/>
      <c r="G272" s="44"/>
      <c r="H272" s="44" t="s">
        <v>274</v>
      </c>
      <c r="I272" s="44"/>
      <c r="J272" s="44"/>
      <c r="K272" s="54"/>
    </row>
    <row r="273" spans="1:11" ht="18.75" x14ac:dyDescent="0.3">
      <c r="A273" s="44"/>
      <c r="B273" s="45" t="s">
        <v>85</v>
      </c>
      <c r="C273" s="46"/>
      <c r="D273" s="47"/>
      <c r="E273" s="41"/>
      <c r="F273" s="45" t="s">
        <v>82</v>
      </c>
      <c r="G273" s="42"/>
      <c r="H273" s="44" t="s">
        <v>254</v>
      </c>
      <c r="I273" s="44"/>
      <c r="J273" s="44"/>
      <c r="K273" s="54"/>
    </row>
    <row r="274" spans="1:11" ht="18.75" x14ac:dyDescent="0.3">
      <c r="A274" s="44"/>
      <c r="B274" s="45"/>
      <c r="C274" s="46"/>
      <c r="D274" s="47"/>
      <c r="E274" s="41"/>
      <c r="F274" s="45"/>
      <c r="G274" s="42"/>
      <c r="H274" s="44"/>
      <c r="I274" s="44"/>
      <c r="J274" s="44"/>
      <c r="K274" s="54"/>
    </row>
    <row r="275" spans="1:11" ht="18.75" x14ac:dyDescent="0.3">
      <c r="A275" s="44"/>
      <c r="B275" s="45"/>
      <c r="C275" s="46"/>
      <c r="D275" s="47"/>
      <c r="E275" s="41"/>
      <c r="F275" s="45"/>
      <c r="G275" s="42"/>
      <c r="H275" s="44"/>
      <c r="I275" s="44"/>
      <c r="J275" s="44"/>
      <c r="K275" s="54"/>
    </row>
    <row r="276" spans="1:11" ht="18.75" x14ac:dyDescent="0.3">
      <c r="A276" s="44"/>
      <c r="B276" s="45"/>
      <c r="C276" s="46"/>
      <c r="D276" s="47"/>
      <c r="E276" s="41"/>
      <c r="F276" s="45"/>
      <c r="G276" s="42"/>
      <c r="H276" s="44"/>
      <c r="I276" s="44"/>
      <c r="J276" s="44"/>
      <c r="K276" s="54"/>
    </row>
    <row r="277" spans="1:11" ht="15.75" x14ac:dyDescent="0.25">
      <c r="A277" s="44"/>
      <c r="B277" s="45" t="s">
        <v>83</v>
      </c>
      <c r="C277" s="48"/>
      <c r="D277" s="47"/>
      <c r="E277" s="41"/>
      <c r="F277" s="45" t="s">
        <v>84</v>
      </c>
      <c r="G277" s="42"/>
      <c r="H277" s="44" t="s">
        <v>256</v>
      </c>
      <c r="I277" s="44"/>
      <c r="J277" s="44"/>
    </row>
    <row r="278" spans="1:11" ht="15.75" x14ac:dyDescent="0.25">
      <c r="A278" s="41"/>
      <c r="B278" s="22"/>
      <c r="C278" s="41"/>
      <c r="D278" s="41"/>
      <c r="E278" s="41"/>
      <c r="F278" s="41"/>
      <c r="G278" s="42"/>
      <c r="H278" s="41"/>
      <c r="I278" s="43"/>
    </row>
    <row r="279" spans="1:11" ht="15.75" x14ac:dyDescent="0.25">
      <c r="A279" s="41"/>
      <c r="B279" s="22"/>
      <c r="C279" s="41"/>
      <c r="D279" s="41"/>
      <c r="E279" s="41"/>
      <c r="F279" s="41"/>
      <c r="G279" s="42"/>
      <c r="H279" s="41"/>
      <c r="I279" s="43"/>
    </row>
    <row r="281" spans="1:11" ht="12.75" x14ac:dyDescent="0.2">
      <c r="B281" s="5"/>
      <c r="C281" s="5"/>
      <c r="D281" s="5"/>
      <c r="E281" s="5"/>
      <c r="F281" s="5"/>
      <c r="G281" s="5"/>
      <c r="H281" s="5"/>
      <c r="I281" s="5"/>
    </row>
  </sheetData>
  <mergeCells count="11">
    <mergeCell ref="A270:B270"/>
    <mergeCell ref="A8:I8"/>
    <mergeCell ref="A4:I4"/>
    <mergeCell ref="I9:I10"/>
    <mergeCell ref="A9:A10"/>
    <mergeCell ref="B9:B10"/>
    <mergeCell ref="A6:I6"/>
    <mergeCell ref="A269:B269"/>
    <mergeCell ref="C9:H9"/>
    <mergeCell ref="A5:I5"/>
    <mergeCell ref="A7:I7"/>
  </mergeCells>
  <pageMargins left="0.70866141732283472" right="0.11811023622047245" top="0.15748031496062992" bottom="0.35433070866141736" header="0.31496062992125984" footer="0.31496062992125984"/>
  <pageSetup paperSize="9" orientation="landscape" verticalDpi="0" r:id="rId1"/>
  <headerFooter>
    <oddFooter>Page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2021-06-11T08:54:50Z</cp:lastPrinted>
  <dcterms:created xsi:type="dcterms:W3CDTF">2020-02-04T01:57:39Z</dcterms:created>
  <dcterms:modified xsi:type="dcterms:W3CDTF">2022-10-26T03:01:49Z</dcterms:modified>
</cp:coreProperties>
</file>