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NL mới CUỐI năm " sheetId="4" r:id="rId1"/>
    <sheet name="VK cuối năm" sheetId="5" r:id="rId2"/>
    <sheet name="Thăng hạng CDNN" sheetId="9" r:id="rId3"/>
    <sheet name="giảm hưu huyện" sheetId="8" r:id="rId4"/>
  </sheets>
  <definedNames>
    <definedName name="_xlnm.Print_Titles" localSheetId="0">'NL mới CUỐI năm '!$5:$6</definedName>
  </definedNames>
  <calcPr calcId="144525"/>
</workbook>
</file>

<file path=xl/calcChain.xml><?xml version="1.0" encoding="utf-8"?>
<calcChain xmlns="http://schemas.openxmlformats.org/spreadsheetml/2006/main">
  <c r="S26" i="5" l="1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5" i="5"/>
  <c r="S24" i="5"/>
  <c r="S23" i="5"/>
  <c r="S22" i="5"/>
  <c r="S21" i="5"/>
  <c r="S10" i="5"/>
  <c r="S11" i="5"/>
  <c r="S12" i="5"/>
  <c r="S13" i="5"/>
  <c r="S14" i="5"/>
  <c r="S15" i="5"/>
  <c r="S16" i="5"/>
  <c r="S17" i="5"/>
  <c r="S18" i="5"/>
  <c r="S19" i="5"/>
  <c r="S20" i="5"/>
  <c r="S9" i="5"/>
  <c r="S52" i="4"/>
  <c r="S51" i="4"/>
  <c r="S50" i="4"/>
  <c r="S49" i="4"/>
  <c r="S48" i="4"/>
  <c r="S47" i="4"/>
  <c r="S46" i="4"/>
  <c r="S44" i="4"/>
  <c r="S43" i="4"/>
  <c r="S42" i="4"/>
  <c r="S41" i="4"/>
  <c r="S40" i="4"/>
  <c r="S39" i="4"/>
  <c r="S38" i="4"/>
  <c r="S37" i="4"/>
  <c r="S36" i="4"/>
  <c r="S35" i="4"/>
  <c r="S34" i="4"/>
  <c r="S33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8" i="4"/>
  <c r="S45" i="4"/>
  <c r="S32" i="4"/>
  <c r="I53" i="4"/>
  <c r="K53" i="4"/>
  <c r="L53" i="4"/>
  <c r="N53" i="4"/>
  <c r="P53" i="4"/>
  <c r="Q53" i="4"/>
  <c r="R53" i="4"/>
  <c r="F53" i="4"/>
  <c r="I52" i="4"/>
  <c r="K52" i="4"/>
  <c r="L52" i="4"/>
  <c r="N52" i="4"/>
  <c r="P52" i="4"/>
  <c r="Q52" i="4"/>
  <c r="R52" i="4"/>
  <c r="F52" i="4"/>
  <c r="I45" i="4"/>
  <c r="K45" i="4"/>
  <c r="L45" i="4"/>
  <c r="M45" i="4"/>
  <c r="N45" i="4"/>
  <c r="O45" i="4"/>
  <c r="P45" i="4"/>
  <c r="Q45" i="4"/>
  <c r="R45" i="4"/>
  <c r="F45" i="4"/>
  <c r="Q46" i="4"/>
  <c r="R46" i="4" s="1"/>
  <c r="Q47" i="4"/>
  <c r="R47" i="4"/>
  <c r="Q48" i="4"/>
  <c r="R48" i="4" s="1"/>
  <c r="Q49" i="4"/>
  <c r="R49" i="4"/>
  <c r="Q50" i="4"/>
  <c r="R50" i="4" s="1"/>
  <c r="Q51" i="4"/>
  <c r="R51" i="4"/>
  <c r="G42" i="5"/>
  <c r="I42" i="5"/>
  <c r="J42" i="5"/>
  <c r="L42" i="5"/>
  <c r="N42" i="5"/>
  <c r="P42" i="5"/>
  <c r="Q42" i="5"/>
  <c r="R42" i="5"/>
  <c r="S42" i="5"/>
  <c r="E42" i="5"/>
  <c r="P27" i="5"/>
  <c r="Q27" i="5"/>
  <c r="R27" i="5"/>
  <c r="P28" i="5"/>
  <c r="Q28" i="5"/>
  <c r="R28" i="5"/>
  <c r="P29" i="5"/>
  <c r="Q29" i="5"/>
  <c r="R29" i="5"/>
  <c r="P30" i="5"/>
  <c r="Q30" i="5"/>
  <c r="R30" i="5"/>
  <c r="P31" i="5"/>
  <c r="Q31" i="5"/>
  <c r="R31" i="5"/>
  <c r="P32" i="5"/>
  <c r="Q32" i="5"/>
  <c r="R32" i="5"/>
  <c r="P33" i="5"/>
  <c r="Q33" i="5"/>
  <c r="R33" i="5"/>
  <c r="P34" i="5"/>
  <c r="Q34" i="5"/>
  <c r="R34" i="5"/>
  <c r="P35" i="5"/>
  <c r="Q35" i="5"/>
  <c r="R35" i="5"/>
  <c r="P36" i="5"/>
  <c r="Q36" i="5"/>
  <c r="R36" i="5"/>
  <c r="P37" i="5"/>
  <c r="Q37" i="5"/>
  <c r="R37" i="5"/>
  <c r="P38" i="5"/>
  <c r="Q38" i="5"/>
  <c r="R38" i="5"/>
  <c r="P39" i="5"/>
  <c r="Q39" i="5"/>
  <c r="R39" i="5"/>
  <c r="P40" i="5"/>
  <c r="Q40" i="5"/>
  <c r="R40" i="5"/>
  <c r="P41" i="5"/>
  <c r="Q41" i="5"/>
  <c r="R41" i="5"/>
  <c r="I10" i="9"/>
  <c r="L10" i="9"/>
  <c r="M10" i="9"/>
  <c r="G10" i="9"/>
  <c r="H9" i="9"/>
  <c r="K9" i="9" s="1"/>
  <c r="H15" i="8"/>
  <c r="I15" i="8"/>
  <c r="J15" i="8"/>
  <c r="L15" i="8"/>
  <c r="N15" i="8"/>
  <c r="O15" i="8"/>
  <c r="P15" i="8"/>
  <c r="Q15" i="8"/>
  <c r="R15" i="8"/>
  <c r="S15" i="8"/>
  <c r="F15" i="8"/>
  <c r="H12" i="8"/>
  <c r="N12" i="8" s="1"/>
  <c r="P12" i="8" s="1"/>
  <c r="H13" i="8"/>
  <c r="N13" i="8" s="1"/>
  <c r="P13" i="8" s="1"/>
  <c r="H14" i="8"/>
  <c r="N14" i="8" s="1"/>
  <c r="P14" i="8" s="1"/>
  <c r="S53" i="4" l="1"/>
  <c r="P9" i="9"/>
  <c r="Q9" i="9" s="1"/>
  <c r="Q14" i="8"/>
  <c r="R14" i="8" s="1"/>
  <c r="S14" i="8" s="1"/>
  <c r="Q13" i="8"/>
  <c r="R13" i="8" s="1"/>
  <c r="S13" i="8" s="1"/>
  <c r="Q12" i="8"/>
  <c r="R12" i="8" s="1"/>
  <c r="S12" i="8" s="1"/>
  <c r="J21" i="5"/>
  <c r="K44" i="4"/>
  <c r="K43" i="4"/>
  <c r="K42" i="4"/>
  <c r="K41" i="4"/>
  <c r="K40" i="4"/>
  <c r="K39" i="4"/>
  <c r="K38" i="4"/>
  <c r="K37" i="4"/>
  <c r="K36" i="4"/>
  <c r="K35" i="4"/>
  <c r="K34" i="4"/>
  <c r="K33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9" i="4"/>
  <c r="Q9" i="4" s="1"/>
  <c r="R9" i="4" s="1"/>
  <c r="K10" i="4"/>
  <c r="K8" i="4"/>
  <c r="L32" i="4" l="1"/>
  <c r="Q34" i="4"/>
  <c r="Q35" i="4"/>
  <c r="Q36" i="4"/>
  <c r="Q37" i="4"/>
  <c r="Q38" i="4"/>
  <c r="Q39" i="4"/>
  <c r="Q40" i="4"/>
  <c r="Q41" i="4"/>
  <c r="Q42" i="4"/>
  <c r="Q43" i="4"/>
  <c r="Q44" i="4"/>
  <c r="Q33" i="4"/>
  <c r="Q10" i="4"/>
  <c r="R10" i="4" s="1"/>
  <c r="Q11" i="4"/>
  <c r="R11" i="4" s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8" i="4"/>
  <c r="R8" i="4" s="1"/>
  <c r="H8" i="9" l="1"/>
  <c r="N8" i="9" s="1"/>
  <c r="H7" i="9"/>
  <c r="Q25" i="5"/>
  <c r="Q20" i="5"/>
  <c r="Q19" i="5"/>
  <c r="Q24" i="5"/>
  <c r="Q23" i="5"/>
  <c r="Q22" i="5"/>
  <c r="Q11" i="5"/>
  <c r="Q12" i="5"/>
  <c r="Q13" i="5"/>
  <c r="Q14" i="5"/>
  <c r="Q15" i="5"/>
  <c r="Q16" i="5"/>
  <c r="Q17" i="5"/>
  <c r="Q18" i="5"/>
  <c r="Q10" i="5"/>
  <c r="Q9" i="5"/>
  <c r="E21" i="5"/>
  <c r="N19" i="5"/>
  <c r="N20" i="5"/>
  <c r="N25" i="5"/>
  <c r="N24" i="5"/>
  <c r="N23" i="5"/>
  <c r="N22" i="5"/>
  <c r="N11" i="5"/>
  <c r="N12" i="5"/>
  <c r="N13" i="5"/>
  <c r="N14" i="5"/>
  <c r="N15" i="5"/>
  <c r="N16" i="5"/>
  <c r="N17" i="5"/>
  <c r="N18" i="5"/>
  <c r="N10" i="5"/>
  <c r="N9" i="5"/>
  <c r="N21" i="5" s="1"/>
  <c r="Q32" i="4"/>
  <c r="K32" i="4"/>
  <c r="I32" i="4"/>
  <c r="F32" i="4"/>
  <c r="P35" i="4"/>
  <c r="R35" i="4" s="1"/>
  <c r="P36" i="4"/>
  <c r="R36" i="4" s="1"/>
  <c r="P37" i="4"/>
  <c r="R37" i="4" s="1"/>
  <c r="P38" i="4"/>
  <c r="R38" i="4" s="1"/>
  <c r="P39" i="4"/>
  <c r="R39" i="4" s="1"/>
  <c r="P40" i="4"/>
  <c r="R40" i="4" s="1"/>
  <c r="P41" i="4"/>
  <c r="R41" i="4" s="1"/>
  <c r="P42" i="4"/>
  <c r="R42" i="4" s="1"/>
  <c r="P43" i="4"/>
  <c r="R43" i="4" s="1"/>
  <c r="P44" i="4"/>
  <c r="R44" i="4" s="1"/>
  <c r="P34" i="4"/>
  <c r="R34" i="4" s="1"/>
  <c r="P33" i="4"/>
  <c r="R33" i="4" s="1"/>
  <c r="P14" i="4"/>
  <c r="R14" i="4" s="1"/>
  <c r="P15" i="4"/>
  <c r="R15" i="4" s="1"/>
  <c r="P16" i="4"/>
  <c r="R16" i="4" s="1"/>
  <c r="P17" i="4"/>
  <c r="R17" i="4" s="1"/>
  <c r="P18" i="4"/>
  <c r="R18" i="4" s="1"/>
  <c r="P19" i="4"/>
  <c r="R19" i="4" s="1"/>
  <c r="P20" i="4"/>
  <c r="R20" i="4" s="1"/>
  <c r="P21" i="4"/>
  <c r="R21" i="4" s="1"/>
  <c r="P22" i="4"/>
  <c r="R22" i="4" s="1"/>
  <c r="P23" i="4"/>
  <c r="R23" i="4" s="1"/>
  <c r="P24" i="4"/>
  <c r="R24" i="4" s="1"/>
  <c r="P25" i="4"/>
  <c r="R25" i="4" s="1"/>
  <c r="P26" i="4"/>
  <c r="R26" i="4" s="1"/>
  <c r="P27" i="4"/>
  <c r="R27" i="4" s="1"/>
  <c r="P28" i="4"/>
  <c r="R28" i="4" s="1"/>
  <c r="P29" i="4"/>
  <c r="R29" i="4" s="1"/>
  <c r="P30" i="4"/>
  <c r="R30" i="4" s="1"/>
  <c r="P31" i="4"/>
  <c r="R31" i="4" s="1"/>
  <c r="P13" i="4"/>
  <c r="R13" i="4" s="1"/>
  <c r="P12" i="4"/>
  <c r="K7" i="9" l="1"/>
  <c r="H10" i="9"/>
  <c r="K8" i="9"/>
  <c r="O8" i="9" s="1"/>
  <c r="P8" i="9" s="1"/>
  <c r="Q8" i="9" s="1"/>
  <c r="N7" i="9"/>
  <c r="N10" i="9" s="1"/>
  <c r="J43" i="5"/>
  <c r="R9" i="5"/>
  <c r="R18" i="5"/>
  <c r="R16" i="5"/>
  <c r="R14" i="5"/>
  <c r="R12" i="5"/>
  <c r="R22" i="5"/>
  <c r="R24" i="5"/>
  <c r="R20" i="5"/>
  <c r="E43" i="5"/>
  <c r="R10" i="5"/>
  <c r="R17" i="5"/>
  <c r="R15" i="5"/>
  <c r="R13" i="5"/>
  <c r="R11" i="5"/>
  <c r="R23" i="5"/>
  <c r="R19" i="5"/>
  <c r="R25" i="5"/>
  <c r="R21" i="5"/>
  <c r="N43" i="5"/>
  <c r="P32" i="4"/>
  <c r="R12" i="4"/>
  <c r="Q21" i="5"/>
  <c r="Q43" i="5" s="1"/>
  <c r="H9" i="8"/>
  <c r="N9" i="8" s="1"/>
  <c r="P9" i="8" s="1"/>
  <c r="H11" i="8"/>
  <c r="N11" i="8" s="1"/>
  <c r="P11" i="8" s="1"/>
  <c r="H8" i="8"/>
  <c r="Q8" i="8" s="1"/>
  <c r="H10" i="8"/>
  <c r="N10" i="8" s="1"/>
  <c r="P10" i="8" s="1"/>
  <c r="K10" i="9" l="1"/>
  <c r="S43" i="5"/>
  <c r="R43" i="5"/>
  <c r="R32" i="4"/>
  <c r="O7" i="9"/>
  <c r="O10" i="9" s="1"/>
  <c r="Q10" i="8"/>
  <c r="R10" i="8" s="1"/>
  <c r="S10" i="8" s="1"/>
  <c r="Q11" i="8"/>
  <c r="R11" i="8" s="1"/>
  <c r="S11" i="8" s="1"/>
  <c r="Q9" i="8"/>
  <c r="R9" i="8" s="1"/>
  <c r="S9" i="8" s="1"/>
  <c r="N8" i="8"/>
  <c r="P7" i="9" l="1"/>
  <c r="P10" i="9" s="1"/>
  <c r="P8" i="8"/>
  <c r="Q7" i="9" l="1"/>
  <c r="Q10" i="9" s="1"/>
  <c r="R8" i="8"/>
  <c r="S8" i="8" l="1"/>
</calcChain>
</file>

<file path=xl/sharedStrings.xml><?xml version="1.0" encoding="utf-8"?>
<sst xmlns="http://schemas.openxmlformats.org/spreadsheetml/2006/main" count="624" uniqueCount="333">
  <si>
    <t>Họ tên</t>
  </si>
  <si>
    <t>Ngày sinh</t>
  </si>
  <si>
    <t>Mã ngạch</t>
  </si>
  <si>
    <t>Mức lương hiện hưởng</t>
  </si>
  <si>
    <t>HS Chênh lệch</t>
  </si>
  <si>
    <t>PC Thu hút</t>
  </si>
  <si>
    <t>PC Ưu đãi nghề</t>
  </si>
  <si>
    <t>Bậc</t>
  </si>
  <si>
    <t>Hệ số</t>
  </si>
  <si>
    <t>%</t>
  </si>
  <si>
    <t>STT</t>
  </si>
  <si>
    <t>ĐINH NGỌC KHIÊM</t>
  </si>
  <si>
    <t>TRƯƠNG ĐỖ MỸ</t>
  </si>
  <si>
    <t>ĐẶNG THỊ NINH</t>
  </si>
  <si>
    <t>TỐNG THỊ HẰNG</t>
  </si>
  <si>
    <t>V.08.02.06</t>
  </si>
  <si>
    <t>LƯƠNG VIỆT KHOA</t>
  </si>
  <si>
    <t>LƯƠNG THỊ NGỌC ÁNH</t>
  </si>
  <si>
    <t>V.08.01.03</t>
  </si>
  <si>
    <t>NGUYỄN THỊ THỎA</t>
  </si>
  <si>
    <t>V.08.05.13</t>
  </si>
  <si>
    <t>LƯƠNG THỊ BÍCH THỦY</t>
  </si>
  <si>
    <t>VI THỊ NANG</t>
  </si>
  <si>
    <t>LÊ THỊ HẢI</t>
  </si>
  <si>
    <t>LIM THỊ PHƯƠNG THẢO</t>
  </si>
  <si>
    <t>LANG THỊ TRÚC PHƯƠNG</t>
  </si>
  <si>
    <t>VY THỊ DANH</t>
  </si>
  <si>
    <t>V.08.03.07</t>
  </si>
  <si>
    <t>LÊ THỊ THU HUYỀN</t>
  </si>
  <si>
    <t>LÊ THỊ HOÀI</t>
  </si>
  <si>
    <t>SẦM THỊ HÀ</t>
  </si>
  <si>
    <t>V.08.05.12</t>
  </si>
  <si>
    <t>VI THỊ LAN</t>
  </si>
  <si>
    <t>NGUYỄN TUẤN ANH</t>
  </si>
  <si>
    <t>CAO THỊ HUYỀN</t>
  </si>
  <si>
    <t>V.08.07.19</t>
  </si>
  <si>
    <t>LÒ THỊ MAI</t>
  </si>
  <si>
    <t>PHAN THỊ HẢI YẾN</t>
  </si>
  <si>
    <t>NGUYỄN ĐÌNH PHÙNG</t>
  </si>
  <si>
    <t>LÔ THỊ MƠ</t>
  </si>
  <si>
    <t>NGUYỄN THỊ PHƯƠNG</t>
  </si>
  <si>
    <t>V.08.06.16</t>
  </si>
  <si>
    <t>VÕ THỊ NGÀ</t>
  </si>
  <si>
    <t>VI THỊ GIANG</t>
  </si>
  <si>
    <t>HỒ THỊ THỦY</t>
  </si>
  <si>
    <t>NGUYỄN TRỌNG KHÁNH</t>
  </si>
  <si>
    <t>VI THỊ BỐN</t>
  </si>
  <si>
    <t>SẦM THỊ GIANG</t>
  </si>
  <si>
    <t>PHAN XUÂN ĐỨC</t>
  </si>
  <si>
    <t>V.08.04.10</t>
  </si>
  <si>
    <t>PHẠM ĐÌNH THUẦN</t>
  </si>
  <si>
    <t>LÔ THỊ THU</t>
  </si>
  <si>
    <t>HOÀNG THỊ THU HIỀN</t>
  </si>
  <si>
    <t>V.08.10.28</t>
  </si>
  <si>
    <t>NGUYỄN THỊ LOAN</t>
  </si>
  <si>
    <t>V.08.08.23</t>
  </si>
  <si>
    <t>BÙI THỊ HẠNH</t>
  </si>
  <si>
    <t>VI THỊ CHI</t>
  </si>
  <si>
    <t>LÔ THỊ HỒNG NHI</t>
  </si>
  <si>
    <t>LANG VĂN HÙNG</t>
  </si>
  <si>
    <t>LƯƠNG THỊ NGA</t>
  </si>
  <si>
    <t>Đơn vị báo cáo: Trung tâm Y tế huyện Quỳ Châu</t>
  </si>
  <si>
    <t>CỘNG HÒA XÃ HỘI CHỦ NGHĨA VIỆT NAM</t>
  </si>
  <si>
    <t>Đơn vị nhận báo cáo: SỞ Y TẾ NGHỆ AN</t>
  </si>
  <si>
    <t>Độc lập- Tự do- Hạnh phúc</t>
  </si>
  <si>
    <t>DANH SÁCH CÁN BỘ ĐỦ ĐIỀU KIỆN XÉT NÂNG LƯƠNG SÁU THÁNG CUỐI NĂM 2021</t>
  </si>
  <si>
    <t>Mức lương mới</t>
  </si>
  <si>
    <t>Hệ số bảo lưu</t>
  </si>
  <si>
    <t>Các khoản đóng góp</t>
  </si>
  <si>
    <t>Tiền lương tăng thêm/tháng</t>
  </si>
  <si>
    <t xml:space="preserve">Hệ số </t>
  </si>
  <si>
    <t>Ngày xét NL</t>
  </si>
  <si>
    <t>1</t>
  </si>
  <si>
    <t>06.031</t>
  </si>
  <si>
    <t>2</t>
  </si>
  <si>
    <t>06.032</t>
  </si>
  <si>
    <t>3</t>
  </si>
  <si>
    <t>4</t>
  </si>
  <si>
    <t>VI THỊ HỒNG BÉ</t>
  </si>
  <si>
    <t>5</t>
  </si>
  <si>
    <t>01.007</t>
  </si>
  <si>
    <t>6</t>
  </si>
  <si>
    <t>7</t>
  </si>
  <si>
    <t>8</t>
  </si>
  <si>
    <t>9</t>
  </si>
  <si>
    <t>10</t>
  </si>
  <si>
    <t>11</t>
  </si>
  <si>
    <t>12</t>
  </si>
  <si>
    <t>16.122</t>
  </si>
  <si>
    <t/>
  </si>
  <si>
    <t>Ghi chú</t>
  </si>
  <si>
    <t>CỘNG HOÀ XÃ HỘI CHỦ NGHĨA VIÊT NAM</t>
  </si>
  <si>
    <t>DANH SÁCH CÁN BỘ ĐỦ ĐIỀU KIỆN NÂNG PHỤ CẤP VƯỢT KHUNG 6 THÁNG CUỐI NĂM 2021</t>
  </si>
  <si>
    <t>TT</t>
  </si>
  <si>
    <t>Họ và tên</t>
  </si>
  <si>
    <t>Mã 
ngạch</t>
  </si>
  <si>
    <t>Hệ số
 lương</t>
  </si>
  <si>
    <t>PC thâm niên VK cũ</t>
  </si>
  <si>
    <t>Phụ cấp mới</t>
  </si>
  <si>
    <t>Hệ số
 chênh lệch</t>
  </si>
  <si>
    <t>PC thâm niên nghề</t>
  </si>
  <si>
    <t>PC ưu đãi nghề</t>
  </si>
  <si>
    <t>Các khoản đóng góp (23,5%)</t>
  </si>
  <si>
    <t>Số tiền tăng 
thêm/tháng</t>
  </si>
  <si>
    <t>Ngày
 hưởng</t>
  </si>
  <si>
    <t>PHAN BÁ LỊCH</t>
  </si>
  <si>
    <t>VI VĂN NHẤT</t>
  </si>
  <si>
    <t>LƯƠNG THỊ LAN</t>
  </si>
  <si>
    <t>LƯƠNG THỊ TUYẾN</t>
  </si>
  <si>
    <t>16.130</t>
  </si>
  <si>
    <t>MẠC THỊ YẾN</t>
  </si>
  <si>
    <t>LÊ THỊ NGA</t>
  </si>
  <si>
    <t>LANG THỊ CHIẾN</t>
  </si>
  <si>
    <t>LANG THỊ HOA</t>
  </si>
  <si>
    <t>LỮ THỊ MINH</t>
  </si>
  <si>
    <t>ĐẬU THỊ HƯƠNG</t>
  </si>
  <si>
    <t>VI THỊ HẢI</t>
  </si>
  <si>
    <t>NGUYỄN THỊ BÍCH VÂN</t>
  </si>
  <si>
    <t>TRẦN THỊ THU</t>
  </si>
  <si>
    <t>ĐINH THỊ HẠNH</t>
  </si>
  <si>
    <t>VI VĂN NGỌC</t>
  </si>
  <si>
    <t>SẦM THỊ MAI</t>
  </si>
  <si>
    <t>V.08.10.29</t>
  </si>
  <si>
    <t>VY THỊ LAN</t>
  </si>
  <si>
    <t>VI THỊ ĐÀO</t>
  </si>
  <si>
    <t>TRẦN THỊ CHÂU</t>
  </si>
  <si>
    <t>LƯƠNG THỊ NGÂN</t>
  </si>
  <si>
    <t>SẦM THỊ HẢO</t>
  </si>
  <si>
    <t>HÀ THỊ THƠ</t>
  </si>
  <si>
    <t>VI THỊ HỒNG</t>
  </si>
  <si>
    <t>LÊ THỊ AN</t>
  </si>
  <si>
    <t>VANG THANH BÌNH</t>
  </si>
  <si>
    <t>VI THỊ LÝ</t>
  </si>
  <si>
    <t>VY VĂN SINH</t>
  </si>
  <si>
    <t>TRƯƠNG THỊ THỦY</t>
  </si>
  <si>
    <t>TẠ THỊ CHÂU</t>
  </si>
  <si>
    <t>LÔ THỊ TÂM</t>
  </si>
  <si>
    <t>Đặng Tân Minh</t>
  </si>
  <si>
    <t>HỆ ĐIỀU TRỊ</t>
  </si>
  <si>
    <t>HỆ DỰ PHÒNG- DÂN SỐ</t>
  </si>
  <si>
    <t xml:space="preserve"> </t>
  </si>
  <si>
    <t>Quỳ Châu, ngày. . . tháng . . ..năm 2021</t>
  </si>
  <si>
    <t>TP Vinh, ngày. . . tháng . . ..năm 2021</t>
  </si>
  <si>
    <t>TRUNG TÂM Y TẾ HUYỆN QUỲ CHÂU</t>
  </si>
  <si>
    <t>GIÁM ĐỐC</t>
  </si>
  <si>
    <t>PHÒNG TỔ CHỨC CÁN BỘ</t>
  </si>
  <si>
    <t>SỞ Y TẾ TỈNH NGHỆ AN</t>
  </si>
  <si>
    <t>TP. TỔ CHỨC CÁN BỘ</t>
  </si>
  <si>
    <t>Dương Đình Chỉnh</t>
  </si>
  <si>
    <t>Nguyễn Tùng Lâm</t>
  </si>
  <si>
    <t>Phan Bá Lịch</t>
  </si>
  <si>
    <t>SỞ Y TẾ NGHỆ AN</t>
  </si>
  <si>
    <t>TTYT HUYỆN QUỲ CHÂU</t>
  </si>
  <si>
    <t>Họ và Tên</t>
  </si>
  <si>
    <t>Hệ số lương</t>
  </si>
  <si>
    <t>Chức vụ</t>
  </si>
  <si>
    <t>Ưu đãi</t>
  </si>
  <si>
    <t>Độc hại</t>
  </si>
  <si>
    <t>Bảo lưu</t>
  </si>
  <si>
    <t>Khu vực</t>
  </si>
  <si>
    <t>Tổng hệ số phụ cấp</t>
  </si>
  <si>
    <t>đóng góp 23,5%</t>
  </si>
  <si>
    <t>Tổng hệ số</t>
  </si>
  <si>
    <t>Hsố</t>
  </si>
  <si>
    <t>18.01.1969</t>
  </si>
  <si>
    <t>15.12.1992</t>
  </si>
  <si>
    <t>Trần Thị Xuyến</t>
  </si>
  <si>
    <t>10.08.1966</t>
  </si>
  <si>
    <t>Mạc Thị Thuyết</t>
  </si>
  <si>
    <t>04.01.1966</t>
  </si>
  <si>
    <t>02.06.1970</t>
  </si>
  <si>
    <t>28.08.1966</t>
  </si>
  <si>
    <t>25.09.1972</t>
  </si>
  <si>
    <t>09.11.1976</t>
  </si>
  <si>
    <t>22.06.1976</t>
  </si>
  <si>
    <t>Lữ Thị Thanh</t>
  </si>
  <si>
    <t>10.06.1983</t>
  </si>
  <si>
    <t>14.12.1994</t>
  </si>
  <si>
    <t>10.01.1968</t>
  </si>
  <si>
    <t>28.08.1980</t>
  </si>
  <si>
    <t>26.03.1972</t>
  </si>
  <si>
    <t>13.07.1971</t>
  </si>
  <si>
    <t>13.08.1971</t>
  </si>
  <si>
    <t>26.07.1992</t>
  </si>
  <si>
    <t>21.06.1971</t>
  </si>
  <si>
    <t>12.04.1971</t>
  </si>
  <si>
    <t>Phạm Thị Nhi</t>
  </si>
  <si>
    <t>25.12.1965</t>
  </si>
  <si>
    <t>10.09.1973</t>
  </si>
  <si>
    <t>04.06.1984</t>
  </si>
  <si>
    <t>05.10.1972</t>
  </si>
  <si>
    <t>19.12.1962</t>
  </si>
  <si>
    <t>30.05.1972</t>
  </si>
  <si>
    <t>Tổng cộng</t>
  </si>
  <si>
    <t>Quỳ Châu, ngày        tháng  9 năm 2021</t>
  </si>
  <si>
    <t>TRUNG TÂM Y TẾ QUỲ CHÂU</t>
  </si>
  <si>
    <t>Ngày tháng  năm  sinh</t>
  </si>
  <si>
    <t>Hệ số cũ</t>
  </si>
  <si>
    <t>V khung</t>
  </si>
  <si>
    <t>Hệ số phụ cấp</t>
  </si>
  <si>
    <t>Khoản đóng góp 23,5%</t>
  </si>
  <si>
    <t>Tổng cộng hệ số</t>
  </si>
  <si>
    <t>CV</t>
  </si>
  <si>
    <t>KV</t>
  </si>
  <si>
    <t>TN</t>
  </si>
  <si>
    <t>Lưu động</t>
  </si>
  <si>
    <t>Tổng phụ cấp</t>
  </si>
  <si>
    <t>I</t>
  </si>
  <si>
    <t>Hệ Điều trị</t>
  </si>
  <si>
    <t>23.06.1985</t>
  </si>
  <si>
    <t>30.05.1985</t>
  </si>
  <si>
    <t>22.10.1984</t>
  </si>
  <si>
    <t>16.10.1966</t>
  </si>
  <si>
    <t>16.12.1972</t>
  </si>
  <si>
    <t>Trần Thị Hương</t>
  </si>
  <si>
    <t>22.05.1966</t>
  </si>
  <si>
    <t>09.09.1985</t>
  </si>
  <si>
    <t>20.09.1969</t>
  </si>
  <si>
    <t>03.04.1990</t>
  </si>
  <si>
    <t>21.10.1991</t>
  </si>
  <si>
    <t>05.05.1989</t>
  </si>
  <si>
    <t>22.04.1978</t>
  </si>
  <si>
    <t>26.10.1970</t>
  </si>
  <si>
    <t>29.12.1989</t>
  </si>
  <si>
    <t>14.08.1971</t>
  </si>
  <si>
    <t>23.11.1989</t>
  </si>
  <si>
    <t>25.12.1992</t>
  </si>
  <si>
    <t>05.10.1968</t>
  </si>
  <si>
    <t>14.05.1967</t>
  </si>
  <si>
    <t>Khoa Cận lâm sàng</t>
  </si>
  <si>
    <t>Lô Thị Mơ</t>
  </si>
  <si>
    <t>18.12.1991</t>
  </si>
  <si>
    <t>Lò Thị Mai</t>
  </si>
  <si>
    <t>15.01.1987</t>
  </si>
  <si>
    <t>26.11.1966</t>
  </si>
  <si>
    <t>Nguyễn Tiến Dũng</t>
  </si>
  <si>
    <t>27.06.1963</t>
  </si>
  <si>
    <t>13.02.1989</t>
  </si>
  <si>
    <t>15.05.1986</t>
  </si>
  <si>
    <t>02.06.1982</t>
  </si>
  <si>
    <t>Sầm Thị Mai</t>
  </si>
  <si>
    <t>17.07.1966</t>
  </si>
  <si>
    <t>28.06.1968</t>
  </si>
  <si>
    <t>18.06.1968</t>
  </si>
  <si>
    <t>05.07.1994</t>
  </si>
  <si>
    <t>02.09.1994</t>
  </si>
  <si>
    <t>20.03.1972</t>
  </si>
  <si>
    <t>12.05.1981</t>
  </si>
  <si>
    <t>28.12.1987</t>
  </si>
  <si>
    <t>25.12.1983</t>
  </si>
  <si>
    <t>12.01.1972</t>
  </si>
  <si>
    <t>22.08.1970</t>
  </si>
  <si>
    <t>Trương Thanh Tâm</t>
  </si>
  <si>
    <t>13.11.1960</t>
  </si>
  <si>
    <t>TP TỔ CHỨC CÁN BỘ</t>
  </si>
  <si>
    <t xml:space="preserve"> Độc lâp-Tự do-Hạnh phúc</t>
  </si>
  <si>
    <t>DANH SÁCH CÁN BỘ VIÊN CHỨC GIẢM DO NGHỈ CHẾ ĐỘ HƯU TRÍ</t>
  </si>
  <si>
    <t>Thành tiền/ tháng  1,490) ngàn đồng</t>
  </si>
  <si>
    <t>TP Vinh, ngày. . . tháng . . ..năm 20….</t>
  </si>
  <si>
    <t>Quỳ Châu, ngày  …. tháng …. năm 2021</t>
  </si>
  <si>
    <t xml:space="preserve">P.P TỔ CHỨC </t>
  </si>
  <si>
    <t>Hệ số
PV tăng</t>
  </si>
  <si>
    <t>Lương cũ</t>
  </si>
  <si>
    <t>Lương mới</t>
  </si>
  <si>
    <t>Ưu đãi tăng</t>
  </si>
  <si>
    <t>Chệnh lệch</t>
  </si>
  <si>
    <t xml:space="preserve">Mã ngạch </t>
  </si>
  <si>
    <t>Thành tiền/ tháng</t>
  </si>
  <si>
    <t>DANH SÁCH ĐỀ NGHỊ BỔ SUNG QUỸ LƯƠNG DO THĂNG HẠNG CDNN NĂM 2021</t>
  </si>
  <si>
    <t>V.08.07.18</t>
  </si>
  <si>
    <t xml:space="preserve">Tổng Hệ số PC </t>
  </si>
  <si>
    <t>TRẠM Y TẾ</t>
  </si>
  <si>
    <t>03.07.1970</t>
  </si>
  <si>
    <t>10.06.1974</t>
  </si>
  <si>
    <t>10.12.1968</t>
  </si>
  <si>
    <t>15.08.1970</t>
  </si>
  <si>
    <t>01.07.2020</t>
  </si>
  <si>
    <t>01.12.2019</t>
  </si>
  <si>
    <t>20.10.2020</t>
  </si>
  <si>
    <t>01.12.2020</t>
  </si>
  <si>
    <t>01.10.2020</t>
  </si>
  <si>
    <t>21.08.2020</t>
  </si>
  <si>
    <t>21.12.2020</t>
  </si>
  <si>
    <t>01.11.2020</t>
  </si>
  <si>
    <t>01.11.2019</t>
  </si>
  <si>
    <t>01.07.2021</t>
  </si>
  <si>
    <t>01.12.2021</t>
  </si>
  <si>
    <t>20.10.2021</t>
  </si>
  <si>
    <t>01.10.2021</t>
  </si>
  <si>
    <t>21.08.2021</t>
  </si>
  <si>
    <t>21.12.2021</t>
  </si>
  <si>
    <t>01.11.2021</t>
  </si>
  <si>
    <t>TRẠM Y TẾ XÃ</t>
  </si>
  <si>
    <t>03.11.1972</t>
  </si>
  <si>
    <t>12.09.1985</t>
  </si>
  <si>
    <t>15.12.1989</t>
  </si>
  <si>
    <t>10.03.1988</t>
  </si>
  <si>
    <t>02.07.1988</t>
  </si>
  <si>
    <t>11.12.1978</t>
  </si>
  <si>
    <t>17.08.1988</t>
  </si>
  <si>
    <t>11.04.1988</t>
  </si>
  <si>
    <t>10.06.1988</t>
  </si>
  <si>
    <t>27.05.1984</t>
  </si>
  <si>
    <t>09.01.1992</t>
  </si>
  <si>
    <t>19.04.1988</t>
  </si>
  <si>
    <t>07.10.2019</t>
  </si>
  <si>
    <t>01.12.2018</t>
  </si>
  <si>
    <t>02.10.2019</t>
  </si>
  <si>
    <t>01.07.2019</t>
  </si>
  <si>
    <t>13.07.2018</t>
  </si>
  <si>
    <t>01.10.2019</t>
  </si>
  <si>
    <t>13.10.2019</t>
  </si>
  <si>
    <t>01.09.2019</t>
  </si>
  <si>
    <t>15.10.2019</t>
  </si>
  <si>
    <t>02.12.2019</t>
  </si>
  <si>
    <t>15.07.2018</t>
  </si>
  <si>
    <t>05.10.2018</t>
  </si>
  <si>
    <t>01.07.2018</t>
  </si>
  <si>
    <t>01.11.2018</t>
  </si>
  <si>
    <t>01.08.2019</t>
  </si>
  <si>
    <t>08.07.2019</t>
  </si>
  <si>
    <t>21.08.2018</t>
  </si>
  <si>
    <t>07.10.2021</t>
  </si>
  <si>
    <t>02.10.2021</t>
  </si>
  <si>
    <t>13.07.2021</t>
  </si>
  <si>
    <t>13.10.2021</t>
  </si>
  <si>
    <t>01.09.2021</t>
  </si>
  <si>
    <t>15.10.2021</t>
  </si>
  <si>
    <t>02.12.2021</t>
  </si>
  <si>
    <t>15.07.2021</t>
  </si>
  <si>
    <t>05.10.2021</t>
  </si>
  <si>
    <t>01.08.2021</t>
  </si>
  <si>
    <t>08.07.2021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</si>
</sst>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6" formatCode="_-* #,##0\ _₫_-;\-* #,##0\ _₫_-;_-* &quot;-&quot;??\ _₫_-;_-@_-"/>
    <numFmt numFmtId="167" formatCode="_-* #,##0.00\ _₫_-;\-* #,##0.00\ _₫_-;_-* &quot;-&quot;??\ _₫_-;_-@_-"/>
    <numFmt numFmtId="168" formatCode="0.000"/>
    <numFmt numFmtId="170" formatCode="_(* #,##0.000_);_(* \(#,##0.000\);_(* &quot;-&quot;??_);_(@_)"/>
  </numFmts>
  <fonts count="6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3"/>
      <scheme val="major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8"/>
      <color theme="1"/>
      <name val="Times New Roman"/>
      <family val="1"/>
    </font>
    <font>
      <i/>
      <sz val="16"/>
      <color theme="1"/>
      <name val="Times New Roman"/>
      <family val="1"/>
    </font>
    <font>
      <b/>
      <sz val="16"/>
      <color theme="1"/>
      <name val="Times New Roman"/>
      <family val="1"/>
      <charset val="163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333333"/>
      <name val="Times New Roman"/>
      <family val="1"/>
      <scheme val="major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63"/>
      <scheme val="maj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  <charset val="163"/>
      <scheme val="maj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b/>
      <sz val="8"/>
      <name val="Times New Roman"/>
      <family val="1"/>
    </font>
    <font>
      <sz val="8"/>
      <color theme="1"/>
      <name val="Arial"/>
      <family val="2"/>
      <scheme val="minor"/>
    </font>
    <font>
      <b/>
      <sz val="8"/>
      <name val="Times New Roman"/>
      <family val="1"/>
      <charset val="163"/>
      <scheme val="major"/>
    </font>
    <font>
      <sz val="8"/>
      <color theme="1"/>
      <name val="Times New Roman"/>
      <family val="1"/>
      <charset val="163"/>
      <scheme val="major"/>
    </font>
    <font>
      <b/>
      <sz val="8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b/>
      <sz val="10"/>
      <color theme="1"/>
      <name val="Arial"/>
      <family val="2"/>
      <scheme val="minor"/>
    </font>
    <font>
      <sz val="1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b/>
      <sz val="9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sz val="9"/>
      <name val="Times New Roman"/>
      <family val="1"/>
    </font>
    <font>
      <sz val="11"/>
      <name val="Arial"/>
      <family val="2"/>
      <scheme val="minor"/>
    </font>
    <font>
      <sz val="12"/>
      <name val="Times New Roman"/>
      <family val="1"/>
      <charset val="163"/>
      <scheme val="major"/>
    </font>
    <font>
      <sz val="14"/>
      <name val="Times New Roman"/>
      <family val="1"/>
      <charset val="163"/>
      <scheme val="major"/>
    </font>
    <font>
      <b/>
      <sz val="14"/>
      <name val="Times New Roman"/>
      <family val="1"/>
      <charset val="163"/>
      <scheme val="major"/>
    </font>
    <font>
      <sz val="11"/>
      <color indexed="8"/>
      <name val="Calibri"/>
      <family val="2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sz val="10"/>
      <color theme="1"/>
      <name val="Times New Roman"/>
      <family val="1"/>
      <charset val="163"/>
      <scheme val="major"/>
    </font>
    <font>
      <i/>
      <sz val="14"/>
      <name val="Times New Roman"/>
      <family val="1"/>
      <charset val="163"/>
      <scheme val="major"/>
    </font>
    <font>
      <sz val="8"/>
      <name val="Arial"/>
      <family val="2"/>
      <scheme val="minor"/>
    </font>
    <font>
      <b/>
      <sz val="11"/>
      <name val="Times New Roman"/>
      <family val="1"/>
      <charset val="163"/>
      <scheme val="major"/>
    </font>
    <font>
      <b/>
      <sz val="14"/>
      <name val="Times New Roman"/>
      <family val="1"/>
    </font>
    <font>
      <i/>
      <sz val="14"/>
      <color theme="1"/>
      <name val="Times New Roman"/>
      <family val="1"/>
      <charset val="163"/>
    </font>
    <font>
      <sz val="12"/>
      <color rgb="FF000000"/>
      <name val="Times New Roman"/>
      <family val="1"/>
    </font>
    <font>
      <b/>
      <sz val="11"/>
      <name val="Times New Roman"/>
      <family val="1"/>
      <charset val="163"/>
    </font>
    <font>
      <b/>
      <sz val="9"/>
      <color theme="1"/>
      <name val="Arial"/>
      <family val="2"/>
      <scheme val="minor"/>
    </font>
    <font>
      <i/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9"/>
      <color rgb="FFFF0000"/>
      <name val="Times New Roman"/>
      <family val="1"/>
    </font>
    <font>
      <sz val="12"/>
      <color rgb="FFFF0000"/>
      <name val="Times New Roman"/>
      <family val="1"/>
      <charset val="163"/>
      <scheme val="major"/>
    </font>
    <font>
      <sz val="12"/>
      <name val="Times New Roman"/>
      <family val="1"/>
    </font>
    <font>
      <sz val="12"/>
      <color theme="1"/>
      <name val="Arial"/>
      <family val="2"/>
      <scheme val="minor"/>
    </font>
    <font>
      <b/>
      <sz val="8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" fillId="0" borderId="0"/>
    <xf numFmtId="0" fontId="37" fillId="0" borderId="0"/>
    <xf numFmtId="43" fontId="43" fillId="0" borderId="0" applyFont="0" applyFill="0" applyBorder="0" applyAlignment="0" applyProtection="0"/>
  </cellStyleXfs>
  <cellXfs count="373">
    <xf numFmtId="0" fontId="0" fillId="0" borderId="0" xfId="0"/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5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wrapText="1"/>
    </xf>
    <xf numFmtId="0" fontId="11" fillId="3" borderId="1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horizontal="center"/>
    </xf>
    <xf numFmtId="0" fontId="0" fillId="0" borderId="18" xfId="0" applyBorder="1"/>
    <xf numFmtId="0" fontId="0" fillId="0" borderId="19" xfId="0" applyBorder="1"/>
    <xf numFmtId="0" fontId="8" fillId="0" borderId="18" xfId="0" applyNumberFormat="1" applyFont="1" applyFill="1" applyBorder="1" applyAlignment="1">
      <alignment horizontal="left"/>
    </xf>
    <xf numFmtId="0" fontId="15" fillId="0" borderId="18" xfId="0" applyNumberFormat="1" applyFont="1" applyFill="1" applyBorder="1"/>
    <xf numFmtId="0" fontId="15" fillId="0" borderId="18" xfId="0" applyNumberFormat="1" applyFont="1" applyFill="1" applyBorder="1" applyAlignment="1">
      <alignment horizontal="left"/>
    </xf>
    <xf numFmtId="0" fontId="15" fillId="0" borderId="18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left"/>
    </xf>
    <xf numFmtId="0" fontId="15" fillId="0" borderId="20" xfId="0" applyNumberFormat="1" applyFont="1" applyFill="1" applyBorder="1"/>
    <xf numFmtId="0" fontId="15" fillId="0" borderId="20" xfId="0" applyNumberFormat="1" applyFont="1" applyFill="1" applyBorder="1" applyAlignment="1">
      <alignment horizontal="left"/>
    </xf>
    <xf numFmtId="0" fontId="15" fillId="0" borderId="20" xfId="0" applyNumberFormat="1" applyFont="1" applyFill="1" applyBorder="1" applyAlignment="1">
      <alignment horizontal="center"/>
    </xf>
    <xf numFmtId="0" fontId="12" fillId="0" borderId="20" xfId="0" applyNumberFormat="1" applyFont="1" applyFill="1" applyBorder="1" applyAlignment="1">
      <alignment vertical="center" wrapText="1"/>
    </xf>
    <xf numFmtId="0" fontId="4" fillId="0" borderId="20" xfId="0" applyNumberFormat="1" applyFont="1" applyFill="1" applyBorder="1" applyAlignment="1">
      <alignment horizontal="center"/>
    </xf>
    <xf numFmtId="0" fontId="0" fillId="0" borderId="20" xfId="0" applyBorder="1"/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8" fillId="0" borderId="19" xfId="0" applyNumberFormat="1" applyFont="1" applyFill="1" applyBorder="1"/>
    <xf numFmtId="0" fontId="15" fillId="0" borderId="19" xfId="0" applyNumberFormat="1" applyFont="1" applyFill="1" applyBorder="1"/>
    <xf numFmtId="0" fontId="15" fillId="0" borderId="19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0" fontId="16" fillId="0" borderId="0" xfId="0" applyNumberFormat="1" applyFont="1" applyFill="1" applyBorder="1"/>
    <xf numFmtId="0" fontId="21" fillId="0" borderId="0" xfId="0" applyNumberFormat="1" applyFont="1" applyFill="1" applyBorder="1"/>
    <xf numFmtId="0" fontId="23" fillId="0" borderId="14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/>
    <xf numFmtId="0" fontId="25" fillId="0" borderId="0" xfId="0" applyNumberFormat="1" applyFont="1" applyFill="1" applyBorder="1"/>
    <xf numFmtId="0" fontId="26" fillId="0" borderId="0" xfId="0" applyNumberFormat="1" applyFont="1" applyFill="1" applyBorder="1"/>
    <xf numFmtId="0" fontId="26" fillId="0" borderId="0" xfId="0" applyFont="1"/>
    <xf numFmtId="0" fontId="4" fillId="0" borderId="0" xfId="0" applyNumberFormat="1" applyFont="1" applyFill="1" applyBorder="1" applyAlignment="1">
      <alignment horizontal="center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8" fillId="3" borderId="22" xfId="0" applyNumberFormat="1" applyFont="1" applyFill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13" fillId="0" borderId="21" xfId="0" applyNumberFormat="1" applyFont="1" applyFill="1" applyBorder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29" fillId="0" borderId="18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0" fillId="0" borderId="9" xfId="0" applyNumberFormat="1" applyFont="1" applyFill="1" applyBorder="1" applyAlignment="1">
      <alignment wrapText="1"/>
    </xf>
    <xf numFmtId="0" fontId="12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center" wrapText="1"/>
    </xf>
    <xf numFmtId="0" fontId="33" fillId="0" borderId="0" xfId="0" applyFont="1"/>
    <xf numFmtId="0" fontId="34" fillId="3" borderId="0" xfId="0" applyFont="1" applyFill="1"/>
    <xf numFmtId="0" fontId="39" fillId="3" borderId="0" xfId="0" applyFont="1" applyFill="1"/>
    <xf numFmtId="0" fontId="19" fillId="3" borderId="0" xfId="0" applyFont="1" applyFill="1"/>
    <xf numFmtId="0" fontId="34" fillId="3" borderId="0" xfId="0" applyFont="1" applyFill="1" applyAlignment="1">
      <alignment horizontal="right" vertical="center" wrapText="1"/>
    </xf>
    <xf numFmtId="0" fontId="34" fillId="3" borderId="0" xfId="0" applyFont="1" applyFill="1" applyAlignment="1">
      <alignment vertical="center" wrapText="1"/>
    </xf>
    <xf numFmtId="168" fontId="34" fillId="3" borderId="0" xfId="0" applyNumberFormat="1" applyFont="1" applyFill="1" applyAlignment="1">
      <alignment horizontal="right" vertical="center" wrapText="1"/>
    </xf>
    <xf numFmtId="0" fontId="40" fillId="3" borderId="0" xfId="0" applyFont="1" applyFill="1"/>
    <xf numFmtId="0" fontId="44" fillId="3" borderId="24" xfId="3" applyFont="1" applyFill="1" applyBorder="1" applyAlignment="1">
      <alignment horizontal="center"/>
    </xf>
    <xf numFmtId="0" fontId="45" fillId="3" borderId="23" xfId="3" applyFont="1" applyFill="1" applyBorder="1" applyAlignment="1">
      <alignment horizontal="center" wrapText="1"/>
    </xf>
    <xf numFmtId="2" fontId="45" fillId="3" borderId="23" xfId="3" applyNumberFormat="1" applyFont="1" applyFill="1" applyBorder="1" applyAlignment="1">
      <alignment horizontal="center" wrapText="1"/>
    </xf>
    <xf numFmtId="170" fontId="45" fillId="3" borderId="23" xfId="5" applyNumberFormat="1" applyFont="1" applyFill="1" applyBorder="1" applyAlignment="1">
      <alignment wrapText="1"/>
    </xf>
    <xf numFmtId="168" fontId="38" fillId="3" borderId="0" xfId="3" applyNumberFormat="1" applyFont="1" applyFill="1" applyBorder="1" applyAlignment="1">
      <alignment horizontal="right"/>
    </xf>
    <xf numFmtId="2" fontId="38" fillId="3" borderId="0" xfId="3" applyNumberFormat="1" applyFont="1" applyFill="1" applyBorder="1" applyAlignment="1">
      <alignment horizontal="right"/>
    </xf>
    <xf numFmtId="168" fontId="48" fillId="3" borderId="0" xfId="0" applyNumberFormat="1" applyFont="1" applyFill="1"/>
    <xf numFmtId="0" fontId="34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wrapText="1"/>
    </xf>
    <xf numFmtId="0" fontId="34" fillId="3" borderId="0" xfId="0" applyFont="1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34" fillId="0" borderId="0" xfId="0" applyFont="1"/>
    <xf numFmtId="0" fontId="34" fillId="0" borderId="0" xfId="0" applyFont="1" applyAlignment="1">
      <alignment horizontal="center" vertical="center" wrapText="1"/>
    </xf>
    <xf numFmtId="0" fontId="19" fillId="3" borderId="0" xfId="0" applyFont="1" applyFill="1" applyAlignment="1"/>
    <xf numFmtId="0" fontId="23" fillId="0" borderId="0" xfId="0" applyFont="1" applyAlignment="1">
      <alignment wrapText="1"/>
    </xf>
    <xf numFmtId="0" fontId="19" fillId="0" borderId="0" xfId="0" applyFont="1"/>
    <xf numFmtId="0" fontId="23" fillId="0" borderId="0" xfId="0" applyFont="1" applyAlignment="1"/>
    <xf numFmtId="0" fontId="30" fillId="0" borderId="0" xfId="0" applyNumberFormat="1" applyFont="1" applyFill="1" applyBorder="1" applyAlignment="1">
      <alignment wrapText="1"/>
    </xf>
    <xf numFmtId="0" fontId="17" fillId="0" borderId="1" xfId="0" applyNumberFormat="1" applyFont="1" applyFill="1" applyBorder="1"/>
    <xf numFmtId="0" fontId="28" fillId="0" borderId="1" xfId="0" applyNumberFormat="1" applyFont="1" applyFill="1" applyBorder="1"/>
    <xf numFmtId="0" fontId="17" fillId="0" borderId="2" xfId="0" applyNumberFormat="1" applyFont="1" applyFill="1" applyBorder="1"/>
    <xf numFmtId="0" fontId="28" fillId="0" borderId="2" xfId="0" applyNumberFormat="1" applyFont="1" applyFill="1" applyBorder="1"/>
    <xf numFmtId="0" fontId="17" fillId="0" borderId="3" xfId="0" applyNumberFormat="1" applyFont="1" applyFill="1" applyBorder="1"/>
    <xf numFmtId="0" fontId="28" fillId="0" borderId="3" xfId="0" applyNumberFormat="1" applyFont="1" applyFill="1" applyBorder="1"/>
    <xf numFmtId="0" fontId="17" fillId="0" borderId="1" xfId="0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/>
    </xf>
    <xf numFmtId="0" fontId="17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wrapText="1"/>
    </xf>
    <xf numFmtId="0" fontId="23" fillId="0" borderId="14" xfId="0" applyNumberFormat="1" applyFont="1" applyFill="1" applyBorder="1" applyAlignment="1">
      <alignment horizontal="center" vertical="center" wrapText="1"/>
    </xf>
    <xf numFmtId="0" fontId="38" fillId="3" borderId="18" xfId="3" applyFont="1" applyFill="1" applyBorder="1" applyAlignment="1">
      <alignment horizontal="center"/>
    </xf>
    <xf numFmtId="0" fontId="38" fillId="3" borderId="18" xfId="3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52" fillId="3" borderId="22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7" fillId="3" borderId="0" xfId="0" applyFont="1" applyFill="1" applyBorder="1" applyAlignment="1">
      <alignment horizontal="center" vertical="center" wrapText="1"/>
    </xf>
    <xf numFmtId="0" fontId="36" fillId="3" borderId="13" xfId="3" applyFont="1" applyFill="1" applyBorder="1" applyAlignment="1">
      <alignment horizontal="center" vertical="top" wrapText="1"/>
    </xf>
    <xf numFmtId="0" fontId="36" fillId="3" borderId="13" xfId="3" applyFont="1" applyFill="1" applyBorder="1" applyAlignment="1">
      <alignment horizontal="center" vertical="center" wrapText="1"/>
    </xf>
    <xf numFmtId="0" fontId="0" fillId="0" borderId="28" xfId="0" applyBorder="1"/>
    <xf numFmtId="0" fontId="3" fillId="0" borderId="18" xfId="0" applyNumberFormat="1" applyFont="1" applyFill="1" applyBorder="1" applyAlignment="1">
      <alignment horizontal="center"/>
    </xf>
    <xf numFmtId="0" fontId="16" fillId="0" borderId="18" xfId="0" applyNumberFormat="1" applyFont="1" applyFill="1" applyBorder="1"/>
    <xf numFmtId="0" fontId="16" fillId="0" borderId="18" xfId="0" applyNumberFormat="1" applyFont="1" applyFill="1" applyBorder="1" applyAlignment="1">
      <alignment horizontal="left"/>
    </xf>
    <xf numFmtId="0" fontId="16" fillId="0" borderId="18" xfId="0" applyNumberFormat="1" applyFont="1" applyFill="1" applyBorder="1" applyAlignment="1">
      <alignment horizontal="center"/>
    </xf>
    <xf numFmtId="0" fontId="2" fillId="0" borderId="18" xfId="0" applyFont="1" applyBorder="1"/>
    <xf numFmtId="0" fontId="31" fillId="0" borderId="13" xfId="0" applyNumberFormat="1" applyFont="1" applyFill="1" applyBorder="1" applyAlignment="1">
      <alignment horizontal="center" wrapText="1"/>
    </xf>
    <xf numFmtId="0" fontId="31" fillId="0" borderId="13" xfId="0" applyNumberFormat="1" applyFont="1" applyFill="1" applyBorder="1" applyAlignment="1">
      <alignment horizontal="left" wrapText="1"/>
    </xf>
    <xf numFmtId="0" fontId="31" fillId="0" borderId="13" xfId="0" applyNumberFormat="1" applyFont="1" applyFill="1" applyBorder="1" applyAlignment="1">
      <alignment wrapText="1"/>
    </xf>
    <xf numFmtId="2" fontId="31" fillId="0" borderId="13" xfId="0" applyNumberFormat="1" applyFont="1" applyFill="1" applyBorder="1" applyAlignment="1">
      <alignment horizontal="center" wrapText="1"/>
    </xf>
    <xf numFmtId="0" fontId="54" fillId="0" borderId="13" xfId="0" applyFont="1" applyBorder="1"/>
    <xf numFmtId="0" fontId="54" fillId="0" borderId="0" xfId="0" applyFont="1"/>
    <xf numFmtId="0" fontId="46" fillId="0" borderId="14" xfId="0" applyFont="1" applyBorder="1" applyAlignment="1">
      <alignment horizontal="center"/>
    </xf>
    <xf numFmtId="0" fontId="46" fillId="0" borderId="14" xfId="0" applyFont="1" applyBorder="1"/>
    <xf numFmtId="2" fontId="46" fillId="0" borderId="14" xfId="0" applyNumberFormat="1" applyFont="1" applyBorder="1"/>
    <xf numFmtId="0" fontId="46" fillId="0" borderId="0" xfId="0" applyFont="1"/>
    <xf numFmtId="0" fontId="46" fillId="0" borderId="15" xfId="0" applyNumberFormat="1" applyFont="1" applyFill="1" applyBorder="1" applyAlignment="1">
      <alignment horizontal="center"/>
    </xf>
    <xf numFmtId="0" fontId="46" fillId="0" borderId="15" xfId="0" applyNumberFormat="1" applyFont="1" applyFill="1" applyBorder="1"/>
    <xf numFmtId="168" fontId="46" fillId="0" borderId="15" xfId="0" applyNumberFormat="1" applyFont="1" applyFill="1" applyBorder="1"/>
    <xf numFmtId="0" fontId="28" fillId="0" borderId="29" xfId="0" applyNumberFormat="1" applyFont="1" applyFill="1" applyBorder="1"/>
    <xf numFmtId="0" fontId="17" fillId="0" borderId="29" xfId="0" applyNumberFormat="1" applyFont="1" applyFill="1" applyBorder="1"/>
    <xf numFmtId="168" fontId="17" fillId="0" borderId="1" xfId="0" applyNumberFormat="1" applyFont="1" applyFill="1" applyBorder="1"/>
    <xf numFmtId="168" fontId="17" fillId="0" borderId="2" xfId="0" applyNumberFormat="1" applyFont="1" applyFill="1" applyBorder="1"/>
    <xf numFmtId="168" fontId="17" fillId="0" borderId="3" xfId="0" applyNumberFormat="1" applyFont="1" applyFill="1" applyBorder="1"/>
    <xf numFmtId="168" fontId="46" fillId="0" borderId="29" xfId="0" applyNumberFormat="1" applyFont="1" applyFill="1" applyBorder="1"/>
    <xf numFmtId="0" fontId="46" fillId="0" borderId="29" xfId="0" applyNumberFormat="1" applyFont="1" applyFill="1" applyBorder="1"/>
    <xf numFmtId="168" fontId="17" fillId="0" borderId="30" xfId="0" applyNumberFormat="1" applyFont="1" applyFill="1" applyBorder="1"/>
    <xf numFmtId="0" fontId="17" fillId="0" borderId="26" xfId="0" applyNumberFormat="1" applyFont="1" applyFill="1" applyBorder="1"/>
    <xf numFmtId="0" fontId="5" fillId="3" borderId="0" xfId="0" applyFont="1" applyFill="1"/>
    <xf numFmtId="0" fontId="5" fillId="0" borderId="0" xfId="0" applyFont="1"/>
    <xf numFmtId="0" fontId="5" fillId="3" borderId="0" xfId="0" applyFont="1" applyFill="1" applyAlignment="1"/>
    <xf numFmtId="0" fontId="5" fillId="3" borderId="18" xfId="0" applyFont="1" applyFill="1" applyBorder="1" applyAlignment="1">
      <alignment horizontal="center" vertical="center"/>
    </xf>
    <xf numFmtId="0" fontId="40" fillId="3" borderId="18" xfId="0" applyFont="1" applyFill="1" applyBorder="1" applyAlignment="1">
      <alignment vertical="center"/>
    </xf>
    <xf numFmtId="14" fontId="5" fillId="3" borderId="18" xfId="0" applyNumberFormat="1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 vertical="center"/>
    </xf>
    <xf numFmtId="0" fontId="40" fillId="3" borderId="18" xfId="0" applyFont="1" applyFill="1" applyBorder="1" applyAlignment="1">
      <alignment horizontal="center" vertical="center" wrapText="1"/>
    </xf>
    <xf numFmtId="168" fontId="40" fillId="3" borderId="18" xfId="0" applyNumberFormat="1" applyFont="1" applyFill="1" applyBorder="1" applyAlignment="1">
      <alignment horizontal="center" vertical="center" wrapText="1"/>
    </xf>
    <xf numFmtId="2" fontId="5" fillId="3" borderId="18" xfId="0" applyNumberFormat="1" applyFont="1" applyFill="1" applyBorder="1" applyAlignment="1">
      <alignment horizontal="center" vertical="center" wrapText="1"/>
    </xf>
    <xf numFmtId="168" fontId="5" fillId="3" borderId="18" xfId="0" applyNumberFormat="1" applyFont="1" applyFill="1" applyBorder="1" applyAlignment="1">
      <alignment horizontal="center" vertical="center" wrapText="1"/>
    </xf>
    <xf numFmtId="0" fontId="55" fillId="3" borderId="19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2" fontId="24" fillId="3" borderId="19" xfId="0" applyNumberFormat="1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 wrapText="1"/>
    </xf>
    <xf numFmtId="168" fontId="5" fillId="3" borderId="0" xfId="0" applyNumberFormat="1" applyFont="1" applyFill="1"/>
    <xf numFmtId="0" fontId="24" fillId="3" borderId="0" xfId="0" applyFont="1" applyFill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right" vertical="center" wrapText="1"/>
    </xf>
    <xf numFmtId="0" fontId="40" fillId="3" borderId="0" xfId="0" applyFont="1" applyFill="1" applyAlignment="1">
      <alignment vertical="center" wrapText="1"/>
    </xf>
    <xf numFmtId="0" fontId="5" fillId="0" borderId="28" xfId="0" applyFont="1" applyBorder="1"/>
    <xf numFmtId="0" fontId="5" fillId="0" borderId="0" xfId="0" applyFont="1" applyBorder="1"/>
    <xf numFmtId="170" fontId="5" fillId="3" borderId="18" xfId="1" applyNumberFormat="1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4" fillId="3" borderId="0" xfId="0" applyFont="1" applyFill="1" applyBorder="1" applyAlignment="1">
      <alignment vertical="center" wrapText="1"/>
    </xf>
    <xf numFmtId="0" fontId="57" fillId="0" borderId="0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Border="1" applyAlignment="1">
      <alignment horizontal="left" wrapText="1"/>
    </xf>
    <xf numFmtId="0" fontId="58" fillId="0" borderId="0" xfId="0" applyNumberFormat="1" applyFont="1" applyFill="1" applyBorder="1" applyAlignment="1">
      <alignment horizontal="center" wrapText="1"/>
    </xf>
    <xf numFmtId="0" fontId="57" fillId="0" borderId="0" xfId="0" applyNumberFormat="1" applyFont="1" applyFill="1" applyBorder="1" applyAlignment="1">
      <alignment horizontal="center" wrapText="1"/>
    </xf>
    <xf numFmtId="0" fontId="56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wrapText="1"/>
    </xf>
    <xf numFmtId="0" fontId="24" fillId="3" borderId="0" xfId="0" applyFont="1" applyFill="1" applyAlignment="1"/>
    <xf numFmtId="0" fontId="24" fillId="3" borderId="0" xfId="0" applyFont="1" applyFill="1" applyBorder="1" applyAlignment="1"/>
    <xf numFmtId="0" fontId="5" fillId="3" borderId="22" xfId="0" applyFont="1" applyFill="1" applyBorder="1" applyAlignment="1">
      <alignment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wrapText="1"/>
    </xf>
    <xf numFmtId="0" fontId="24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vertical="center" wrapText="1"/>
    </xf>
    <xf numFmtId="0" fontId="40" fillId="3" borderId="22" xfId="0" applyFont="1" applyFill="1" applyBorder="1" applyAlignment="1">
      <alignment horizontal="center" vertical="center" wrapText="1"/>
    </xf>
    <xf numFmtId="166" fontId="5" fillId="3" borderId="22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2" fontId="59" fillId="3" borderId="18" xfId="3" applyNumberFormat="1" applyFont="1" applyFill="1" applyBorder="1" applyAlignment="1">
      <alignment horizontal="center"/>
    </xf>
    <xf numFmtId="0" fontId="60" fillId="4" borderId="18" xfId="0" applyFont="1" applyFill="1" applyBorder="1" applyAlignment="1">
      <alignment horizontal="center" vertical="center"/>
    </xf>
    <xf numFmtId="0" fontId="60" fillId="4" borderId="22" xfId="0" applyFont="1" applyFill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/>
    <xf numFmtId="0" fontId="24" fillId="3" borderId="14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vertical="center" wrapText="1"/>
    </xf>
    <xf numFmtId="0" fontId="17" fillId="0" borderId="30" xfId="0" applyNumberFormat="1" applyFont="1" applyFill="1" applyBorder="1"/>
    <xf numFmtId="0" fontId="28" fillId="0" borderId="26" xfId="0" applyNumberFormat="1" applyFont="1" applyFill="1" applyBorder="1"/>
    <xf numFmtId="168" fontId="17" fillId="0" borderId="26" xfId="0" applyNumberFormat="1" applyFont="1" applyFill="1" applyBorder="1"/>
    <xf numFmtId="0" fontId="17" fillId="0" borderId="30" xfId="0" applyNumberFormat="1" applyFont="1" applyFill="1" applyBorder="1" applyAlignment="1">
      <alignment horizontal="center"/>
    </xf>
    <xf numFmtId="0" fontId="28" fillId="0" borderId="30" xfId="0" applyNumberFormat="1" applyFont="1" applyFill="1" applyBorder="1"/>
    <xf numFmtId="0" fontId="29" fillId="0" borderId="33" xfId="0" applyNumberFormat="1" applyFont="1" applyFill="1" applyBorder="1" applyAlignment="1">
      <alignment horizontal="left"/>
    </xf>
    <xf numFmtId="0" fontId="17" fillId="0" borderId="33" xfId="0" applyNumberFormat="1" applyFont="1" applyFill="1" applyBorder="1"/>
    <xf numFmtId="0" fontId="46" fillId="0" borderId="33" xfId="0" applyNumberFormat="1" applyFont="1" applyFill="1" applyBorder="1"/>
    <xf numFmtId="168" fontId="46" fillId="0" borderId="33" xfId="0" applyNumberFormat="1" applyFont="1" applyFill="1" applyBorder="1"/>
    <xf numFmtId="0" fontId="3" fillId="0" borderId="0" xfId="0" applyNumberFormat="1" applyFont="1" applyFill="1" applyBorder="1" applyAlignment="1">
      <alignment wrapText="1"/>
    </xf>
    <xf numFmtId="0" fontId="58" fillId="3" borderId="18" xfId="0" applyFont="1" applyFill="1" applyBorder="1" applyAlignment="1">
      <alignment horizontal="center" vertical="center"/>
    </xf>
    <xf numFmtId="0" fontId="61" fillId="3" borderId="25" xfId="3" applyFont="1" applyFill="1" applyBorder="1" applyAlignment="1">
      <alignment horizontal="center"/>
    </xf>
    <xf numFmtId="0" fontId="4" fillId="3" borderId="18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61" fillId="3" borderId="18" xfId="0" applyFont="1" applyFill="1" applyBorder="1" applyAlignment="1">
      <alignment horizontal="center" vertical="center"/>
    </xf>
    <xf numFmtId="168" fontId="61" fillId="3" borderId="18" xfId="0" applyNumberFormat="1" applyFont="1" applyFill="1" applyBorder="1" applyAlignment="1">
      <alignment horizontal="center" vertical="center" wrapText="1"/>
    </xf>
    <xf numFmtId="2" fontId="61" fillId="3" borderId="18" xfId="0" applyNumberFormat="1" applyFont="1" applyFill="1" applyBorder="1" applyAlignment="1">
      <alignment horizontal="center" vertical="center"/>
    </xf>
    <xf numFmtId="0" fontId="61" fillId="3" borderId="18" xfId="0" applyFont="1" applyFill="1" applyBorder="1" applyAlignment="1">
      <alignment horizontal="center" vertical="center" wrapText="1"/>
    </xf>
    <xf numFmtId="168" fontId="61" fillId="3" borderId="18" xfId="3" applyNumberFormat="1" applyFont="1" applyFill="1" applyBorder="1" applyAlignment="1">
      <alignment horizontal="center"/>
    </xf>
    <xf numFmtId="0" fontId="61" fillId="3" borderId="18" xfId="0" applyFont="1" applyFill="1" applyBorder="1" applyAlignment="1">
      <alignment vertical="center"/>
    </xf>
    <xf numFmtId="168" fontId="61" fillId="3" borderId="25" xfId="3" applyNumberFormat="1" applyFont="1" applyFill="1" applyBorder="1" applyAlignment="1">
      <alignment horizontal="center"/>
    </xf>
    <xf numFmtId="164" fontId="61" fillId="3" borderId="18" xfId="1" applyNumberFormat="1" applyFont="1" applyFill="1" applyBorder="1" applyAlignment="1">
      <alignment horizontal="center"/>
    </xf>
    <xf numFmtId="0" fontId="62" fillId="0" borderId="18" xfId="0" applyFont="1" applyBorder="1"/>
    <xf numFmtId="0" fontId="62" fillId="0" borderId="0" xfId="0" applyFont="1"/>
    <xf numFmtId="14" fontId="4" fillId="3" borderId="18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2" fontId="61" fillId="3" borderId="18" xfId="0" applyNumberFormat="1" applyFont="1" applyFill="1" applyBorder="1" applyAlignment="1">
      <alignment horizontal="center" vertical="center" wrapText="1"/>
    </xf>
    <xf numFmtId="0" fontId="61" fillId="3" borderId="27" xfId="3" applyFont="1" applyFill="1" applyBorder="1" applyAlignment="1">
      <alignment horizontal="center"/>
    </xf>
    <xf numFmtId="0" fontId="61" fillId="3" borderId="27" xfId="3" applyFont="1" applyFill="1" applyBorder="1" applyAlignment="1">
      <alignment horizontal="left"/>
    </xf>
    <xf numFmtId="168" fontId="61" fillId="3" borderId="27" xfId="3" applyNumberFormat="1" applyFont="1" applyFill="1" applyBorder="1" applyAlignment="1">
      <alignment horizontal="center"/>
    </xf>
    <xf numFmtId="0" fontId="62" fillId="0" borderId="19" xfId="0" applyFont="1" applyBorder="1"/>
    <xf numFmtId="0" fontId="61" fillId="3" borderId="18" xfId="3" applyFont="1" applyFill="1" applyBorder="1" applyAlignment="1">
      <alignment horizontal="left"/>
    </xf>
    <xf numFmtId="0" fontId="61" fillId="3" borderId="18" xfId="3" applyFont="1" applyFill="1" applyBorder="1" applyAlignment="1">
      <alignment horizontal="center"/>
    </xf>
    <xf numFmtId="2" fontId="61" fillId="3" borderId="18" xfId="3" applyNumberFormat="1" applyFont="1" applyFill="1" applyBorder="1" applyAlignment="1">
      <alignment horizontal="center"/>
    </xf>
    <xf numFmtId="14" fontId="61" fillId="3" borderId="18" xfId="3" applyNumberFormat="1" applyFont="1" applyFill="1" applyBorder="1" applyAlignment="1">
      <alignment horizontal="center"/>
    </xf>
    <xf numFmtId="0" fontId="61" fillId="3" borderId="25" xfId="3" applyFont="1" applyFill="1" applyBorder="1" applyAlignment="1">
      <alignment horizontal="left"/>
    </xf>
    <xf numFmtId="2" fontId="61" fillId="3" borderId="25" xfId="3" applyNumberFormat="1" applyFont="1" applyFill="1" applyBorder="1" applyAlignment="1">
      <alignment horizontal="center"/>
    </xf>
    <xf numFmtId="0" fontId="61" fillId="3" borderId="18" xfId="0" applyNumberFormat="1" applyFont="1" applyFill="1" applyBorder="1"/>
    <xf numFmtId="0" fontId="61" fillId="3" borderId="18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0" fontId="4" fillId="2" borderId="18" xfId="0" applyNumberFormat="1" applyFont="1" applyFill="1" applyBorder="1" applyAlignment="1">
      <alignment horizontal="center"/>
    </xf>
    <xf numFmtId="164" fontId="12" fillId="0" borderId="13" xfId="1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23" fillId="0" borderId="0" xfId="4" applyFont="1" applyAlignment="1">
      <alignment horizontal="center"/>
    </xf>
    <xf numFmtId="0" fontId="23" fillId="0" borderId="0" xfId="0" applyFont="1" applyAlignment="1">
      <alignment horizontal="center" wrapText="1"/>
    </xf>
    <xf numFmtId="0" fontId="49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 wrapText="1"/>
    </xf>
    <xf numFmtId="0" fontId="34" fillId="3" borderId="0" xfId="0" applyFont="1" applyFill="1" applyBorder="1" applyAlignment="1">
      <alignment horizontal="center"/>
    </xf>
    <xf numFmtId="0" fontId="41" fillId="3" borderId="0" xfId="0" applyFont="1" applyFill="1" applyAlignment="1">
      <alignment horizontal="center"/>
    </xf>
    <xf numFmtId="0" fontId="42" fillId="3" borderId="4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0" fillId="0" borderId="9" xfId="0" applyNumberFormat="1" applyFont="1" applyFill="1" applyBorder="1" applyAlignment="1">
      <alignment horizontal="center" wrapText="1"/>
    </xf>
    <xf numFmtId="0" fontId="32" fillId="0" borderId="0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wrapText="1"/>
    </xf>
    <xf numFmtId="0" fontId="52" fillId="3" borderId="17" xfId="0" applyNumberFormat="1" applyFont="1" applyFill="1" applyBorder="1" applyAlignment="1">
      <alignment horizontal="center" vertical="center" wrapText="1"/>
    </xf>
    <xf numFmtId="0" fontId="52" fillId="3" borderId="19" xfId="0" applyNumberFormat="1" applyFont="1" applyFill="1" applyBorder="1" applyAlignment="1">
      <alignment horizontal="center" vertical="center" wrapText="1"/>
    </xf>
    <xf numFmtId="0" fontId="18" fillId="3" borderId="17" xfId="0" applyNumberFormat="1" applyFont="1" applyFill="1" applyBorder="1" applyAlignment="1">
      <alignment horizontal="center" vertical="center" wrapText="1"/>
    </xf>
    <xf numFmtId="0" fontId="18" fillId="3" borderId="19" xfId="0" applyNumberFormat="1" applyFont="1" applyFill="1" applyBorder="1" applyAlignment="1">
      <alignment horizontal="center" vertical="center" wrapText="1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24" fillId="0" borderId="14" xfId="0" applyNumberFormat="1" applyFont="1" applyFill="1" applyBorder="1" applyAlignment="1">
      <alignment horizontal="center" vertical="center" wrapText="1"/>
    </xf>
    <xf numFmtId="0" fontId="24" fillId="0" borderId="16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24" fillId="0" borderId="13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/>
    </xf>
    <xf numFmtId="0" fontId="50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35" fillId="3" borderId="0" xfId="0" applyFont="1" applyFill="1" applyAlignment="1">
      <alignment horizontal="center" wrapText="1"/>
    </xf>
    <xf numFmtId="0" fontId="24" fillId="3" borderId="5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56" fillId="0" borderId="0" xfId="0" applyNumberFormat="1" applyFont="1" applyFill="1" applyBorder="1" applyAlignment="1">
      <alignment horizontal="center" wrapText="1"/>
    </xf>
    <xf numFmtId="0" fontId="56" fillId="0" borderId="0" xfId="0" applyNumberFormat="1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166" fontId="24" fillId="3" borderId="20" xfId="0" applyNumberFormat="1" applyFont="1" applyFill="1" applyBorder="1" applyAlignment="1">
      <alignment horizontal="center" vertical="center" wrapText="1"/>
    </xf>
    <xf numFmtId="166" fontId="24" fillId="3" borderId="19" xfId="0" applyNumberFormat="1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35" fillId="3" borderId="0" xfId="0" applyFont="1" applyFill="1" applyAlignment="1">
      <alignment horizontal="center"/>
    </xf>
    <xf numFmtId="0" fontId="35" fillId="3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6" fillId="3" borderId="5" xfId="3" applyFont="1" applyFill="1" applyBorder="1" applyAlignment="1">
      <alignment horizontal="center" vertical="center" wrapText="1"/>
    </xf>
    <xf numFmtId="0" fontId="36" fillId="3" borderId="13" xfId="3" applyFont="1" applyFill="1" applyBorder="1" applyAlignment="1">
      <alignment horizontal="center" vertical="center" wrapText="1"/>
    </xf>
    <xf numFmtId="0" fontId="53" fillId="3" borderId="23" xfId="3" applyFont="1" applyFill="1" applyBorder="1" applyAlignment="1">
      <alignment horizontal="left"/>
    </xf>
    <xf numFmtId="0" fontId="51" fillId="0" borderId="0" xfId="0" applyNumberFormat="1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36" fillId="3" borderId="6" xfId="3" applyFont="1" applyFill="1" applyBorder="1" applyAlignment="1">
      <alignment horizontal="center" vertical="center"/>
    </xf>
    <xf numFmtId="0" fontId="36" fillId="3" borderId="8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21" xfId="3" applyFont="1" applyFill="1" applyBorder="1" applyAlignment="1">
      <alignment horizontal="center" vertical="center"/>
    </xf>
    <xf numFmtId="0" fontId="36" fillId="3" borderId="23" xfId="3" applyFont="1" applyFill="1" applyBorder="1" applyAlignment="1">
      <alignment horizontal="center" vertical="center"/>
    </xf>
    <xf numFmtId="0" fontId="36" fillId="3" borderId="13" xfId="3" applyFont="1" applyFill="1" applyBorder="1" applyAlignment="1">
      <alignment horizontal="center" vertical="center"/>
    </xf>
    <xf numFmtId="0" fontId="36" fillId="3" borderId="21" xfId="3" applyFont="1" applyFill="1" applyBorder="1" applyAlignment="1">
      <alignment horizontal="center" vertical="center" wrapText="1"/>
    </xf>
    <xf numFmtId="2" fontId="36" fillId="3" borderId="5" xfId="3" applyNumberFormat="1" applyFont="1" applyFill="1" applyBorder="1" applyAlignment="1">
      <alignment horizontal="center" vertical="center" wrapText="1"/>
    </xf>
    <xf numFmtId="2" fontId="36" fillId="3" borderId="21" xfId="3" applyNumberFormat="1" applyFont="1" applyFill="1" applyBorder="1" applyAlignment="1">
      <alignment horizontal="center" vertical="center" wrapText="1"/>
    </xf>
    <xf numFmtId="2" fontId="36" fillId="3" borderId="13" xfId="3" applyNumberFormat="1" applyFont="1" applyFill="1" applyBorder="1" applyAlignment="1">
      <alignment horizontal="center" vertical="center" wrapText="1"/>
    </xf>
    <xf numFmtId="0" fontId="36" fillId="3" borderId="6" xfId="3" applyFont="1" applyFill="1" applyBorder="1" applyAlignment="1">
      <alignment horizontal="center" vertical="top"/>
    </xf>
    <xf numFmtId="0" fontId="36" fillId="3" borderId="8" xfId="3" applyFont="1" applyFill="1" applyBorder="1" applyAlignment="1">
      <alignment horizontal="center" vertical="top"/>
    </xf>
    <xf numFmtId="0" fontId="36" fillId="3" borderId="7" xfId="3" applyFont="1" applyFill="1" applyBorder="1" applyAlignment="1">
      <alignment horizontal="center" vertical="center"/>
    </xf>
    <xf numFmtId="170" fontId="36" fillId="3" borderId="5" xfId="5" applyNumberFormat="1" applyFont="1" applyFill="1" applyBorder="1" applyAlignment="1">
      <alignment horizontal="center" vertical="center" wrapText="1"/>
    </xf>
    <xf numFmtId="170" fontId="36" fillId="3" borderId="21" xfId="5" applyNumberFormat="1" applyFont="1" applyFill="1" applyBorder="1" applyAlignment="1">
      <alignment horizontal="center" vertical="center" wrapText="1"/>
    </xf>
    <xf numFmtId="170" fontId="36" fillId="3" borderId="13" xfId="5" applyNumberFormat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 wrapText="1"/>
    </xf>
    <xf numFmtId="0" fontId="24" fillId="0" borderId="28" xfId="0" applyFont="1" applyBorder="1"/>
    <xf numFmtId="0" fontId="17" fillId="0" borderId="34" xfId="0" applyNumberFormat="1" applyFont="1" applyFill="1" applyBorder="1"/>
    <xf numFmtId="168" fontId="17" fillId="0" borderId="34" xfId="0" applyNumberFormat="1" applyFont="1" applyFill="1" applyBorder="1"/>
    <xf numFmtId="0" fontId="63" fillId="0" borderId="34" xfId="0" applyNumberFormat="1" applyFont="1" applyFill="1" applyBorder="1"/>
    <xf numFmtId="0" fontId="64" fillId="0" borderId="18" xfId="0" applyNumberFormat="1" applyFont="1" applyFill="1" applyBorder="1" applyAlignment="1">
      <alignment horizontal="center"/>
    </xf>
    <xf numFmtId="164" fontId="15" fillId="0" borderId="18" xfId="1" applyNumberFormat="1" applyFont="1" applyFill="1" applyBorder="1"/>
    <xf numFmtId="164" fontId="46" fillId="0" borderId="14" xfId="1" applyNumberFormat="1" applyFont="1" applyBorder="1"/>
    <xf numFmtId="43" fontId="46" fillId="0" borderId="0" xfId="0" applyNumberFormat="1" applyFont="1"/>
    <xf numFmtId="164" fontId="0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164" fontId="12" fillId="0" borderId="18" xfId="1" applyNumberFormat="1" applyFont="1" applyFill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 applyFill="1" applyBorder="1" applyAlignment="1">
      <alignment wrapText="1"/>
    </xf>
    <xf numFmtId="164" fontId="23" fillId="0" borderId="5" xfId="0" applyNumberFormat="1" applyFont="1" applyFill="1" applyBorder="1" applyAlignment="1">
      <alignment horizontal="center" vertical="center" wrapText="1"/>
    </xf>
    <xf numFmtId="164" fontId="23" fillId="0" borderId="13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 wrapText="1"/>
    </xf>
    <xf numFmtId="164" fontId="17" fillId="0" borderId="1" xfId="1" applyNumberFormat="1" applyFont="1" applyFill="1" applyBorder="1"/>
    <xf numFmtId="164" fontId="46" fillId="0" borderId="33" xfId="0" applyNumberFormat="1" applyFont="1" applyFill="1" applyBorder="1"/>
    <xf numFmtId="164" fontId="19" fillId="0" borderId="34" xfId="1" applyNumberFormat="1" applyFont="1" applyFill="1" applyBorder="1"/>
    <xf numFmtId="164" fontId="46" fillId="0" borderId="15" xfId="1" applyNumberFormat="1" applyFont="1" applyFill="1" applyBorder="1"/>
    <xf numFmtId="164" fontId="46" fillId="0" borderId="29" xfId="1" applyNumberFormat="1" applyFont="1" applyFill="1" applyBorder="1"/>
    <xf numFmtId="0" fontId="30" fillId="0" borderId="35" xfId="0" applyNumberFormat="1" applyFont="1" applyFill="1" applyBorder="1" applyAlignment="1">
      <alignment horizontal="center" wrapText="1"/>
    </xf>
    <xf numFmtId="0" fontId="64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center" wrapText="1"/>
    </xf>
    <xf numFmtId="0" fontId="0" fillId="0" borderId="0" xfId="0" applyFont="1"/>
    <xf numFmtId="0" fontId="16" fillId="0" borderId="0" xfId="0" applyNumberFormat="1" applyFont="1" applyFill="1" applyBorder="1" applyAlignment="1">
      <alignment wrapText="1"/>
    </xf>
  </cellXfs>
  <cellStyles count="6">
    <cellStyle name="Comma" xfId="1" builtinId="3"/>
    <cellStyle name="Comma 2" xfId="5"/>
    <cellStyle name="Comma 3" xfId="2"/>
    <cellStyle name="Normal" xfId="0" builtinId="0"/>
    <cellStyle name="Normal 14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1</xdr:row>
      <xdr:rowOff>228600</xdr:rowOff>
    </xdr:from>
    <xdr:to>
      <xdr:col>17</xdr:col>
      <xdr:colOff>342900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772275" y="428625"/>
          <a:ext cx="21050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128471</xdr:colOff>
      <xdr:row>2</xdr:row>
      <xdr:rowOff>11616</xdr:rowOff>
    </xdr:from>
    <xdr:to>
      <xdr:col>2</xdr:col>
      <xdr:colOff>171450</xdr:colOff>
      <xdr:row>2</xdr:row>
      <xdr:rowOff>13204</xdr:rowOff>
    </xdr:to>
    <xdr:cxnSp macro="">
      <xdr:nvCxnSpPr>
        <xdr:cNvPr id="2" name="Straight Connector 1"/>
        <xdr:cNvCxnSpPr/>
      </xdr:nvCxnSpPr>
      <xdr:spPr>
        <a:xfrm>
          <a:off x="395171" y="411666"/>
          <a:ext cx="1357429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127844</xdr:colOff>
      <xdr:row>1</xdr:row>
      <xdr:rowOff>232782</xdr:rowOff>
    </xdr:from>
    <xdr:to>
      <xdr:col>19</xdr:col>
      <xdr:colOff>85725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6823919" y="432807"/>
          <a:ext cx="2110531" cy="148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4</xdr:row>
      <xdr:rowOff>0</xdr:rowOff>
    </xdr:from>
    <xdr:to>
      <xdr:col>10</xdr:col>
      <xdr:colOff>190500</xdr:colOff>
      <xdr:row>4</xdr:row>
      <xdr:rowOff>9525</xdr:rowOff>
    </xdr:to>
    <xdr:cxnSp macro="">
      <xdr:nvCxnSpPr>
        <xdr:cNvPr id="4" name="Straight Connector 3"/>
        <xdr:cNvCxnSpPr/>
      </xdr:nvCxnSpPr>
      <xdr:spPr>
        <a:xfrm flipV="1">
          <a:off x="2609850" y="819150"/>
          <a:ext cx="33813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2</xdr:row>
      <xdr:rowOff>9525</xdr:rowOff>
    </xdr:from>
    <xdr:to>
      <xdr:col>16</xdr:col>
      <xdr:colOff>609600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7058025" y="447675"/>
          <a:ext cx="2124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2</xdr:row>
      <xdr:rowOff>0</xdr:rowOff>
    </xdr:from>
    <xdr:to>
      <xdr:col>3</xdr:col>
      <xdr:colOff>171450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1419225" y="438150"/>
          <a:ext cx="5334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</xdr:row>
      <xdr:rowOff>228600</xdr:rowOff>
    </xdr:from>
    <xdr:to>
      <xdr:col>2</xdr:col>
      <xdr:colOff>781050</xdr:colOff>
      <xdr:row>1</xdr:row>
      <xdr:rowOff>228600</xdr:rowOff>
    </xdr:to>
    <xdr:cxnSp macro="">
      <xdr:nvCxnSpPr>
        <xdr:cNvPr id="2" name="Straight Connector 1"/>
        <xdr:cNvCxnSpPr/>
      </xdr:nvCxnSpPr>
      <xdr:spPr>
        <a:xfrm>
          <a:off x="876300" y="428625"/>
          <a:ext cx="49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</xdr:row>
      <xdr:rowOff>28575</xdr:rowOff>
    </xdr:from>
    <xdr:to>
      <xdr:col>17</xdr:col>
      <xdr:colOff>533400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6524625" y="466725"/>
          <a:ext cx="1857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topLeftCell="A39" workbookViewId="0">
      <selection activeCell="W44" sqref="W44"/>
    </sheetView>
  </sheetViews>
  <sheetFormatPr defaultRowHeight="14.25" x14ac:dyDescent="0.2"/>
  <cols>
    <col min="1" max="1" width="3.625" style="110" customWidth="1"/>
    <col min="2" max="2" width="17.875" customWidth="1"/>
    <col min="4" max="4" width="9.25" customWidth="1"/>
    <col min="5" max="5" width="3.125" customWidth="1"/>
    <col min="6" max="6" width="5.375" customWidth="1"/>
    <col min="8" max="8" width="3.75" customWidth="1"/>
    <col min="9" max="9" width="6.125" customWidth="1"/>
    <col min="11" max="11" width="5" customWidth="1"/>
    <col min="12" max="12" width="4.375" customWidth="1"/>
    <col min="13" max="14" width="4.25" customWidth="1"/>
    <col min="15" max="15" width="4.125" customWidth="1"/>
    <col min="16" max="16" width="5.625" customWidth="1"/>
    <col min="17" max="17" width="6.5" customWidth="1"/>
    <col min="18" max="18" width="6.25" customWidth="1"/>
    <col min="19" max="19" width="9.5" style="357" customWidth="1"/>
    <col min="20" max="20" width="7" customWidth="1"/>
    <col min="21" max="21" width="10.875" bestFit="1" customWidth="1"/>
  </cols>
  <sheetData>
    <row r="1" spans="1:23" ht="15.75" x14ac:dyDescent="0.25">
      <c r="A1" s="264" t="s">
        <v>61</v>
      </c>
      <c r="B1" s="264"/>
      <c r="C1" s="264"/>
      <c r="D1" s="264"/>
      <c r="E1" s="1"/>
      <c r="F1" s="2"/>
      <c r="G1" s="2"/>
      <c r="H1" s="2"/>
      <c r="I1" s="3"/>
      <c r="J1" s="3"/>
      <c r="K1" s="3"/>
      <c r="L1" s="4" t="s">
        <v>62</v>
      </c>
      <c r="M1" s="3"/>
      <c r="N1" s="3"/>
      <c r="O1" s="3"/>
      <c r="P1" s="3"/>
      <c r="Q1" s="3"/>
      <c r="R1" s="3"/>
      <c r="S1" s="350"/>
    </row>
    <row r="2" spans="1:23" ht="18.75" x14ac:dyDescent="0.25">
      <c r="A2" s="264" t="s">
        <v>63</v>
      </c>
      <c r="B2" s="264"/>
      <c r="C2" s="264"/>
      <c r="D2" s="264"/>
      <c r="E2" s="1"/>
      <c r="F2" s="2"/>
      <c r="G2" s="2"/>
      <c r="H2" s="2"/>
      <c r="I2" s="5"/>
      <c r="J2" s="5"/>
      <c r="K2" s="5"/>
      <c r="L2" s="5"/>
      <c r="M2" s="265" t="s">
        <v>64</v>
      </c>
      <c r="N2" s="265"/>
      <c r="O2" s="265"/>
      <c r="P2" s="265"/>
      <c r="Q2" s="265"/>
      <c r="R2" s="265"/>
      <c r="S2" s="351"/>
    </row>
    <row r="3" spans="1:23" ht="13.5" customHeight="1" x14ac:dyDescent="0.3">
      <c r="A3" s="107"/>
      <c r="B3" s="7"/>
      <c r="C3" s="6"/>
      <c r="D3" s="6"/>
      <c r="E3" s="6"/>
      <c r="F3" s="2"/>
      <c r="G3" s="2"/>
      <c r="H3" s="2"/>
      <c r="I3" s="8"/>
      <c r="J3" s="8"/>
      <c r="K3" s="8"/>
      <c r="L3" s="8"/>
      <c r="M3" s="8"/>
      <c r="N3" s="8"/>
      <c r="O3" s="8"/>
      <c r="P3" s="8"/>
      <c r="Q3" s="8"/>
      <c r="R3" s="8"/>
      <c r="S3" s="352"/>
    </row>
    <row r="4" spans="1:23" ht="20.25" x14ac:dyDescent="0.3">
      <c r="A4" s="266" t="s">
        <v>65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</row>
    <row r="5" spans="1:23" ht="15.75" customHeight="1" x14ac:dyDescent="0.2">
      <c r="A5" s="267" t="s">
        <v>10</v>
      </c>
      <c r="B5" s="269" t="s">
        <v>0</v>
      </c>
      <c r="C5" s="271" t="s">
        <v>1</v>
      </c>
      <c r="D5" s="251" t="s">
        <v>3</v>
      </c>
      <c r="E5" s="251"/>
      <c r="F5" s="251"/>
      <c r="G5" s="251"/>
      <c r="H5" s="251" t="s">
        <v>66</v>
      </c>
      <c r="I5" s="251"/>
      <c r="J5" s="251"/>
      <c r="K5" s="273" t="s">
        <v>4</v>
      </c>
      <c r="L5" s="273" t="s">
        <v>67</v>
      </c>
      <c r="M5" s="251" t="s">
        <v>5</v>
      </c>
      <c r="N5" s="251"/>
      <c r="O5" s="251" t="s">
        <v>6</v>
      </c>
      <c r="P5" s="251"/>
      <c r="Q5" s="254" t="s">
        <v>68</v>
      </c>
      <c r="R5" s="252" t="s">
        <v>270</v>
      </c>
      <c r="S5" s="353" t="s">
        <v>69</v>
      </c>
      <c r="T5" s="262" t="s">
        <v>90</v>
      </c>
    </row>
    <row r="6" spans="1:23" ht="45" customHeight="1" x14ac:dyDescent="0.2">
      <c r="A6" s="268"/>
      <c r="B6" s="270"/>
      <c r="C6" s="272"/>
      <c r="D6" s="9" t="s">
        <v>2</v>
      </c>
      <c r="E6" s="9" t="s">
        <v>7</v>
      </c>
      <c r="F6" s="9" t="s">
        <v>70</v>
      </c>
      <c r="G6" s="9" t="s">
        <v>71</v>
      </c>
      <c r="H6" s="9" t="s">
        <v>7</v>
      </c>
      <c r="I6" s="9" t="s">
        <v>70</v>
      </c>
      <c r="J6" s="9" t="s">
        <v>71</v>
      </c>
      <c r="K6" s="274"/>
      <c r="L6" s="274"/>
      <c r="M6" s="32" t="s">
        <v>9</v>
      </c>
      <c r="N6" s="33" t="s">
        <v>70</v>
      </c>
      <c r="O6" s="33" t="s">
        <v>9</v>
      </c>
      <c r="P6" s="33" t="s">
        <v>70</v>
      </c>
      <c r="Q6" s="255"/>
      <c r="R6" s="253"/>
      <c r="S6" s="354"/>
      <c r="T6" s="263"/>
      <c r="W6" t="s">
        <v>140</v>
      </c>
    </row>
    <row r="7" spans="1:23" ht="15.75" x14ac:dyDescent="0.25">
      <c r="A7" s="108"/>
      <c r="B7" s="48" t="s">
        <v>138</v>
      </c>
      <c r="C7" s="47"/>
      <c r="D7" s="49"/>
      <c r="E7" s="49"/>
      <c r="F7" s="49"/>
      <c r="G7" s="49"/>
      <c r="H7" s="49"/>
      <c r="I7" s="49"/>
      <c r="J7" s="49"/>
      <c r="K7" s="50"/>
      <c r="L7" s="50"/>
      <c r="M7" s="51"/>
      <c r="N7" s="52"/>
      <c r="O7" s="52"/>
      <c r="P7" s="52"/>
      <c r="Q7" s="53"/>
      <c r="R7" s="52"/>
      <c r="S7" s="355"/>
      <c r="T7" s="54"/>
    </row>
    <row r="8" spans="1:23" ht="19.5" customHeight="1" x14ac:dyDescent="0.25">
      <c r="A8" s="24">
        <v>1</v>
      </c>
      <c r="B8" s="20" t="s">
        <v>12</v>
      </c>
      <c r="C8" s="21" t="s">
        <v>211</v>
      </c>
      <c r="D8" s="22" t="s">
        <v>75</v>
      </c>
      <c r="E8" s="22">
        <v>6</v>
      </c>
      <c r="F8" s="23">
        <v>2.86</v>
      </c>
      <c r="G8" s="23" t="s">
        <v>305</v>
      </c>
      <c r="H8" s="23">
        <v>7</v>
      </c>
      <c r="I8" s="23">
        <v>3.06</v>
      </c>
      <c r="J8" s="23" t="s">
        <v>322</v>
      </c>
      <c r="K8" s="23">
        <f>I8-F8</f>
        <v>0.20000000000000018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f>K8*23.5%</f>
        <v>4.7000000000000042E-2</v>
      </c>
      <c r="R8" s="24">
        <f>Q8+P8</f>
        <v>4.7000000000000042E-2</v>
      </c>
      <c r="S8" s="347">
        <f>(R8+K8)*1490000</f>
        <v>368030.00000000035</v>
      </c>
      <c r="T8" s="18"/>
    </row>
    <row r="9" spans="1:23" ht="19.5" customHeight="1" x14ac:dyDescent="0.25">
      <c r="A9" s="24">
        <v>2</v>
      </c>
      <c r="B9" s="20" t="s">
        <v>13</v>
      </c>
      <c r="C9" s="21" t="s">
        <v>210</v>
      </c>
      <c r="D9" s="22" t="s">
        <v>75</v>
      </c>
      <c r="E9" s="22">
        <v>4</v>
      </c>
      <c r="F9" s="23">
        <v>2.86</v>
      </c>
      <c r="G9" s="23" t="s">
        <v>306</v>
      </c>
      <c r="H9" s="23">
        <v>5</v>
      </c>
      <c r="I9" s="23">
        <v>3.03</v>
      </c>
      <c r="J9" s="23" t="s">
        <v>286</v>
      </c>
      <c r="K9" s="23">
        <f t="shared" ref="K9:K44" si="0">I9-F9</f>
        <v>0.16999999999999993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f t="shared" ref="Q9" si="1">K9*23.5%</f>
        <v>3.9949999999999979E-2</v>
      </c>
      <c r="R9" s="24">
        <f t="shared" ref="R9" si="2">Q9+P9</f>
        <v>3.9949999999999979E-2</v>
      </c>
      <c r="S9" s="347">
        <f t="shared" ref="S9:S51" si="3">(R9+K9)*1490000</f>
        <v>312825.49999999988</v>
      </c>
      <c r="T9" s="18"/>
    </row>
    <row r="10" spans="1:23" ht="19.5" customHeight="1" x14ac:dyDescent="0.25">
      <c r="A10" s="24"/>
      <c r="B10" s="20"/>
      <c r="C10" s="21" t="s">
        <v>210</v>
      </c>
      <c r="D10" s="22" t="s">
        <v>75</v>
      </c>
      <c r="E10" s="22">
        <v>4</v>
      </c>
      <c r="F10" s="23">
        <v>3.03</v>
      </c>
      <c r="G10" s="23" t="s">
        <v>306</v>
      </c>
      <c r="H10" s="23">
        <v>5</v>
      </c>
      <c r="I10" s="23">
        <v>3.34</v>
      </c>
      <c r="J10" s="23" t="s">
        <v>286</v>
      </c>
      <c r="K10" s="23">
        <f t="shared" si="0"/>
        <v>0.31000000000000005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f t="shared" ref="Q10:Q44" si="4">K10*23.5%</f>
        <v>7.2850000000000012E-2</v>
      </c>
      <c r="R10" s="24">
        <f t="shared" ref="R10:R44" si="5">Q10+P10</f>
        <v>7.2850000000000012E-2</v>
      </c>
      <c r="S10" s="347">
        <f t="shared" si="3"/>
        <v>570446.50000000012</v>
      </c>
      <c r="T10" s="18"/>
    </row>
    <row r="11" spans="1:23" ht="19.5" customHeight="1" x14ac:dyDescent="0.25">
      <c r="A11" s="24">
        <v>3</v>
      </c>
      <c r="B11" s="20" t="s">
        <v>78</v>
      </c>
      <c r="C11" s="21" t="s">
        <v>209</v>
      </c>
      <c r="D11" s="22" t="s">
        <v>75</v>
      </c>
      <c r="E11" s="22">
        <v>5</v>
      </c>
      <c r="F11" s="23">
        <v>3.34</v>
      </c>
      <c r="G11" s="23" t="s">
        <v>307</v>
      </c>
      <c r="H11" s="23">
        <v>6</v>
      </c>
      <c r="I11" s="23">
        <v>3.65</v>
      </c>
      <c r="J11" s="23" t="s">
        <v>323</v>
      </c>
      <c r="K11" s="23">
        <f t="shared" si="0"/>
        <v>0.31000000000000005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f t="shared" si="4"/>
        <v>7.2850000000000012E-2</v>
      </c>
      <c r="R11" s="24">
        <f t="shared" si="5"/>
        <v>7.2850000000000012E-2</v>
      </c>
      <c r="S11" s="347">
        <f t="shared" si="3"/>
        <v>570446.50000000012</v>
      </c>
      <c r="T11" s="18"/>
    </row>
    <row r="12" spans="1:23" ht="19.5" customHeight="1" x14ac:dyDescent="0.25">
      <c r="A12" s="24">
        <v>4</v>
      </c>
      <c r="B12" s="20" t="s">
        <v>16</v>
      </c>
      <c r="C12" s="21" t="s">
        <v>293</v>
      </c>
      <c r="D12" s="22" t="s">
        <v>80</v>
      </c>
      <c r="E12" s="22">
        <v>9</v>
      </c>
      <c r="F12" s="23">
        <v>3.09</v>
      </c>
      <c r="G12" s="23" t="s">
        <v>308</v>
      </c>
      <c r="H12" s="23">
        <v>10</v>
      </c>
      <c r="I12" s="23">
        <v>3.27</v>
      </c>
      <c r="J12" s="23" t="s">
        <v>285</v>
      </c>
      <c r="K12" s="23">
        <f t="shared" si="0"/>
        <v>0.18000000000000016</v>
      </c>
      <c r="L12" s="24">
        <v>0</v>
      </c>
      <c r="M12" s="24">
        <v>0</v>
      </c>
      <c r="N12" s="24">
        <v>0</v>
      </c>
      <c r="O12" s="24">
        <v>40</v>
      </c>
      <c r="P12" s="24">
        <f>O12%*K12</f>
        <v>7.2000000000000064E-2</v>
      </c>
      <c r="Q12" s="24">
        <f t="shared" si="4"/>
        <v>4.2300000000000032E-2</v>
      </c>
      <c r="R12" s="24">
        <f t="shared" si="5"/>
        <v>0.1143000000000001</v>
      </c>
      <c r="S12" s="347">
        <f t="shared" si="3"/>
        <v>438507.00000000035</v>
      </c>
      <c r="T12" s="18"/>
    </row>
    <row r="13" spans="1:23" ht="19.5" customHeight="1" x14ac:dyDescent="0.25">
      <c r="A13" s="24">
        <v>5</v>
      </c>
      <c r="B13" s="20" t="s">
        <v>17</v>
      </c>
      <c r="C13" s="21" t="s">
        <v>216</v>
      </c>
      <c r="D13" s="22" t="s">
        <v>18</v>
      </c>
      <c r="E13" s="22">
        <v>3</v>
      </c>
      <c r="F13" s="23">
        <v>3</v>
      </c>
      <c r="G13" s="23" t="s">
        <v>309</v>
      </c>
      <c r="H13" s="23">
        <v>4</v>
      </c>
      <c r="I13" s="23">
        <v>3.33</v>
      </c>
      <c r="J13" s="23" t="s">
        <v>324</v>
      </c>
      <c r="K13" s="23">
        <f t="shared" si="0"/>
        <v>0.33000000000000007</v>
      </c>
      <c r="L13" s="24">
        <v>0</v>
      </c>
      <c r="M13" s="24">
        <v>0</v>
      </c>
      <c r="N13" s="24">
        <v>0</v>
      </c>
      <c r="O13" s="24">
        <v>60</v>
      </c>
      <c r="P13" s="24">
        <f>O13%*K13</f>
        <v>0.19800000000000004</v>
      </c>
      <c r="Q13" s="24">
        <f t="shared" si="4"/>
        <v>7.7550000000000008E-2</v>
      </c>
      <c r="R13" s="24">
        <f t="shared" si="5"/>
        <v>0.27555000000000007</v>
      </c>
      <c r="S13" s="347">
        <f t="shared" si="3"/>
        <v>902269.50000000023</v>
      </c>
      <c r="T13" s="18"/>
    </row>
    <row r="14" spans="1:23" ht="19.5" customHeight="1" x14ac:dyDescent="0.25">
      <c r="A14" s="24">
        <v>6</v>
      </c>
      <c r="B14" s="20" t="s">
        <v>19</v>
      </c>
      <c r="C14" s="21" t="s">
        <v>294</v>
      </c>
      <c r="D14" s="22" t="s">
        <v>20</v>
      </c>
      <c r="E14" s="22">
        <v>7</v>
      </c>
      <c r="F14" s="23">
        <v>3.06</v>
      </c>
      <c r="G14" s="23" t="s">
        <v>310</v>
      </c>
      <c r="H14" s="23">
        <v>8</v>
      </c>
      <c r="I14" s="23">
        <v>3.26</v>
      </c>
      <c r="J14" s="23" t="s">
        <v>288</v>
      </c>
      <c r="K14" s="23">
        <f t="shared" si="0"/>
        <v>0.19999999999999973</v>
      </c>
      <c r="L14" s="237">
        <v>0.06</v>
      </c>
      <c r="M14" s="24">
        <v>0</v>
      </c>
      <c r="N14" s="24">
        <v>0</v>
      </c>
      <c r="O14" s="24">
        <v>70</v>
      </c>
      <c r="P14" s="24">
        <f t="shared" ref="P14:P44" si="6">O14%*K14</f>
        <v>0.13999999999999979</v>
      </c>
      <c r="Q14" s="238">
        <f t="shared" si="4"/>
        <v>4.6999999999999938E-2</v>
      </c>
      <c r="R14" s="24">
        <f t="shared" si="5"/>
        <v>0.18699999999999972</v>
      </c>
      <c r="S14" s="347">
        <f t="shared" si="3"/>
        <v>576629.99999999919</v>
      </c>
      <c r="T14" s="18"/>
    </row>
    <row r="15" spans="1:23" ht="19.5" customHeight="1" x14ac:dyDescent="0.25">
      <c r="A15" s="24">
        <v>7</v>
      </c>
      <c r="B15" s="20" t="s">
        <v>21</v>
      </c>
      <c r="C15" s="21" t="s">
        <v>220</v>
      </c>
      <c r="D15" s="22" t="s">
        <v>20</v>
      </c>
      <c r="E15" s="22">
        <v>5</v>
      </c>
      <c r="F15" s="23">
        <v>2.66</v>
      </c>
      <c r="G15" s="23" t="s">
        <v>277</v>
      </c>
      <c r="H15" s="23">
        <v>6</v>
      </c>
      <c r="I15" s="23">
        <v>2.86</v>
      </c>
      <c r="J15" s="23" t="s">
        <v>286</v>
      </c>
      <c r="K15" s="23">
        <f t="shared" si="0"/>
        <v>0.19999999999999973</v>
      </c>
      <c r="L15" s="24">
        <v>0</v>
      </c>
      <c r="M15" s="24">
        <v>0</v>
      </c>
      <c r="N15" s="24">
        <v>0</v>
      </c>
      <c r="O15" s="24">
        <v>70</v>
      </c>
      <c r="P15" s="24">
        <f t="shared" si="6"/>
        <v>0.13999999999999979</v>
      </c>
      <c r="Q15" s="24">
        <f t="shared" si="4"/>
        <v>4.6999999999999938E-2</v>
      </c>
      <c r="R15" s="24">
        <f t="shared" si="5"/>
        <v>0.18699999999999972</v>
      </c>
      <c r="S15" s="347">
        <f t="shared" si="3"/>
        <v>576629.99999999919</v>
      </c>
      <c r="T15" s="18"/>
    </row>
    <row r="16" spans="1:23" ht="19.5" customHeight="1" x14ac:dyDescent="0.25">
      <c r="A16" s="24">
        <v>8</v>
      </c>
      <c r="B16" s="20" t="s">
        <v>22</v>
      </c>
      <c r="C16" s="21" t="s">
        <v>295</v>
      </c>
      <c r="D16" s="22" t="s">
        <v>20</v>
      </c>
      <c r="E16" s="22">
        <v>5</v>
      </c>
      <c r="F16" s="23">
        <v>2.66</v>
      </c>
      <c r="G16" s="23" t="s">
        <v>311</v>
      </c>
      <c r="H16" s="23">
        <v>6</v>
      </c>
      <c r="I16" s="23">
        <v>2.86</v>
      </c>
      <c r="J16" s="23" t="s">
        <v>325</v>
      </c>
      <c r="K16" s="23">
        <f t="shared" si="0"/>
        <v>0.19999999999999973</v>
      </c>
      <c r="L16" s="24">
        <v>0</v>
      </c>
      <c r="M16" s="24">
        <v>0</v>
      </c>
      <c r="N16" s="24">
        <v>0</v>
      </c>
      <c r="O16" s="24">
        <v>50</v>
      </c>
      <c r="P16" s="24">
        <f t="shared" si="6"/>
        <v>9.9999999999999867E-2</v>
      </c>
      <c r="Q16" s="24">
        <f t="shared" si="4"/>
        <v>4.6999999999999938E-2</v>
      </c>
      <c r="R16" s="24">
        <f t="shared" si="5"/>
        <v>0.1469999999999998</v>
      </c>
      <c r="S16" s="347">
        <f t="shared" si="3"/>
        <v>517029.9999999993</v>
      </c>
      <c r="T16" s="18"/>
    </row>
    <row r="17" spans="1:20" ht="19.5" customHeight="1" x14ac:dyDescent="0.25">
      <c r="A17" s="24">
        <v>9</v>
      </c>
      <c r="B17" s="20" t="s">
        <v>23</v>
      </c>
      <c r="C17" s="21" t="s">
        <v>218</v>
      </c>
      <c r="D17" s="22" t="s">
        <v>20</v>
      </c>
      <c r="E17" s="22">
        <v>4</v>
      </c>
      <c r="F17" s="23">
        <v>2.46</v>
      </c>
      <c r="G17" s="23" t="s">
        <v>312</v>
      </c>
      <c r="H17" s="23">
        <v>5</v>
      </c>
      <c r="I17" s="23">
        <v>2.66</v>
      </c>
      <c r="J17" s="23" t="s">
        <v>326</v>
      </c>
      <c r="K17" s="23">
        <f t="shared" si="0"/>
        <v>0.20000000000000018</v>
      </c>
      <c r="L17" s="24">
        <v>0</v>
      </c>
      <c r="M17" s="24">
        <v>0</v>
      </c>
      <c r="N17" s="24">
        <v>0</v>
      </c>
      <c r="O17" s="24">
        <v>60</v>
      </c>
      <c r="P17" s="24">
        <f t="shared" si="6"/>
        <v>0.12000000000000011</v>
      </c>
      <c r="Q17" s="24">
        <f t="shared" si="4"/>
        <v>4.7000000000000042E-2</v>
      </c>
      <c r="R17" s="24">
        <f t="shared" si="5"/>
        <v>0.16700000000000015</v>
      </c>
      <c r="S17" s="347">
        <f t="shared" si="3"/>
        <v>546830.00000000047</v>
      </c>
      <c r="T17" s="18"/>
    </row>
    <row r="18" spans="1:20" ht="19.5" customHeight="1" x14ac:dyDescent="0.25">
      <c r="A18" s="24">
        <v>10</v>
      </c>
      <c r="B18" s="20" t="s">
        <v>24</v>
      </c>
      <c r="C18" s="21" t="s">
        <v>219</v>
      </c>
      <c r="D18" s="22" t="s">
        <v>20</v>
      </c>
      <c r="E18" s="22">
        <v>4</v>
      </c>
      <c r="F18" s="23">
        <v>2.46</v>
      </c>
      <c r="G18" s="23" t="s">
        <v>310</v>
      </c>
      <c r="H18" s="23">
        <v>5</v>
      </c>
      <c r="I18" s="23">
        <v>2.66</v>
      </c>
      <c r="J18" s="23" t="s">
        <v>288</v>
      </c>
      <c r="K18" s="23">
        <f t="shared" si="0"/>
        <v>0.20000000000000018</v>
      </c>
      <c r="L18" s="24">
        <v>0</v>
      </c>
      <c r="M18" s="24">
        <v>0</v>
      </c>
      <c r="N18" s="24">
        <v>0</v>
      </c>
      <c r="O18" s="24">
        <v>50</v>
      </c>
      <c r="P18" s="24">
        <f t="shared" si="6"/>
        <v>0.10000000000000009</v>
      </c>
      <c r="Q18" s="24">
        <f t="shared" si="4"/>
        <v>4.7000000000000042E-2</v>
      </c>
      <c r="R18" s="24">
        <f t="shared" si="5"/>
        <v>0.14700000000000013</v>
      </c>
      <c r="S18" s="347">
        <f t="shared" si="3"/>
        <v>517030.00000000047</v>
      </c>
      <c r="T18" s="18"/>
    </row>
    <row r="19" spans="1:20" ht="19.5" customHeight="1" x14ac:dyDescent="0.25">
      <c r="A19" s="24">
        <v>11</v>
      </c>
      <c r="B19" s="20" t="s">
        <v>26</v>
      </c>
      <c r="C19" s="21" t="s">
        <v>221</v>
      </c>
      <c r="D19" s="22" t="s">
        <v>27</v>
      </c>
      <c r="E19" s="22">
        <v>10</v>
      </c>
      <c r="F19" s="23">
        <v>3.66</v>
      </c>
      <c r="G19" s="23" t="s">
        <v>313</v>
      </c>
      <c r="H19" s="23">
        <v>11</v>
      </c>
      <c r="I19" s="23">
        <v>3.86</v>
      </c>
      <c r="J19" s="23" t="s">
        <v>327</v>
      </c>
      <c r="K19" s="23">
        <f t="shared" si="0"/>
        <v>0.19999999999999973</v>
      </c>
      <c r="L19" s="24">
        <v>0</v>
      </c>
      <c r="M19" s="24">
        <v>0</v>
      </c>
      <c r="N19" s="24">
        <v>0</v>
      </c>
      <c r="O19" s="24">
        <v>50</v>
      </c>
      <c r="P19" s="24">
        <f t="shared" si="6"/>
        <v>9.9999999999999867E-2</v>
      </c>
      <c r="Q19" s="24">
        <f t="shared" si="4"/>
        <v>4.6999999999999938E-2</v>
      </c>
      <c r="R19" s="24">
        <f t="shared" si="5"/>
        <v>0.1469999999999998</v>
      </c>
      <c r="S19" s="347">
        <f t="shared" si="3"/>
        <v>517029.9999999993</v>
      </c>
      <c r="T19" s="18"/>
    </row>
    <row r="20" spans="1:20" ht="19.5" customHeight="1" x14ac:dyDescent="0.25">
      <c r="A20" s="24">
        <v>12</v>
      </c>
      <c r="B20" s="20" t="s">
        <v>28</v>
      </c>
      <c r="C20" s="21" t="s">
        <v>296</v>
      </c>
      <c r="D20" s="22" t="s">
        <v>20</v>
      </c>
      <c r="E20" s="22">
        <v>6</v>
      </c>
      <c r="F20" s="23">
        <v>2.86</v>
      </c>
      <c r="G20" s="23" t="s">
        <v>314</v>
      </c>
      <c r="H20" s="23">
        <v>7</v>
      </c>
      <c r="I20" s="23">
        <v>3.06</v>
      </c>
      <c r="J20" s="23" t="s">
        <v>328</v>
      </c>
      <c r="K20" s="23">
        <f t="shared" si="0"/>
        <v>0.20000000000000018</v>
      </c>
      <c r="L20" s="24">
        <v>0</v>
      </c>
      <c r="M20" s="24">
        <v>0</v>
      </c>
      <c r="N20" s="24">
        <v>0</v>
      </c>
      <c r="O20" s="24">
        <v>40</v>
      </c>
      <c r="P20" s="24">
        <f t="shared" si="6"/>
        <v>8.0000000000000071E-2</v>
      </c>
      <c r="Q20" s="24">
        <f t="shared" si="4"/>
        <v>4.7000000000000042E-2</v>
      </c>
      <c r="R20" s="24">
        <f t="shared" si="5"/>
        <v>0.12700000000000011</v>
      </c>
      <c r="S20" s="347">
        <f t="shared" si="3"/>
        <v>487230.00000000041</v>
      </c>
      <c r="T20" s="18"/>
    </row>
    <row r="21" spans="1:20" ht="19.5" customHeight="1" x14ac:dyDescent="0.25">
      <c r="A21" s="24">
        <v>13</v>
      </c>
      <c r="B21" s="20" t="s">
        <v>29</v>
      </c>
      <c r="C21" s="21" t="s">
        <v>297</v>
      </c>
      <c r="D21" s="22" t="s">
        <v>20</v>
      </c>
      <c r="E21" s="22">
        <v>5</v>
      </c>
      <c r="F21" s="23">
        <v>2.66</v>
      </c>
      <c r="G21" s="23" t="s">
        <v>277</v>
      </c>
      <c r="H21" s="23">
        <v>6</v>
      </c>
      <c r="I21" s="23">
        <v>2.86</v>
      </c>
      <c r="J21" s="23" t="s">
        <v>286</v>
      </c>
      <c r="K21" s="23">
        <f t="shared" si="0"/>
        <v>0.19999999999999973</v>
      </c>
      <c r="L21" s="24">
        <v>0</v>
      </c>
      <c r="M21" s="24">
        <v>0</v>
      </c>
      <c r="N21" s="24">
        <v>0</v>
      </c>
      <c r="O21" s="24">
        <v>40</v>
      </c>
      <c r="P21" s="24">
        <f t="shared" si="6"/>
        <v>7.9999999999999905E-2</v>
      </c>
      <c r="Q21" s="24">
        <f t="shared" si="4"/>
        <v>4.6999999999999938E-2</v>
      </c>
      <c r="R21" s="24">
        <f t="shared" si="5"/>
        <v>0.12699999999999984</v>
      </c>
      <c r="S21" s="347">
        <f t="shared" si="3"/>
        <v>487229.99999999936</v>
      </c>
      <c r="T21" s="18"/>
    </row>
    <row r="22" spans="1:20" ht="19.5" customHeight="1" x14ac:dyDescent="0.25">
      <c r="A22" s="24">
        <v>14</v>
      </c>
      <c r="B22" s="20" t="s">
        <v>30</v>
      </c>
      <c r="C22" s="21" t="s">
        <v>298</v>
      </c>
      <c r="D22" s="22" t="s">
        <v>31</v>
      </c>
      <c r="E22" s="22">
        <v>4</v>
      </c>
      <c r="F22" s="23">
        <v>3.33</v>
      </c>
      <c r="G22" s="23" t="s">
        <v>315</v>
      </c>
      <c r="H22" s="23">
        <v>5</v>
      </c>
      <c r="I22" s="23">
        <v>3.66</v>
      </c>
      <c r="J22" s="23" t="s">
        <v>329</v>
      </c>
      <c r="K22" s="23">
        <f t="shared" si="0"/>
        <v>0.33000000000000007</v>
      </c>
      <c r="L22" s="24">
        <v>0</v>
      </c>
      <c r="M22" s="24">
        <v>0</v>
      </c>
      <c r="N22" s="24">
        <v>0</v>
      </c>
      <c r="O22" s="24">
        <v>40</v>
      </c>
      <c r="P22" s="24">
        <f t="shared" si="6"/>
        <v>0.13200000000000003</v>
      </c>
      <c r="Q22" s="24">
        <f t="shared" si="4"/>
        <v>7.7550000000000008E-2</v>
      </c>
      <c r="R22" s="24">
        <f t="shared" si="5"/>
        <v>0.20955000000000004</v>
      </c>
      <c r="S22" s="347">
        <f t="shared" si="3"/>
        <v>803929.50000000012</v>
      </c>
      <c r="T22" s="18"/>
    </row>
    <row r="23" spans="1:20" ht="19.5" customHeight="1" x14ac:dyDescent="0.25">
      <c r="A23" s="24">
        <v>15</v>
      </c>
      <c r="B23" s="20" t="s">
        <v>32</v>
      </c>
      <c r="C23" s="21" t="s">
        <v>225</v>
      </c>
      <c r="D23" s="22" t="s">
        <v>20</v>
      </c>
      <c r="E23" s="22">
        <v>5</v>
      </c>
      <c r="F23" s="23">
        <v>2.66</v>
      </c>
      <c r="G23" s="23" t="s">
        <v>277</v>
      </c>
      <c r="H23" s="23">
        <v>6</v>
      </c>
      <c r="I23" s="23">
        <v>2.86</v>
      </c>
      <c r="J23" s="23" t="s">
        <v>286</v>
      </c>
      <c r="K23" s="23">
        <f t="shared" si="0"/>
        <v>0.19999999999999973</v>
      </c>
      <c r="L23" s="24">
        <v>0</v>
      </c>
      <c r="M23" s="24">
        <v>0</v>
      </c>
      <c r="N23" s="24">
        <v>0</v>
      </c>
      <c r="O23" s="24">
        <v>40</v>
      </c>
      <c r="P23" s="24">
        <f t="shared" si="6"/>
        <v>7.9999999999999905E-2</v>
      </c>
      <c r="Q23" s="24">
        <f t="shared" si="4"/>
        <v>4.6999999999999938E-2</v>
      </c>
      <c r="R23" s="24">
        <f t="shared" si="5"/>
        <v>0.12699999999999984</v>
      </c>
      <c r="S23" s="347">
        <f t="shared" si="3"/>
        <v>487229.99999999936</v>
      </c>
      <c r="T23" s="18"/>
    </row>
    <row r="24" spans="1:20" ht="19.5" customHeight="1" x14ac:dyDescent="0.25">
      <c r="A24" s="24">
        <v>16</v>
      </c>
      <c r="B24" s="20" t="s">
        <v>33</v>
      </c>
      <c r="C24" s="21" t="s">
        <v>226</v>
      </c>
      <c r="D24" s="22" t="s">
        <v>27</v>
      </c>
      <c r="E24" s="22">
        <v>3</v>
      </c>
      <c r="F24" s="23">
        <v>2.2599999999999998</v>
      </c>
      <c r="G24" s="23" t="s">
        <v>308</v>
      </c>
      <c r="H24" s="23">
        <v>4</v>
      </c>
      <c r="I24" s="23">
        <v>2.46</v>
      </c>
      <c r="J24" s="23" t="s">
        <v>285</v>
      </c>
      <c r="K24" s="23">
        <f t="shared" si="0"/>
        <v>0.20000000000000018</v>
      </c>
      <c r="L24" s="24">
        <v>0</v>
      </c>
      <c r="M24" s="24">
        <v>0</v>
      </c>
      <c r="N24" s="24">
        <v>0</v>
      </c>
      <c r="O24" s="24">
        <v>40</v>
      </c>
      <c r="P24" s="24">
        <f t="shared" si="6"/>
        <v>8.0000000000000071E-2</v>
      </c>
      <c r="Q24" s="24">
        <f t="shared" si="4"/>
        <v>4.7000000000000042E-2</v>
      </c>
      <c r="R24" s="24">
        <f t="shared" si="5"/>
        <v>0.12700000000000011</v>
      </c>
      <c r="S24" s="347">
        <f t="shared" si="3"/>
        <v>487230.00000000041</v>
      </c>
      <c r="T24" s="18"/>
    </row>
    <row r="25" spans="1:20" ht="19.5" customHeight="1" x14ac:dyDescent="0.25">
      <c r="A25" s="24">
        <v>17</v>
      </c>
      <c r="B25" s="20" t="s">
        <v>36</v>
      </c>
      <c r="C25" s="21" t="s">
        <v>233</v>
      </c>
      <c r="D25" s="22" t="s">
        <v>35</v>
      </c>
      <c r="E25" s="22">
        <v>5</v>
      </c>
      <c r="F25" s="23">
        <v>2.66</v>
      </c>
      <c r="G25" s="23" t="s">
        <v>277</v>
      </c>
      <c r="H25" s="23">
        <v>6</v>
      </c>
      <c r="I25" s="23">
        <v>2.86</v>
      </c>
      <c r="J25" s="23" t="s">
        <v>286</v>
      </c>
      <c r="K25" s="23">
        <f t="shared" si="0"/>
        <v>0.19999999999999973</v>
      </c>
      <c r="L25" s="24">
        <v>0</v>
      </c>
      <c r="M25" s="24">
        <v>0</v>
      </c>
      <c r="N25" s="24">
        <v>0</v>
      </c>
      <c r="O25" s="24">
        <v>60</v>
      </c>
      <c r="P25" s="24">
        <f t="shared" si="6"/>
        <v>0.11999999999999983</v>
      </c>
      <c r="Q25" s="24">
        <f t="shared" si="4"/>
        <v>4.6999999999999938E-2</v>
      </c>
      <c r="R25" s="24">
        <f t="shared" si="5"/>
        <v>0.16699999999999976</v>
      </c>
      <c r="S25" s="347">
        <f t="shared" si="3"/>
        <v>546829.9999999993</v>
      </c>
      <c r="T25" s="18"/>
    </row>
    <row r="26" spans="1:20" ht="19.5" customHeight="1" x14ac:dyDescent="0.25">
      <c r="A26" s="24">
        <v>18</v>
      </c>
      <c r="B26" s="20" t="s">
        <v>37</v>
      </c>
      <c r="C26" s="21" t="s">
        <v>299</v>
      </c>
      <c r="D26" s="22" t="s">
        <v>18</v>
      </c>
      <c r="E26" s="22">
        <v>2</v>
      </c>
      <c r="F26" s="23">
        <v>2.67</v>
      </c>
      <c r="G26" s="23" t="s">
        <v>316</v>
      </c>
      <c r="H26" s="23">
        <v>3</v>
      </c>
      <c r="I26" s="23">
        <v>3</v>
      </c>
      <c r="J26" s="23" t="s">
        <v>330</v>
      </c>
      <c r="K26" s="23">
        <f t="shared" si="0"/>
        <v>0.33000000000000007</v>
      </c>
      <c r="L26" s="24">
        <v>0</v>
      </c>
      <c r="M26" s="24">
        <v>0</v>
      </c>
      <c r="N26" s="24">
        <v>0</v>
      </c>
      <c r="O26" s="24">
        <v>40</v>
      </c>
      <c r="P26" s="24">
        <f t="shared" si="6"/>
        <v>0.13200000000000003</v>
      </c>
      <c r="Q26" s="24">
        <f t="shared" si="4"/>
        <v>7.7550000000000008E-2</v>
      </c>
      <c r="R26" s="24">
        <f t="shared" si="5"/>
        <v>0.20955000000000004</v>
      </c>
      <c r="S26" s="347">
        <f t="shared" si="3"/>
        <v>803929.50000000012</v>
      </c>
      <c r="T26" s="18"/>
    </row>
    <row r="27" spans="1:20" ht="19.5" customHeight="1" x14ac:dyDescent="0.25">
      <c r="A27" s="24">
        <v>19</v>
      </c>
      <c r="B27" s="20" t="s">
        <v>38</v>
      </c>
      <c r="C27" s="21" t="s">
        <v>300</v>
      </c>
      <c r="D27" s="22" t="s">
        <v>35</v>
      </c>
      <c r="E27" s="22">
        <v>5</v>
      </c>
      <c r="F27" s="23">
        <v>2.66</v>
      </c>
      <c r="G27" s="23" t="s">
        <v>277</v>
      </c>
      <c r="H27" s="23">
        <v>6</v>
      </c>
      <c r="I27" s="23">
        <v>2.86</v>
      </c>
      <c r="J27" s="23" t="s">
        <v>286</v>
      </c>
      <c r="K27" s="23">
        <f t="shared" si="0"/>
        <v>0.19999999999999973</v>
      </c>
      <c r="L27" s="24">
        <v>0</v>
      </c>
      <c r="M27" s="24">
        <v>0</v>
      </c>
      <c r="N27" s="24">
        <v>0</v>
      </c>
      <c r="O27" s="24">
        <v>40</v>
      </c>
      <c r="P27" s="24">
        <f t="shared" si="6"/>
        <v>7.9999999999999905E-2</v>
      </c>
      <c r="Q27" s="24">
        <f t="shared" si="4"/>
        <v>4.6999999999999938E-2</v>
      </c>
      <c r="R27" s="24">
        <f t="shared" si="5"/>
        <v>0.12699999999999984</v>
      </c>
      <c r="S27" s="347">
        <f t="shared" si="3"/>
        <v>487229.99999999936</v>
      </c>
      <c r="T27" s="18"/>
    </row>
    <row r="28" spans="1:20" ht="19.5" customHeight="1" x14ac:dyDescent="0.25">
      <c r="A28" s="24">
        <v>20</v>
      </c>
      <c r="B28" s="20" t="s">
        <v>39</v>
      </c>
      <c r="C28" s="21" t="s">
        <v>231</v>
      </c>
      <c r="D28" s="22" t="s">
        <v>35</v>
      </c>
      <c r="E28" s="22">
        <v>5</v>
      </c>
      <c r="F28" s="23">
        <v>2.66</v>
      </c>
      <c r="G28" s="23" t="s">
        <v>310</v>
      </c>
      <c r="H28" s="23">
        <v>6</v>
      </c>
      <c r="I28" s="23">
        <v>2.86</v>
      </c>
      <c r="J28" s="23" t="s">
        <v>288</v>
      </c>
      <c r="K28" s="23">
        <f t="shared" si="0"/>
        <v>0.19999999999999973</v>
      </c>
      <c r="L28" s="24">
        <v>0</v>
      </c>
      <c r="M28" s="24">
        <v>0</v>
      </c>
      <c r="N28" s="24">
        <v>0</v>
      </c>
      <c r="O28" s="24">
        <v>70</v>
      </c>
      <c r="P28" s="24">
        <f t="shared" si="6"/>
        <v>0.13999999999999979</v>
      </c>
      <c r="Q28" s="24">
        <f t="shared" si="4"/>
        <v>4.6999999999999938E-2</v>
      </c>
      <c r="R28" s="24">
        <f t="shared" si="5"/>
        <v>0.18699999999999972</v>
      </c>
      <c r="S28" s="347">
        <f t="shared" si="3"/>
        <v>576629.99999999919</v>
      </c>
      <c r="T28" s="18"/>
    </row>
    <row r="29" spans="1:20" ht="19.5" customHeight="1" x14ac:dyDescent="0.25">
      <c r="A29" s="24">
        <v>21</v>
      </c>
      <c r="B29" s="20" t="s">
        <v>40</v>
      </c>
      <c r="C29" s="21" t="s">
        <v>223</v>
      </c>
      <c r="D29" s="22" t="s">
        <v>41</v>
      </c>
      <c r="E29" s="22">
        <v>5</v>
      </c>
      <c r="F29" s="23">
        <v>2.66</v>
      </c>
      <c r="G29" s="23" t="s">
        <v>312</v>
      </c>
      <c r="H29" s="23">
        <v>6</v>
      </c>
      <c r="I29" s="23">
        <v>2.86</v>
      </c>
      <c r="J29" s="23" t="s">
        <v>326</v>
      </c>
      <c r="K29" s="23">
        <f t="shared" si="0"/>
        <v>0.19999999999999973</v>
      </c>
      <c r="L29" s="24">
        <v>0</v>
      </c>
      <c r="M29" s="24">
        <v>0</v>
      </c>
      <c r="N29" s="24">
        <v>0</v>
      </c>
      <c r="O29" s="24">
        <v>40</v>
      </c>
      <c r="P29" s="24">
        <f t="shared" si="6"/>
        <v>7.9999999999999905E-2</v>
      </c>
      <c r="Q29" s="24">
        <f t="shared" si="4"/>
        <v>4.6999999999999938E-2</v>
      </c>
      <c r="R29" s="24">
        <f t="shared" si="5"/>
        <v>0.12699999999999984</v>
      </c>
      <c r="S29" s="347">
        <f t="shared" si="3"/>
        <v>487229.99999999936</v>
      </c>
      <c r="T29" s="18"/>
    </row>
    <row r="30" spans="1:20" ht="19.5" customHeight="1" x14ac:dyDescent="0.25">
      <c r="A30" s="24">
        <v>22</v>
      </c>
      <c r="B30" s="20" t="s">
        <v>44</v>
      </c>
      <c r="C30" s="21" t="s">
        <v>301</v>
      </c>
      <c r="D30" s="22" t="s">
        <v>27</v>
      </c>
      <c r="E30" s="22">
        <v>4</v>
      </c>
      <c r="F30" s="23">
        <v>2.46</v>
      </c>
      <c r="G30" s="23" t="s">
        <v>310</v>
      </c>
      <c r="H30" s="23">
        <v>5</v>
      </c>
      <c r="I30" s="23">
        <v>2.66</v>
      </c>
      <c r="J30" s="23" t="s">
        <v>288</v>
      </c>
      <c r="K30" s="23">
        <f t="shared" si="0"/>
        <v>0.20000000000000018</v>
      </c>
      <c r="L30" s="24">
        <v>0</v>
      </c>
      <c r="M30" s="24">
        <v>0</v>
      </c>
      <c r="N30" s="24">
        <v>0</v>
      </c>
      <c r="O30" s="24">
        <v>40</v>
      </c>
      <c r="P30" s="24">
        <f t="shared" si="6"/>
        <v>8.0000000000000071E-2</v>
      </c>
      <c r="Q30" s="24">
        <f t="shared" si="4"/>
        <v>4.7000000000000042E-2</v>
      </c>
      <c r="R30" s="24">
        <f t="shared" si="5"/>
        <v>0.12700000000000011</v>
      </c>
      <c r="S30" s="347">
        <f t="shared" si="3"/>
        <v>487230.00000000041</v>
      </c>
      <c r="T30" s="18"/>
    </row>
    <row r="31" spans="1:20" ht="19.5" customHeight="1" x14ac:dyDescent="0.25">
      <c r="A31" s="24">
        <v>23</v>
      </c>
      <c r="B31" s="20" t="s">
        <v>47</v>
      </c>
      <c r="C31" s="21" t="s">
        <v>237</v>
      </c>
      <c r="D31" s="22" t="s">
        <v>27</v>
      </c>
      <c r="E31" s="22">
        <v>5</v>
      </c>
      <c r="F31" s="23">
        <v>2.66</v>
      </c>
      <c r="G31" s="23" t="s">
        <v>311</v>
      </c>
      <c r="H31" s="23">
        <v>6</v>
      </c>
      <c r="I31" s="23">
        <v>2.86</v>
      </c>
      <c r="J31" s="23" t="s">
        <v>325</v>
      </c>
      <c r="K31" s="23">
        <f t="shared" si="0"/>
        <v>0.19999999999999973</v>
      </c>
      <c r="L31" s="24">
        <v>0</v>
      </c>
      <c r="M31" s="24">
        <v>0</v>
      </c>
      <c r="N31" s="24">
        <v>0</v>
      </c>
      <c r="O31" s="24">
        <v>70</v>
      </c>
      <c r="P31" s="24">
        <f t="shared" si="6"/>
        <v>0.13999999999999979</v>
      </c>
      <c r="Q31" s="24">
        <f t="shared" si="4"/>
        <v>4.6999999999999938E-2</v>
      </c>
      <c r="R31" s="24">
        <f t="shared" si="5"/>
        <v>0.18699999999999972</v>
      </c>
      <c r="S31" s="347">
        <f t="shared" si="3"/>
        <v>576629.99999999919</v>
      </c>
      <c r="T31" s="18"/>
    </row>
    <row r="32" spans="1:20" s="60" customFormat="1" ht="19.5" customHeight="1" x14ac:dyDescent="0.25">
      <c r="A32" s="115"/>
      <c r="B32" s="55" t="s">
        <v>139</v>
      </c>
      <c r="C32" s="116"/>
      <c r="D32" s="117"/>
      <c r="E32" s="117"/>
      <c r="F32" s="118">
        <f>SUM(F8:F31)</f>
        <v>67.339999999999975</v>
      </c>
      <c r="G32" s="118"/>
      <c r="H32" s="118"/>
      <c r="I32" s="118">
        <f>SUM(I8:I31)</f>
        <v>72.7</v>
      </c>
      <c r="J32" s="118"/>
      <c r="K32" s="118">
        <f>SUM(K8:K31)</f>
        <v>5.3599999999999977</v>
      </c>
      <c r="L32" s="236">
        <f>SUM(L8:L31)</f>
        <v>0.06</v>
      </c>
      <c r="M32" s="115"/>
      <c r="N32" s="115"/>
      <c r="O32" s="115"/>
      <c r="P32" s="115">
        <f>SUM(P12:P31)</f>
        <v>2.1939999999999991</v>
      </c>
      <c r="Q32" s="118">
        <f>SUM(Q8:Q31)</f>
        <v>1.2595999999999996</v>
      </c>
      <c r="R32" s="118">
        <f>SUM(R8:R31)</f>
        <v>3.4535999999999993</v>
      </c>
      <c r="S32" s="356">
        <f>SUM(S8:S31)</f>
        <v>13132263.999999996</v>
      </c>
      <c r="T32" s="119"/>
    </row>
    <row r="33" spans="1:20" ht="19.5" customHeight="1" x14ac:dyDescent="0.25">
      <c r="A33" s="30">
        <v>24</v>
      </c>
      <c r="B33" s="25" t="s">
        <v>11</v>
      </c>
      <c r="C33" s="26" t="s">
        <v>302</v>
      </c>
      <c r="D33" s="27" t="s">
        <v>73</v>
      </c>
      <c r="E33" s="27">
        <v>3</v>
      </c>
      <c r="F33" s="28">
        <v>3</v>
      </c>
      <c r="G33" s="28" t="s">
        <v>306</v>
      </c>
      <c r="H33" s="28">
        <v>4</v>
      </c>
      <c r="I33" s="28">
        <v>3.33</v>
      </c>
      <c r="J33" s="28" t="s">
        <v>286</v>
      </c>
      <c r="K33" s="23">
        <f t="shared" si="0"/>
        <v>0.33000000000000007</v>
      </c>
      <c r="L33" s="29"/>
      <c r="M33" s="30">
        <v>0</v>
      </c>
      <c r="N33" s="30">
        <v>0</v>
      </c>
      <c r="O33" s="30">
        <v>0</v>
      </c>
      <c r="P33" s="24">
        <f t="shared" si="6"/>
        <v>0</v>
      </c>
      <c r="Q33" s="24">
        <f t="shared" si="4"/>
        <v>7.7550000000000008E-2</v>
      </c>
      <c r="R33" s="24">
        <f t="shared" si="5"/>
        <v>7.7550000000000008E-2</v>
      </c>
      <c r="S33" s="347">
        <f t="shared" si="3"/>
        <v>607249.50000000012</v>
      </c>
      <c r="T33" s="31"/>
    </row>
    <row r="34" spans="1:20" ht="19.5" customHeight="1" x14ac:dyDescent="0.25">
      <c r="A34" s="24">
        <v>25</v>
      </c>
      <c r="B34" s="20" t="s">
        <v>14</v>
      </c>
      <c r="C34" s="21" t="s">
        <v>238</v>
      </c>
      <c r="D34" s="22" t="s">
        <v>15</v>
      </c>
      <c r="E34" s="22">
        <v>3</v>
      </c>
      <c r="F34" s="23">
        <v>3</v>
      </c>
      <c r="G34" s="23" t="s">
        <v>317</v>
      </c>
      <c r="H34" s="23">
        <v>4</v>
      </c>
      <c r="I34" s="23">
        <v>3.33</v>
      </c>
      <c r="J34" s="23" t="s">
        <v>285</v>
      </c>
      <c r="K34" s="23">
        <f t="shared" si="0"/>
        <v>0.33000000000000007</v>
      </c>
      <c r="L34" s="24">
        <v>0</v>
      </c>
      <c r="M34" s="24">
        <v>0</v>
      </c>
      <c r="N34" s="24">
        <v>0</v>
      </c>
      <c r="O34" s="24">
        <v>40</v>
      </c>
      <c r="P34" s="24">
        <f t="shared" si="6"/>
        <v>0.13200000000000003</v>
      </c>
      <c r="Q34" s="24">
        <f t="shared" si="4"/>
        <v>7.7550000000000008E-2</v>
      </c>
      <c r="R34" s="24">
        <f t="shared" si="5"/>
        <v>0.20955000000000004</v>
      </c>
      <c r="S34" s="347">
        <f t="shared" si="3"/>
        <v>803929.50000000012</v>
      </c>
      <c r="T34" s="18"/>
    </row>
    <row r="35" spans="1:20" ht="19.5" customHeight="1" x14ac:dyDescent="0.25">
      <c r="A35" s="30">
        <v>26</v>
      </c>
      <c r="B35" s="20" t="s">
        <v>25</v>
      </c>
      <c r="C35" s="21" t="s">
        <v>303</v>
      </c>
      <c r="D35" s="22" t="s">
        <v>18</v>
      </c>
      <c r="E35" s="22">
        <v>1</v>
      </c>
      <c r="F35" s="23">
        <v>2.34</v>
      </c>
      <c r="G35" s="23" t="s">
        <v>318</v>
      </c>
      <c r="H35" s="23">
        <v>2</v>
      </c>
      <c r="I35" s="23">
        <v>2.67</v>
      </c>
      <c r="J35" s="23" t="s">
        <v>291</v>
      </c>
      <c r="K35" s="23">
        <f t="shared" si="0"/>
        <v>0.33000000000000007</v>
      </c>
      <c r="L35" s="24">
        <v>0</v>
      </c>
      <c r="M35" s="24">
        <v>0</v>
      </c>
      <c r="N35" s="24">
        <v>0</v>
      </c>
      <c r="O35" s="24">
        <v>40</v>
      </c>
      <c r="P35" s="24">
        <f t="shared" si="6"/>
        <v>0.13200000000000003</v>
      </c>
      <c r="Q35" s="24">
        <f t="shared" si="4"/>
        <v>7.7550000000000008E-2</v>
      </c>
      <c r="R35" s="24">
        <f t="shared" si="5"/>
        <v>0.20955000000000004</v>
      </c>
      <c r="S35" s="347">
        <f t="shared" si="3"/>
        <v>803929.50000000012</v>
      </c>
      <c r="T35" s="18"/>
    </row>
    <row r="36" spans="1:20" ht="19.5" customHeight="1" x14ac:dyDescent="0.25">
      <c r="A36" s="24">
        <v>27</v>
      </c>
      <c r="B36" s="20" t="s">
        <v>34</v>
      </c>
      <c r="C36" s="21" t="s">
        <v>247</v>
      </c>
      <c r="D36" s="22" t="s">
        <v>35</v>
      </c>
      <c r="E36" s="22">
        <v>8</v>
      </c>
      <c r="F36" s="23">
        <v>3.26</v>
      </c>
      <c r="G36" s="23" t="s">
        <v>319</v>
      </c>
      <c r="H36" s="23">
        <v>9</v>
      </c>
      <c r="I36" s="23">
        <v>3.46</v>
      </c>
      <c r="J36" s="23" t="s">
        <v>331</v>
      </c>
      <c r="K36" s="23">
        <f t="shared" si="0"/>
        <v>0.20000000000000018</v>
      </c>
      <c r="L36" s="24">
        <v>0</v>
      </c>
      <c r="M36" s="24">
        <v>0</v>
      </c>
      <c r="N36" s="24">
        <v>0</v>
      </c>
      <c r="O36" s="24">
        <v>70</v>
      </c>
      <c r="P36" s="24">
        <f t="shared" si="6"/>
        <v>0.14000000000000012</v>
      </c>
      <c r="Q36" s="24">
        <f t="shared" si="4"/>
        <v>4.7000000000000042E-2</v>
      </c>
      <c r="R36" s="24">
        <f t="shared" si="5"/>
        <v>0.18700000000000017</v>
      </c>
      <c r="S36" s="347">
        <f t="shared" si="3"/>
        <v>576630.00000000047</v>
      </c>
      <c r="T36" s="18"/>
    </row>
    <row r="37" spans="1:20" ht="19.5" customHeight="1" x14ac:dyDescent="0.25">
      <c r="A37" s="30">
        <v>28</v>
      </c>
      <c r="B37" s="20" t="s">
        <v>42</v>
      </c>
      <c r="C37" s="21" t="s">
        <v>244</v>
      </c>
      <c r="D37" s="22" t="s">
        <v>41</v>
      </c>
      <c r="E37" s="22">
        <v>2</v>
      </c>
      <c r="F37" s="23">
        <v>2.06</v>
      </c>
      <c r="G37" s="23" t="s">
        <v>310</v>
      </c>
      <c r="H37" s="23">
        <v>3</v>
      </c>
      <c r="I37" s="23">
        <v>2.2599999999999998</v>
      </c>
      <c r="J37" s="23" t="s">
        <v>288</v>
      </c>
      <c r="K37" s="23">
        <f t="shared" si="0"/>
        <v>0.19999999999999973</v>
      </c>
      <c r="L37" s="24">
        <v>0</v>
      </c>
      <c r="M37" s="24">
        <v>0</v>
      </c>
      <c r="N37" s="24">
        <v>0</v>
      </c>
      <c r="O37" s="24">
        <v>40</v>
      </c>
      <c r="P37" s="24">
        <f t="shared" si="6"/>
        <v>7.9999999999999905E-2</v>
      </c>
      <c r="Q37" s="24">
        <f t="shared" si="4"/>
        <v>4.6999999999999938E-2</v>
      </c>
      <c r="R37" s="24">
        <f t="shared" si="5"/>
        <v>0.12699999999999984</v>
      </c>
      <c r="S37" s="347">
        <f t="shared" si="3"/>
        <v>487229.99999999936</v>
      </c>
      <c r="T37" s="18"/>
    </row>
    <row r="38" spans="1:20" ht="19.5" customHeight="1" x14ac:dyDescent="0.25">
      <c r="A38" s="24">
        <v>29</v>
      </c>
      <c r="B38" s="20" t="s">
        <v>43</v>
      </c>
      <c r="C38" s="21" t="s">
        <v>245</v>
      </c>
      <c r="D38" s="22" t="s">
        <v>41</v>
      </c>
      <c r="E38" s="22">
        <v>2</v>
      </c>
      <c r="F38" s="23">
        <v>2.06</v>
      </c>
      <c r="G38" s="23" t="s">
        <v>310</v>
      </c>
      <c r="H38" s="23">
        <v>3</v>
      </c>
      <c r="I38" s="23">
        <v>2.2599999999999998</v>
      </c>
      <c r="J38" s="23" t="s">
        <v>288</v>
      </c>
      <c r="K38" s="23">
        <f t="shared" si="0"/>
        <v>0.19999999999999973</v>
      </c>
      <c r="L38" s="24">
        <v>0</v>
      </c>
      <c r="M38" s="24">
        <v>0</v>
      </c>
      <c r="N38" s="24">
        <v>0</v>
      </c>
      <c r="O38" s="24">
        <v>40</v>
      </c>
      <c r="P38" s="24">
        <f t="shared" si="6"/>
        <v>7.9999999999999905E-2</v>
      </c>
      <c r="Q38" s="24">
        <f t="shared" si="4"/>
        <v>4.6999999999999938E-2</v>
      </c>
      <c r="R38" s="24">
        <f t="shared" si="5"/>
        <v>0.12699999999999984</v>
      </c>
      <c r="S38" s="347">
        <f t="shared" si="3"/>
        <v>487229.99999999936</v>
      </c>
      <c r="T38" s="18"/>
    </row>
    <row r="39" spans="1:20" ht="19.5" customHeight="1" x14ac:dyDescent="0.25">
      <c r="A39" s="30">
        <v>30</v>
      </c>
      <c r="B39" s="20" t="s">
        <v>45</v>
      </c>
      <c r="C39" s="21" t="s">
        <v>246</v>
      </c>
      <c r="D39" s="22" t="s">
        <v>20</v>
      </c>
      <c r="E39" s="22">
        <v>6</v>
      </c>
      <c r="F39" s="23">
        <v>2.86</v>
      </c>
      <c r="G39" s="23" t="s">
        <v>284</v>
      </c>
      <c r="H39" s="23">
        <v>7</v>
      </c>
      <c r="I39" s="23">
        <v>3.06</v>
      </c>
      <c r="J39" s="23" t="s">
        <v>291</v>
      </c>
      <c r="K39" s="23">
        <f t="shared" si="0"/>
        <v>0.20000000000000018</v>
      </c>
      <c r="L39" s="24">
        <v>0</v>
      </c>
      <c r="M39" s="24">
        <v>0</v>
      </c>
      <c r="N39" s="24">
        <v>0</v>
      </c>
      <c r="O39" s="24">
        <v>70</v>
      </c>
      <c r="P39" s="24">
        <f t="shared" si="6"/>
        <v>0.14000000000000012</v>
      </c>
      <c r="Q39" s="24">
        <f t="shared" si="4"/>
        <v>4.7000000000000042E-2</v>
      </c>
      <c r="R39" s="24">
        <f t="shared" si="5"/>
        <v>0.18700000000000017</v>
      </c>
      <c r="S39" s="347">
        <f t="shared" si="3"/>
        <v>576630.00000000047</v>
      </c>
      <c r="T39" s="18"/>
    </row>
    <row r="40" spans="1:20" ht="19.5" customHeight="1" x14ac:dyDescent="0.25">
      <c r="A40" s="24">
        <v>31</v>
      </c>
      <c r="B40" s="20" t="s">
        <v>46</v>
      </c>
      <c r="C40" s="21" t="s">
        <v>248</v>
      </c>
      <c r="D40" s="22" t="s">
        <v>27</v>
      </c>
      <c r="E40" s="22">
        <v>6</v>
      </c>
      <c r="F40" s="23">
        <v>2.86</v>
      </c>
      <c r="G40" s="23" t="s">
        <v>284</v>
      </c>
      <c r="H40" s="23">
        <v>7</v>
      </c>
      <c r="I40" s="23">
        <v>3.06</v>
      </c>
      <c r="J40" s="23" t="s">
        <v>291</v>
      </c>
      <c r="K40" s="23">
        <f t="shared" si="0"/>
        <v>0.20000000000000018</v>
      </c>
      <c r="L40" s="24">
        <v>0</v>
      </c>
      <c r="M40" s="24">
        <v>0</v>
      </c>
      <c r="N40" s="24">
        <v>0</v>
      </c>
      <c r="O40" s="24">
        <v>40</v>
      </c>
      <c r="P40" s="24">
        <f t="shared" si="6"/>
        <v>8.0000000000000071E-2</v>
      </c>
      <c r="Q40" s="24">
        <f t="shared" si="4"/>
        <v>4.7000000000000042E-2</v>
      </c>
      <c r="R40" s="24">
        <f t="shared" si="5"/>
        <v>0.12700000000000011</v>
      </c>
      <c r="S40" s="347">
        <f t="shared" si="3"/>
        <v>487230.00000000041</v>
      </c>
      <c r="T40" s="18"/>
    </row>
    <row r="41" spans="1:20" ht="19.5" customHeight="1" x14ac:dyDescent="0.25">
      <c r="A41" s="30">
        <v>32</v>
      </c>
      <c r="B41" s="20" t="s">
        <v>50</v>
      </c>
      <c r="C41" s="21" t="s">
        <v>251</v>
      </c>
      <c r="D41" s="22" t="s">
        <v>27</v>
      </c>
      <c r="E41" s="22">
        <v>10</v>
      </c>
      <c r="F41" s="23">
        <v>3.66</v>
      </c>
      <c r="G41" s="23" t="s">
        <v>320</v>
      </c>
      <c r="H41" s="23">
        <v>11</v>
      </c>
      <c r="I41" s="23">
        <v>3.86</v>
      </c>
      <c r="J41" s="23" t="s">
        <v>332</v>
      </c>
      <c r="K41" s="23">
        <f t="shared" si="0"/>
        <v>0.19999999999999973</v>
      </c>
      <c r="L41" s="24">
        <v>0</v>
      </c>
      <c r="M41" s="24">
        <v>0</v>
      </c>
      <c r="N41" s="24">
        <v>0</v>
      </c>
      <c r="O41" s="24">
        <v>40</v>
      </c>
      <c r="P41" s="24">
        <f t="shared" si="6"/>
        <v>7.9999999999999905E-2</v>
      </c>
      <c r="Q41" s="24">
        <f t="shared" si="4"/>
        <v>4.6999999999999938E-2</v>
      </c>
      <c r="R41" s="24">
        <f t="shared" si="5"/>
        <v>0.12699999999999984</v>
      </c>
      <c r="S41" s="347">
        <f t="shared" si="3"/>
        <v>487229.99999999936</v>
      </c>
      <c r="T41" s="18"/>
    </row>
    <row r="42" spans="1:20" ht="19.5" customHeight="1" x14ac:dyDescent="0.25">
      <c r="A42" s="24">
        <v>33</v>
      </c>
      <c r="B42" s="20" t="s">
        <v>51</v>
      </c>
      <c r="C42" s="21" t="s">
        <v>249</v>
      </c>
      <c r="D42" s="22" t="s">
        <v>27</v>
      </c>
      <c r="E42" s="22">
        <v>6</v>
      </c>
      <c r="F42" s="23">
        <v>2.86</v>
      </c>
      <c r="G42" s="23" t="s">
        <v>284</v>
      </c>
      <c r="H42" s="23">
        <v>7</v>
      </c>
      <c r="I42" s="23">
        <v>3.06</v>
      </c>
      <c r="J42" s="23" t="s">
        <v>291</v>
      </c>
      <c r="K42" s="23">
        <f t="shared" si="0"/>
        <v>0.20000000000000018</v>
      </c>
      <c r="L42" s="24">
        <v>0</v>
      </c>
      <c r="M42" s="24">
        <v>0</v>
      </c>
      <c r="N42" s="24">
        <v>0</v>
      </c>
      <c r="O42" s="24">
        <v>70</v>
      </c>
      <c r="P42" s="24">
        <f t="shared" si="6"/>
        <v>0.14000000000000012</v>
      </c>
      <c r="Q42" s="24">
        <f t="shared" si="4"/>
        <v>4.7000000000000042E-2</v>
      </c>
      <c r="R42" s="24">
        <f t="shared" si="5"/>
        <v>0.18700000000000017</v>
      </c>
      <c r="S42" s="347">
        <f t="shared" si="3"/>
        <v>576630.00000000047</v>
      </c>
      <c r="T42" s="18"/>
    </row>
    <row r="43" spans="1:20" ht="19.5" customHeight="1" x14ac:dyDescent="0.25">
      <c r="A43" s="30">
        <v>34</v>
      </c>
      <c r="B43" s="20" t="s">
        <v>48</v>
      </c>
      <c r="C43" s="21" t="s">
        <v>304</v>
      </c>
      <c r="D43" s="22" t="s">
        <v>49</v>
      </c>
      <c r="E43" s="22">
        <v>3</v>
      </c>
      <c r="F43" s="23">
        <v>3</v>
      </c>
      <c r="G43" s="23" t="s">
        <v>318</v>
      </c>
      <c r="H43" s="23">
        <v>4</v>
      </c>
      <c r="I43" s="23">
        <v>3.33</v>
      </c>
      <c r="J43" s="23" t="s">
        <v>291</v>
      </c>
      <c r="K43" s="23">
        <f t="shared" si="0"/>
        <v>0.33000000000000007</v>
      </c>
      <c r="L43" s="24">
        <v>0</v>
      </c>
      <c r="M43" s="24">
        <v>0</v>
      </c>
      <c r="N43" s="24">
        <v>0</v>
      </c>
      <c r="O43" s="24">
        <v>40</v>
      </c>
      <c r="P43" s="24">
        <f t="shared" si="6"/>
        <v>0.13200000000000003</v>
      </c>
      <c r="Q43" s="24">
        <f t="shared" si="4"/>
        <v>7.7550000000000008E-2</v>
      </c>
      <c r="R43" s="24">
        <f t="shared" si="5"/>
        <v>0.20955000000000004</v>
      </c>
      <c r="S43" s="347">
        <f t="shared" si="3"/>
        <v>803929.50000000012</v>
      </c>
      <c r="T43" s="18"/>
    </row>
    <row r="44" spans="1:20" ht="19.5" customHeight="1" x14ac:dyDescent="0.25">
      <c r="A44" s="24">
        <v>35</v>
      </c>
      <c r="B44" s="20" t="s">
        <v>52</v>
      </c>
      <c r="C44" s="21" t="s">
        <v>239</v>
      </c>
      <c r="D44" s="22" t="s">
        <v>53</v>
      </c>
      <c r="E44" s="22">
        <v>4</v>
      </c>
      <c r="F44" s="23">
        <v>3.33</v>
      </c>
      <c r="G44" s="23" t="s">
        <v>318</v>
      </c>
      <c r="H44" s="23">
        <v>5</v>
      </c>
      <c r="I44" s="23">
        <v>3.66</v>
      </c>
      <c r="J44" s="23" t="s">
        <v>291</v>
      </c>
      <c r="K44" s="23">
        <f t="shared" si="0"/>
        <v>0.33000000000000007</v>
      </c>
      <c r="L44" s="24">
        <v>0</v>
      </c>
      <c r="M44" s="24">
        <v>0</v>
      </c>
      <c r="N44" s="24">
        <v>0</v>
      </c>
      <c r="O44" s="24">
        <v>30</v>
      </c>
      <c r="P44" s="24">
        <f t="shared" si="6"/>
        <v>9.9000000000000019E-2</v>
      </c>
      <c r="Q44" s="24">
        <f t="shared" si="4"/>
        <v>7.7550000000000008E-2</v>
      </c>
      <c r="R44" s="24">
        <f t="shared" si="5"/>
        <v>0.17655000000000004</v>
      </c>
      <c r="S44" s="347">
        <f t="shared" si="3"/>
        <v>754759.50000000012</v>
      </c>
      <c r="T44" s="18"/>
    </row>
    <row r="45" spans="1:20" ht="19.5" customHeight="1" x14ac:dyDescent="0.25">
      <c r="A45" s="24"/>
      <c r="B45" s="55" t="s">
        <v>292</v>
      </c>
      <c r="C45" s="21"/>
      <c r="D45" s="22"/>
      <c r="E45" s="22"/>
      <c r="F45" s="346">
        <f>SUM(F33:F44)</f>
        <v>34.29</v>
      </c>
      <c r="G45" s="346"/>
      <c r="H45" s="346"/>
      <c r="I45" s="346">
        <f t="shared" ref="G45:S45" si="7">SUM(I33:I44)</f>
        <v>37.339999999999989</v>
      </c>
      <c r="J45" s="346"/>
      <c r="K45" s="346">
        <f t="shared" si="7"/>
        <v>3.0500000000000003</v>
      </c>
      <c r="L45" s="346">
        <f t="shared" si="7"/>
        <v>0</v>
      </c>
      <c r="M45" s="346">
        <f t="shared" si="7"/>
        <v>0</v>
      </c>
      <c r="N45" s="346">
        <f t="shared" si="7"/>
        <v>0</v>
      </c>
      <c r="O45" s="346">
        <f t="shared" si="7"/>
        <v>520</v>
      </c>
      <c r="P45" s="346">
        <f t="shared" si="7"/>
        <v>1.2350000000000003</v>
      </c>
      <c r="Q45" s="346">
        <f t="shared" si="7"/>
        <v>0.71675</v>
      </c>
      <c r="R45" s="346">
        <f t="shared" si="7"/>
        <v>1.9517500000000003</v>
      </c>
      <c r="S45" s="356">
        <f>SUM(S33:S44)</f>
        <v>7452607.5</v>
      </c>
      <c r="T45" s="18"/>
    </row>
    <row r="46" spans="1:20" ht="18" customHeight="1" x14ac:dyDescent="0.25">
      <c r="A46" s="24">
        <v>36</v>
      </c>
      <c r="B46" s="20" t="s">
        <v>54</v>
      </c>
      <c r="C46" s="21" t="s">
        <v>183</v>
      </c>
      <c r="D46" s="22" t="s">
        <v>55</v>
      </c>
      <c r="E46" s="22">
        <v>2</v>
      </c>
      <c r="F46" s="23">
        <v>2.06</v>
      </c>
      <c r="G46" s="23" t="s">
        <v>310</v>
      </c>
      <c r="H46" s="23">
        <v>3</v>
      </c>
      <c r="I46" s="23">
        <v>2.2599999999999998</v>
      </c>
      <c r="J46" s="23" t="s">
        <v>288</v>
      </c>
      <c r="K46" s="23">
        <v>0.2</v>
      </c>
      <c r="L46" s="24">
        <v>0</v>
      </c>
      <c r="M46" s="24">
        <v>0</v>
      </c>
      <c r="N46" s="24">
        <v>0</v>
      </c>
      <c r="O46" s="24">
        <v>40</v>
      </c>
      <c r="P46" s="24">
        <v>0.08</v>
      </c>
      <c r="Q46" s="24">
        <f>K46*23.5%</f>
        <v>4.7E-2</v>
      </c>
      <c r="R46" s="24">
        <f>Q46+P46+N46</f>
        <v>0.127</v>
      </c>
      <c r="S46" s="347">
        <f t="shared" si="3"/>
        <v>487230</v>
      </c>
      <c r="T46" s="18"/>
    </row>
    <row r="47" spans="1:20" ht="18" customHeight="1" x14ac:dyDescent="0.25">
      <c r="A47" s="24">
        <v>37</v>
      </c>
      <c r="B47" s="20" t="s">
        <v>56</v>
      </c>
      <c r="C47" s="21" t="s">
        <v>179</v>
      </c>
      <c r="D47" s="22" t="s">
        <v>20</v>
      </c>
      <c r="E47" s="22">
        <v>8</v>
      </c>
      <c r="F47" s="23">
        <v>3.26</v>
      </c>
      <c r="G47" s="23" t="s">
        <v>277</v>
      </c>
      <c r="H47" s="23">
        <v>9</v>
      </c>
      <c r="I47" s="23">
        <v>3.46</v>
      </c>
      <c r="J47" s="23" t="s">
        <v>286</v>
      </c>
      <c r="K47" s="23">
        <v>0.2</v>
      </c>
      <c r="L47" s="24">
        <v>0</v>
      </c>
      <c r="M47" s="24">
        <v>0</v>
      </c>
      <c r="N47" s="24">
        <v>0</v>
      </c>
      <c r="O47" s="24">
        <v>70</v>
      </c>
      <c r="P47" s="24">
        <v>0.14000000000000001</v>
      </c>
      <c r="Q47" s="24">
        <f>K47*23.5%</f>
        <v>4.7E-2</v>
      </c>
      <c r="R47" s="24">
        <f>Q47+P47+N47</f>
        <v>0.187</v>
      </c>
      <c r="S47" s="347">
        <f t="shared" si="3"/>
        <v>576630</v>
      </c>
      <c r="T47" s="18"/>
    </row>
    <row r="48" spans="1:20" ht="18" customHeight="1" x14ac:dyDescent="0.25">
      <c r="A48" s="24">
        <v>38</v>
      </c>
      <c r="B48" s="20" t="s">
        <v>57</v>
      </c>
      <c r="C48" s="21" t="s">
        <v>165</v>
      </c>
      <c r="D48" s="22" t="s">
        <v>27</v>
      </c>
      <c r="E48" s="22">
        <v>3</v>
      </c>
      <c r="F48" s="23">
        <v>2.2599999999999998</v>
      </c>
      <c r="G48" s="23" t="s">
        <v>277</v>
      </c>
      <c r="H48" s="23">
        <v>4</v>
      </c>
      <c r="I48" s="23">
        <v>2.46</v>
      </c>
      <c r="J48" s="23" t="s">
        <v>286</v>
      </c>
      <c r="K48" s="23">
        <v>0.2</v>
      </c>
      <c r="L48" s="24">
        <v>0</v>
      </c>
      <c r="M48" s="24">
        <v>70</v>
      </c>
      <c r="N48" s="24">
        <v>0.14000000000000001</v>
      </c>
      <c r="O48" s="24">
        <v>70</v>
      </c>
      <c r="P48" s="24">
        <v>0.14000000000000001</v>
      </c>
      <c r="Q48" s="24">
        <f>K48*23.5%</f>
        <v>4.7E-2</v>
      </c>
      <c r="R48" s="24">
        <f>Q48+P48+N48</f>
        <v>0.32700000000000001</v>
      </c>
      <c r="S48" s="347">
        <f t="shared" si="3"/>
        <v>785230</v>
      </c>
      <c r="T48" s="18"/>
    </row>
    <row r="49" spans="1:21" ht="18" customHeight="1" x14ac:dyDescent="0.25">
      <c r="A49" s="24">
        <v>39</v>
      </c>
      <c r="B49" s="20" t="s">
        <v>58</v>
      </c>
      <c r="C49" s="21" t="s">
        <v>177</v>
      </c>
      <c r="D49" s="22" t="s">
        <v>20</v>
      </c>
      <c r="E49" s="22">
        <v>2</v>
      </c>
      <c r="F49" s="23">
        <v>2.06</v>
      </c>
      <c r="G49" s="23" t="s">
        <v>310</v>
      </c>
      <c r="H49" s="23">
        <v>3</v>
      </c>
      <c r="I49" s="23">
        <v>2.2599999999999998</v>
      </c>
      <c r="J49" s="23" t="s">
        <v>288</v>
      </c>
      <c r="K49" s="23">
        <v>0.2</v>
      </c>
      <c r="L49" s="24">
        <v>0</v>
      </c>
      <c r="M49" s="24">
        <v>70</v>
      </c>
      <c r="N49" s="24">
        <v>0.14000000000000001</v>
      </c>
      <c r="O49" s="24">
        <v>70</v>
      </c>
      <c r="P49" s="24">
        <v>0.14000000000000001</v>
      </c>
      <c r="Q49" s="24">
        <f>K49*23.5%</f>
        <v>4.7E-2</v>
      </c>
      <c r="R49" s="24">
        <f>Q49+P49+N49</f>
        <v>0.32700000000000001</v>
      </c>
      <c r="S49" s="347">
        <f t="shared" si="3"/>
        <v>785230</v>
      </c>
      <c r="T49" s="18"/>
    </row>
    <row r="50" spans="1:21" ht="18" customHeight="1" x14ac:dyDescent="0.25">
      <c r="A50" s="24">
        <v>40</v>
      </c>
      <c r="B50" s="20" t="s">
        <v>59</v>
      </c>
      <c r="C50" s="21" t="s">
        <v>190</v>
      </c>
      <c r="D50" s="22" t="s">
        <v>18</v>
      </c>
      <c r="E50" s="22">
        <v>7</v>
      </c>
      <c r="F50" s="23">
        <v>4.32</v>
      </c>
      <c r="G50" s="23" t="s">
        <v>321</v>
      </c>
      <c r="H50" s="23">
        <v>8</v>
      </c>
      <c r="I50" s="23">
        <v>4.6500000000000004</v>
      </c>
      <c r="J50" s="23" t="s">
        <v>289</v>
      </c>
      <c r="K50" s="23">
        <v>0.33</v>
      </c>
      <c r="L50" s="24">
        <v>0</v>
      </c>
      <c r="M50" s="24">
        <v>0</v>
      </c>
      <c r="N50" s="24">
        <v>0</v>
      </c>
      <c r="O50" s="24">
        <v>70</v>
      </c>
      <c r="P50" s="24">
        <v>0.23100000000000001</v>
      </c>
      <c r="Q50" s="24">
        <f>K50*23.5%</f>
        <v>7.7549999999999994E-2</v>
      </c>
      <c r="R50" s="24">
        <f>Q50+P50+N50</f>
        <v>0.30854999999999999</v>
      </c>
      <c r="S50" s="347">
        <f t="shared" si="3"/>
        <v>951439.49999999988</v>
      </c>
      <c r="T50" s="18"/>
    </row>
    <row r="51" spans="1:21" ht="18" customHeight="1" x14ac:dyDescent="0.25">
      <c r="A51" s="24">
        <v>41</v>
      </c>
      <c r="B51" s="34" t="s">
        <v>60</v>
      </c>
      <c r="C51" s="35" t="s">
        <v>189</v>
      </c>
      <c r="D51" s="35" t="s">
        <v>27</v>
      </c>
      <c r="E51" s="35">
        <v>1</v>
      </c>
      <c r="F51" s="36">
        <v>1.86</v>
      </c>
      <c r="G51" s="36" t="s">
        <v>310</v>
      </c>
      <c r="H51" s="36">
        <v>2</v>
      </c>
      <c r="I51" s="36">
        <v>2.06</v>
      </c>
      <c r="J51" s="36" t="s">
        <v>288</v>
      </c>
      <c r="K51" s="36">
        <v>0.2</v>
      </c>
      <c r="L51" s="37">
        <v>0</v>
      </c>
      <c r="M51" s="37">
        <v>70</v>
      </c>
      <c r="N51" s="37">
        <v>0.14000000000000001</v>
      </c>
      <c r="O51" s="37">
        <v>70</v>
      </c>
      <c r="P51" s="37">
        <v>0.14000000000000001</v>
      </c>
      <c r="Q51" s="24">
        <f>K51*23.5%</f>
        <v>4.7E-2</v>
      </c>
      <c r="R51" s="24">
        <f>Q51+P51+N51</f>
        <v>0.32700000000000001</v>
      </c>
      <c r="S51" s="347">
        <f t="shared" si="3"/>
        <v>785230</v>
      </c>
      <c r="T51" s="19"/>
    </row>
    <row r="52" spans="1:21" s="125" customFormat="1" ht="12.75" x14ac:dyDescent="0.2">
      <c r="A52" s="120"/>
      <c r="B52" s="121"/>
      <c r="C52" s="122"/>
      <c r="D52" s="121"/>
      <c r="E52" s="121"/>
      <c r="F52" s="123">
        <f>SUM(F46:F51)</f>
        <v>15.82</v>
      </c>
      <c r="G52" s="123"/>
      <c r="H52" s="123"/>
      <c r="I52" s="123">
        <f t="shared" ref="G52:S52" si="8">SUM(I46:I51)</f>
        <v>17.149999999999999</v>
      </c>
      <c r="J52" s="123"/>
      <c r="K52" s="123">
        <f t="shared" si="8"/>
        <v>1.33</v>
      </c>
      <c r="L52" s="123">
        <f t="shared" si="8"/>
        <v>0</v>
      </c>
      <c r="M52" s="123"/>
      <c r="N52" s="123">
        <f t="shared" si="8"/>
        <v>0.42000000000000004</v>
      </c>
      <c r="O52" s="123"/>
      <c r="P52" s="123">
        <f t="shared" si="8"/>
        <v>0.871</v>
      </c>
      <c r="Q52" s="123">
        <f t="shared" si="8"/>
        <v>0.31254999999999999</v>
      </c>
      <c r="R52" s="123">
        <f t="shared" si="8"/>
        <v>1.6035499999999998</v>
      </c>
      <c r="S52" s="239">
        <f>SUM(S46:S51)</f>
        <v>4370989.5</v>
      </c>
      <c r="T52" s="124"/>
    </row>
    <row r="53" spans="1:21" s="129" customFormat="1" ht="12.75" x14ac:dyDescent="0.2">
      <c r="A53" s="126"/>
      <c r="B53" s="127"/>
      <c r="C53" s="127"/>
      <c r="D53" s="127"/>
      <c r="E53" s="127"/>
      <c r="F53" s="128">
        <f>F52+F45+F32</f>
        <v>117.44999999999997</v>
      </c>
      <c r="G53" s="128"/>
      <c r="H53" s="128"/>
      <c r="I53" s="128">
        <f t="shared" ref="G53:S53" si="9">I52+I45+I32</f>
        <v>127.19</v>
      </c>
      <c r="J53" s="128"/>
      <c r="K53" s="128">
        <f t="shared" si="9"/>
        <v>9.7399999999999984</v>
      </c>
      <c r="L53" s="128">
        <f t="shared" si="9"/>
        <v>0.06</v>
      </c>
      <c r="M53" s="128"/>
      <c r="N53" s="128">
        <f t="shared" si="9"/>
        <v>0.42000000000000004</v>
      </c>
      <c r="O53" s="128"/>
      <c r="P53" s="128">
        <f t="shared" si="9"/>
        <v>4.2999999999999989</v>
      </c>
      <c r="Q53" s="128">
        <f t="shared" si="9"/>
        <v>2.2888999999999999</v>
      </c>
      <c r="R53" s="128">
        <f t="shared" si="9"/>
        <v>7.0088999999999988</v>
      </c>
      <c r="S53" s="348">
        <f>S52+S45+S32</f>
        <v>24955860.999999996</v>
      </c>
      <c r="T53" s="127"/>
      <c r="U53" s="349"/>
    </row>
    <row r="54" spans="1:21" ht="22.5" customHeight="1" x14ac:dyDescent="0.25">
      <c r="A54" s="46"/>
      <c r="B54" s="260" t="s">
        <v>142</v>
      </c>
      <c r="C54" s="260"/>
      <c r="D54" s="260"/>
      <c r="E54" s="61"/>
      <c r="F54" s="61"/>
      <c r="G54" s="61"/>
      <c r="H54" s="2"/>
      <c r="I54" s="2"/>
      <c r="J54" s="2"/>
      <c r="K54" s="2"/>
      <c r="L54" s="2"/>
      <c r="M54" s="2"/>
      <c r="N54" s="260" t="s">
        <v>141</v>
      </c>
      <c r="O54" s="260"/>
      <c r="P54" s="260"/>
      <c r="Q54" s="260"/>
      <c r="R54" s="260"/>
      <c r="S54" s="260"/>
      <c r="T54" s="260"/>
    </row>
    <row r="55" spans="1:21" ht="23.25" customHeight="1" x14ac:dyDescent="0.25">
      <c r="A55" s="46"/>
      <c r="B55" s="256" t="s">
        <v>146</v>
      </c>
      <c r="C55" s="256"/>
      <c r="D55" s="256"/>
      <c r="E55" s="256"/>
      <c r="F55" s="256"/>
      <c r="G55" s="256"/>
      <c r="H55" s="13"/>
      <c r="I55" s="13"/>
      <c r="J55" s="2"/>
      <c r="K55" s="2"/>
      <c r="L55" s="259" t="s">
        <v>143</v>
      </c>
      <c r="M55" s="259"/>
      <c r="N55" s="259"/>
      <c r="O55" s="259"/>
      <c r="P55" s="259"/>
      <c r="Q55" s="259"/>
      <c r="R55" s="259"/>
      <c r="S55" s="259"/>
      <c r="T55" s="259"/>
    </row>
    <row r="56" spans="1:21" s="64" customFormat="1" ht="15.75" customHeight="1" x14ac:dyDescent="0.2">
      <c r="A56" s="109"/>
      <c r="B56" s="261" t="s">
        <v>144</v>
      </c>
      <c r="C56" s="261"/>
      <c r="D56" s="62"/>
      <c r="E56" s="250" t="s">
        <v>147</v>
      </c>
      <c r="F56" s="250"/>
      <c r="G56" s="250"/>
      <c r="H56" s="250"/>
      <c r="I56" s="250"/>
      <c r="J56" s="63"/>
      <c r="K56" s="250" t="s">
        <v>145</v>
      </c>
      <c r="L56" s="250"/>
      <c r="M56" s="250"/>
      <c r="N56" s="250"/>
      <c r="O56" s="250"/>
      <c r="P56" s="63"/>
      <c r="Q56" s="250" t="s">
        <v>144</v>
      </c>
      <c r="R56" s="250"/>
      <c r="S56" s="250"/>
      <c r="T56" s="250"/>
    </row>
    <row r="57" spans="1:21" ht="16.5" customHeight="1" x14ac:dyDescent="0.25">
      <c r="A57" s="46"/>
      <c r="B57" s="15"/>
      <c r="C57" s="5"/>
      <c r="D57" s="12"/>
      <c r="E57" s="12"/>
      <c r="F57" s="2"/>
      <c r="G57" s="14"/>
      <c r="H57" s="14"/>
      <c r="I57" s="14"/>
      <c r="J57" s="2"/>
      <c r="K57" s="2"/>
      <c r="L57" s="2"/>
      <c r="M57" s="2"/>
      <c r="N57" s="2"/>
      <c r="O57" s="2"/>
      <c r="P57" s="2"/>
      <c r="Q57" s="2"/>
    </row>
    <row r="58" spans="1:21" ht="15.75" x14ac:dyDescent="0.25">
      <c r="A58" s="46"/>
      <c r="B58" s="15"/>
      <c r="C58" s="5"/>
      <c r="D58" s="12"/>
      <c r="E58" s="12"/>
      <c r="F58" s="2"/>
      <c r="G58" s="14"/>
      <c r="H58" s="14"/>
      <c r="I58" s="14"/>
      <c r="J58" s="2"/>
      <c r="K58" s="2"/>
      <c r="L58" s="2"/>
      <c r="M58" s="2"/>
      <c r="N58" s="2"/>
      <c r="O58" s="2"/>
      <c r="P58" s="2"/>
      <c r="Q58" s="2"/>
      <c r="R58" s="2"/>
      <c r="S58" s="358"/>
    </row>
    <row r="62" spans="1:21" x14ac:dyDescent="0.2">
      <c r="A62" s="109"/>
      <c r="B62" s="261" t="s">
        <v>148</v>
      </c>
      <c r="C62" s="261"/>
      <c r="D62" s="62"/>
      <c r="E62" s="250" t="s">
        <v>149</v>
      </c>
      <c r="F62" s="250"/>
      <c r="G62" s="250"/>
      <c r="H62" s="250"/>
      <c r="I62" s="250"/>
      <c r="J62" s="63"/>
      <c r="K62" s="250" t="s">
        <v>150</v>
      </c>
      <c r="L62" s="250"/>
      <c r="M62" s="250"/>
      <c r="N62" s="250"/>
      <c r="O62" s="250"/>
      <c r="P62" s="63"/>
      <c r="Q62" s="250" t="s">
        <v>137</v>
      </c>
      <c r="R62" s="250"/>
      <c r="S62" s="250"/>
      <c r="T62" s="250"/>
    </row>
    <row r="63" spans="1:21" ht="19.5" customHeight="1" x14ac:dyDescent="0.25">
      <c r="A63" s="46"/>
      <c r="B63" s="11"/>
      <c r="C63" s="10"/>
      <c r="D63" s="12"/>
      <c r="E63" s="12"/>
      <c r="G63" s="2"/>
      <c r="H63" s="2"/>
      <c r="I63" s="2"/>
      <c r="J63" s="2"/>
      <c r="K63" s="2"/>
      <c r="L63" s="2"/>
      <c r="M63" s="258"/>
      <c r="N63" s="258"/>
      <c r="O63" s="258"/>
      <c r="P63" s="258"/>
      <c r="Q63" s="258"/>
      <c r="R63" s="258"/>
      <c r="S63" s="258"/>
    </row>
    <row r="64" spans="1:21" ht="18.75" customHeight="1" x14ac:dyDescent="0.25">
      <c r="A64" s="46"/>
      <c r="B64" s="256"/>
      <c r="C64" s="256"/>
      <c r="D64" s="12"/>
      <c r="E64" s="12"/>
      <c r="G64" s="13"/>
      <c r="H64" s="13"/>
      <c r="I64" s="13"/>
      <c r="J64" s="2"/>
      <c r="K64" s="2"/>
      <c r="L64" s="2"/>
      <c r="M64" s="2"/>
      <c r="N64" s="259"/>
      <c r="O64" s="259"/>
      <c r="P64" s="259"/>
      <c r="Q64" s="259"/>
      <c r="R64" s="259"/>
      <c r="S64" s="259"/>
    </row>
    <row r="65" spans="1:19" ht="15.75" x14ac:dyDescent="0.25">
      <c r="A65" s="46"/>
      <c r="B65" s="257"/>
      <c r="C65" s="257"/>
      <c r="D65" s="12"/>
      <c r="E65" s="12"/>
      <c r="F65" s="14"/>
      <c r="G65" s="14"/>
      <c r="H65" s="14"/>
      <c r="I65" s="14"/>
      <c r="J65" s="2"/>
      <c r="K65" s="2"/>
      <c r="L65" s="2"/>
      <c r="M65" s="2"/>
      <c r="N65" s="2"/>
      <c r="O65" s="2"/>
      <c r="P65" s="2"/>
      <c r="Q65" s="2"/>
      <c r="R65" s="2"/>
      <c r="S65" s="358"/>
    </row>
    <row r="66" spans="1:19" ht="15.75" x14ac:dyDescent="0.25">
      <c r="A66" s="46"/>
      <c r="B66" s="15"/>
      <c r="C66" s="5"/>
      <c r="D66" s="12"/>
      <c r="E66" s="12"/>
      <c r="F66" s="2"/>
      <c r="G66" s="14"/>
      <c r="H66" s="14"/>
      <c r="I66" s="14"/>
      <c r="J66" s="2"/>
      <c r="K66" s="2"/>
      <c r="L66" s="2"/>
      <c r="M66" s="2"/>
      <c r="N66" s="2"/>
      <c r="O66" s="2"/>
      <c r="P66" s="2"/>
      <c r="Q66" s="2"/>
      <c r="R66" s="2"/>
      <c r="S66" s="358"/>
    </row>
    <row r="67" spans="1:19" ht="15.75" x14ac:dyDescent="0.25">
      <c r="A67" s="46"/>
      <c r="B67" s="15"/>
      <c r="C67" s="5"/>
      <c r="D67" s="12"/>
      <c r="E67" s="12"/>
      <c r="F67" s="2"/>
      <c r="G67" s="14"/>
      <c r="H67" s="14"/>
      <c r="I67" s="14"/>
      <c r="J67" s="2"/>
      <c r="K67" s="2"/>
      <c r="L67" s="2"/>
      <c r="M67" s="2"/>
      <c r="N67" s="2"/>
      <c r="O67" s="2"/>
      <c r="P67" s="2"/>
      <c r="Q67" s="2"/>
      <c r="R67" s="2"/>
      <c r="S67" s="358"/>
    </row>
  </sheetData>
  <mergeCells count="33">
    <mergeCell ref="S5:S6"/>
    <mergeCell ref="K62:O62"/>
    <mergeCell ref="Q62:T62"/>
    <mergeCell ref="T5:T6"/>
    <mergeCell ref="A1:D1"/>
    <mergeCell ref="A2:D2"/>
    <mergeCell ref="M2:R2"/>
    <mergeCell ref="A4:S4"/>
    <mergeCell ref="A5:A6"/>
    <mergeCell ref="B5:B6"/>
    <mergeCell ref="C5:C6"/>
    <mergeCell ref="D5:G5"/>
    <mergeCell ref="H5:J5"/>
    <mergeCell ref="K5:K6"/>
    <mergeCell ref="L5:L6"/>
    <mergeCell ref="M5:N5"/>
    <mergeCell ref="B65:C65"/>
    <mergeCell ref="M63:S63"/>
    <mergeCell ref="N64:S64"/>
    <mergeCell ref="B54:D54"/>
    <mergeCell ref="N54:T54"/>
    <mergeCell ref="B55:G55"/>
    <mergeCell ref="B56:C56"/>
    <mergeCell ref="E56:I56"/>
    <mergeCell ref="L55:T55"/>
    <mergeCell ref="K56:O56"/>
    <mergeCell ref="Q56:T56"/>
    <mergeCell ref="B62:C62"/>
    <mergeCell ref="E62:I62"/>
    <mergeCell ref="O5:P5"/>
    <mergeCell ref="R5:R6"/>
    <mergeCell ref="Q5:Q6"/>
    <mergeCell ref="B64:C64"/>
  </mergeCells>
  <pageMargins left="0.24" right="0.16" top="0.39" bottom="0.42" header="0.32" footer="0.3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39" workbookViewId="0">
      <selection activeCell="I49" sqref="I49"/>
    </sheetView>
  </sheetViews>
  <sheetFormatPr defaultRowHeight="14.25" x14ac:dyDescent="0.2"/>
  <cols>
    <col min="1" max="1" width="3.5" customWidth="1"/>
    <col min="2" max="2" width="17.25" style="45" customWidth="1"/>
    <col min="3" max="3" width="9.5" customWidth="1"/>
    <col min="4" max="4" width="9.375" customWidth="1"/>
    <col min="5" max="5" width="7" customWidth="1"/>
    <col min="6" max="6" width="3.25" customWidth="1"/>
    <col min="7" max="7" width="9.5" customWidth="1"/>
    <col min="8" max="8" width="3.75" customWidth="1"/>
    <col min="10" max="10" width="6" customWidth="1"/>
    <col min="11" max="11" width="3.5" customWidth="1"/>
    <col min="12" max="12" width="4.5" customWidth="1"/>
    <col min="13" max="13" width="3.75" customWidth="1"/>
    <col min="14" max="14" width="5" customWidth="1"/>
    <col min="15" max="15" width="4" customWidth="1"/>
    <col min="16" max="16" width="4.5" customWidth="1"/>
    <col min="17" max="18" width="6.5" customWidth="1"/>
    <col min="19" max="19" width="11.75" style="357" customWidth="1"/>
  </cols>
  <sheetData>
    <row r="1" spans="1:26" ht="15.75" x14ac:dyDescent="0.25">
      <c r="A1" s="38" t="s">
        <v>61</v>
      </c>
      <c r="B1" s="42"/>
      <c r="C1" s="3"/>
      <c r="D1" s="3"/>
      <c r="E1" s="3"/>
      <c r="L1" s="282" t="s">
        <v>91</v>
      </c>
      <c r="M1" s="282"/>
      <c r="N1" s="282"/>
      <c r="O1" s="282"/>
      <c r="P1" s="282"/>
      <c r="Q1" s="282"/>
      <c r="R1" s="282"/>
      <c r="S1" s="282"/>
      <c r="T1" s="282"/>
      <c r="U1" s="106"/>
      <c r="V1" s="106"/>
      <c r="W1" s="106"/>
      <c r="X1" s="106"/>
      <c r="Y1" s="106"/>
      <c r="Z1" s="106"/>
    </row>
    <row r="2" spans="1:26" ht="18.75" x14ac:dyDescent="0.3">
      <c r="A2" s="39" t="s">
        <v>63</v>
      </c>
      <c r="B2" s="43"/>
      <c r="C2" s="39"/>
      <c r="D2" s="3"/>
      <c r="E2" s="3"/>
      <c r="L2" s="283" t="s">
        <v>255</v>
      </c>
      <c r="M2" s="283"/>
      <c r="N2" s="283"/>
      <c r="O2" s="283"/>
      <c r="P2" s="283"/>
      <c r="Q2" s="283"/>
      <c r="R2" s="283"/>
      <c r="S2" s="283"/>
      <c r="T2" s="283"/>
      <c r="U2" s="106"/>
      <c r="V2" s="106"/>
      <c r="W2" s="106"/>
      <c r="X2" s="106"/>
    </row>
    <row r="3" spans="1:26" x14ac:dyDescent="0.2">
      <c r="A3" s="3"/>
      <c r="B3" s="4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50"/>
      <c r="T3" s="3"/>
    </row>
    <row r="4" spans="1:26" ht="18.75" x14ac:dyDescent="0.3">
      <c r="A4" s="284" t="s">
        <v>92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</row>
    <row r="5" spans="1:26" x14ac:dyDescent="0.2">
      <c r="A5" s="3"/>
      <c r="B5" s="4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50"/>
      <c r="T5" s="3"/>
    </row>
    <row r="6" spans="1:26" ht="30.75" customHeight="1" x14ac:dyDescent="0.2">
      <c r="A6" s="285" t="s">
        <v>93</v>
      </c>
      <c r="B6" s="287" t="s">
        <v>94</v>
      </c>
      <c r="C6" s="285" t="s">
        <v>1</v>
      </c>
      <c r="D6" s="275" t="s">
        <v>95</v>
      </c>
      <c r="E6" s="275" t="s">
        <v>96</v>
      </c>
      <c r="F6" s="289" t="s">
        <v>97</v>
      </c>
      <c r="G6" s="289"/>
      <c r="H6" s="290" t="s">
        <v>98</v>
      </c>
      <c r="I6" s="290"/>
      <c r="J6" s="275" t="s">
        <v>99</v>
      </c>
      <c r="K6" s="277" t="s">
        <v>100</v>
      </c>
      <c r="L6" s="277"/>
      <c r="M6" s="278" t="s">
        <v>101</v>
      </c>
      <c r="N6" s="279"/>
      <c r="O6" s="278" t="s">
        <v>5</v>
      </c>
      <c r="P6" s="279"/>
      <c r="Q6" s="280" t="s">
        <v>102</v>
      </c>
      <c r="R6" s="275" t="s">
        <v>261</v>
      </c>
      <c r="S6" s="359" t="s">
        <v>103</v>
      </c>
      <c r="T6" s="275" t="s">
        <v>90</v>
      </c>
    </row>
    <row r="7" spans="1:26" ht="31.5" x14ac:dyDescent="0.2">
      <c r="A7" s="286"/>
      <c r="B7" s="288"/>
      <c r="C7" s="286"/>
      <c r="D7" s="286"/>
      <c r="E7" s="276"/>
      <c r="F7" s="40" t="s">
        <v>9</v>
      </c>
      <c r="G7" s="41" t="s">
        <v>104</v>
      </c>
      <c r="H7" s="40" t="s">
        <v>9</v>
      </c>
      <c r="I7" s="41" t="s">
        <v>104</v>
      </c>
      <c r="J7" s="276"/>
      <c r="K7" s="40" t="s">
        <v>9</v>
      </c>
      <c r="L7" s="103" t="s">
        <v>8</v>
      </c>
      <c r="M7" s="103" t="s">
        <v>9</v>
      </c>
      <c r="N7" s="103" t="s">
        <v>8</v>
      </c>
      <c r="O7" s="103" t="s">
        <v>9</v>
      </c>
      <c r="P7" s="103" t="s">
        <v>8</v>
      </c>
      <c r="Q7" s="281"/>
      <c r="R7" s="276"/>
      <c r="S7" s="360"/>
      <c r="T7" s="276"/>
    </row>
    <row r="8" spans="1:26" ht="15.75" x14ac:dyDescent="0.2">
      <c r="A8" s="56"/>
      <c r="B8" s="57" t="s">
        <v>138</v>
      </c>
      <c r="C8" s="56"/>
      <c r="D8" s="56"/>
      <c r="E8" s="58"/>
      <c r="F8" s="56"/>
      <c r="G8" s="58"/>
      <c r="H8" s="56"/>
      <c r="I8" s="58"/>
      <c r="J8" s="58"/>
      <c r="K8" s="56"/>
      <c r="L8" s="56"/>
      <c r="M8" s="56"/>
      <c r="N8" s="56"/>
      <c r="O8" s="56"/>
      <c r="P8" s="56"/>
      <c r="Q8" s="59"/>
      <c r="R8" s="59"/>
      <c r="S8" s="361"/>
      <c r="T8" s="58"/>
      <c r="U8" s="114"/>
    </row>
    <row r="9" spans="1:26" ht="15" x14ac:dyDescent="0.25">
      <c r="A9" s="97" t="s">
        <v>72</v>
      </c>
      <c r="B9" s="92" t="s">
        <v>105</v>
      </c>
      <c r="C9" s="91" t="s">
        <v>212</v>
      </c>
      <c r="D9" s="91" t="s">
        <v>27</v>
      </c>
      <c r="E9" s="91">
        <v>4.0599999999999996</v>
      </c>
      <c r="F9" s="91">
        <v>8</v>
      </c>
      <c r="G9" s="91" t="s">
        <v>276</v>
      </c>
      <c r="H9" s="91">
        <v>9</v>
      </c>
      <c r="I9" s="91" t="s">
        <v>285</v>
      </c>
      <c r="J9" s="91">
        <v>4.1000000000000002E-2</v>
      </c>
      <c r="K9" s="91">
        <v>0</v>
      </c>
      <c r="L9" s="91">
        <v>0</v>
      </c>
      <c r="M9" s="91">
        <v>40</v>
      </c>
      <c r="N9" s="91">
        <f>M9%*J9</f>
        <v>1.6400000000000001E-2</v>
      </c>
      <c r="O9" s="91">
        <v>0</v>
      </c>
      <c r="P9" s="91">
        <v>0</v>
      </c>
      <c r="Q9" s="135">
        <f>J9*23.5%</f>
        <v>9.6349999999999995E-3</v>
      </c>
      <c r="R9" s="135">
        <f>Q9+N9</f>
        <v>2.6035000000000003E-2</v>
      </c>
      <c r="S9" s="362">
        <f>(R9+J9)*1490000</f>
        <v>99882.150000000023</v>
      </c>
      <c r="T9" s="91" t="s">
        <v>89</v>
      </c>
    </row>
    <row r="10" spans="1:26" ht="15" x14ac:dyDescent="0.25">
      <c r="A10" s="98" t="s">
        <v>74</v>
      </c>
      <c r="B10" s="94" t="s">
        <v>106</v>
      </c>
      <c r="C10" s="93" t="s">
        <v>213</v>
      </c>
      <c r="D10" s="93" t="s">
        <v>88</v>
      </c>
      <c r="E10" s="93">
        <v>3.63</v>
      </c>
      <c r="F10" s="93">
        <v>0</v>
      </c>
      <c r="G10" s="93" t="s">
        <v>277</v>
      </c>
      <c r="H10" s="93">
        <v>5</v>
      </c>
      <c r="I10" s="93" t="s">
        <v>286</v>
      </c>
      <c r="J10" s="93">
        <v>0.182</v>
      </c>
      <c r="K10" s="93">
        <v>0</v>
      </c>
      <c r="L10" s="93">
        <v>0</v>
      </c>
      <c r="M10" s="93">
        <v>40</v>
      </c>
      <c r="N10" s="93">
        <f>M10%*J10</f>
        <v>7.2800000000000004E-2</v>
      </c>
      <c r="O10" s="93">
        <v>0</v>
      </c>
      <c r="P10" s="93">
        <v>0</v>
      </c>
      <c r="Q10" s="136">
        <f>J10*23.5%</f>
        <v>4.2769999999999996E-2</v>
      </c>
      <c r="R10" s="136">
        <f>Q10+N10</f>
        <v>0.11557000000000001</v>
      </c>
      <c r="S10" s="362">
        <f t="shared" ref="S10:S41" si="0">(R10+J10)*1490000</f>
        <v>443379.3</v>
      </c>
      <c r="T10" s="93" t="s">
        <v>89</v>
      </c>
    </row>
    <row r="11" spans="1:26" ht="15" x14ac:dyDescent="0.25">
      <c r="A11" s="97" t="s">
        <v>76</v>
      </c>
      <c r="B11" s="94" t="s">
        <v>107</v>
      </c>
      <c r="C11" s="93" t="s">
        <v>217</v>
      </c>
      <c r="D11" s="93" t="s">
        <v>20</v>
      </c>
      <c r="E11" s="93">
        <v>4.0599999999999996</v>
      </c>
      <c r="F11" s="93">
        <v>9</v>
      </c>
      <c r="G11" s="93" t="s">
        <v>278</v>
      </c>
      <c r="H11" s="93">
        <v>10</v>
      </c>
      <c r="I11" s="93" t="s">
        <v>287</v>
      </c>
      <c r="J11" s="93">
        <v>4.1000000000000002E-2</v>
      </c>
      <c r="K11" s="93">
        <v>0</v>
      </c>
      <c r="L11" s="93">
        <v>0</v>
      </c>
      <c r="M11" s="93">
        <v>60</v>
      </c>
      <c r="N11" s="93">
        <f t="shared" ref="N11:N25" si="1">M11%*J11</f>
        <v>2.46E-2</v>
      </c>
      <c r="O11" s="93">
        <v>0</v>
      </c>
      <c r="P11" s="93">
        <v>0</v>
      </c>
      <c r="Q11" s="136">
        <f t="shared" ref="Q11:Q25" si="2">J11*23.5%</f>
        <v>9.6349999999999995E-3</v>
      </c>
      <c r="R11" s="136">
        <f t="shared" ref="R11:R25" si="3">Q11+N11</f>
        <v>3.4235000000000002E-2</v>
      </c>
      <c r="S11" s="362">
        <f t="shared" si="0"/>
        <v>112100.15</v>
      </c>
      <c r="T11" s="93" t="s">
        <v>89</v>
      </c>
    </row>
    <row r="12" spans="1:26" ht="15" x14ac:dyDescent="0.25">
      <c r="A12" s="98" t="s">
        <v>77</v>
      </c>
      <c r="B12" s="94" t="s">
        <v>108</v>
      </c>
      <c r="C12" s="93" t="s">
        <v>222</v>
      </c>
      <c r="D12" s="93" t="s">
        <v>109</v>
      </c>
      <c r="E12" s="93">
        <v>3.63</v>
      </c>
      <c r="F12" s="93">
        <v>6</v>
      </c>
      <c r="G12" s="93" t="s">
        <v>279</v>
      </c>
      <c r="H12" s="93">
        <v>7</v>
      </c>
      <c r="I12" s="93" t="s">
        <v>286</v>
      </c>
      <c r="J12" s="93">
        <v>3.5999999999999997E-2</v>
      </c>
      <c r="K12" s="93">
        <v>0</v>
      </c>
      <c r="L12" s="93">
        <v>0</v>
      </c>
      <c r="M12" s="93">
        <v>40</v>
      </c>
      <c r="N12" s="93">
        <f t="shared" si="1"/>
        <v>1.44E-2</v>
      </c>
      <c r="O12" s="93">
        <v>0</v>
      </c>
      <c r="P12" s="93">
        <v>0</v>
      </c>
      <c r="Q12" s="136">
        <f t="shared" si="2"/>
        <v>8.4599999999999988E-3</v>
      </c>
      <c r="R12" s="136">
        <f t="shared" si="3"/>
        <v>2.2859999999999998E-2</v>
      </c>
      <c r="S12" s="362">
        <f t="shared" si="0"/>
        <v>87701.4</v>
      </c>
      <c r="T12" s="93" t="s">
        <v>89</v>
      </c>
      <c r="V12" t="s">
        <v>140</v>
      </c>
    </row>
    <row r="13" spans="1:26" ht="15" x14ac:dyDescent="0.25">
      <c r="A13" s="97" t="s">
        <v>79</v>
      </c>
      <c r="B13" s="94" t="s">
        <v>110</v>
      </c>
      <c r="C13" s="93" t="s">
        <v>224</v>
      </c>
      <c r="D13" s="93" t="s">
        <v>20</v>
      </c>
      <c r="E13" s="93">
        <v>4.0599999999999996</v>
      </c>
      <c r="F13" s="93">
        <v>0</v>
      </c>
      <c r="G13" s="93" t="s">
        <v>277</v>
      </c>
      <c r="H13" s="93">
        <v>5</v>
      </c>
      <c r="I13" s="93" t="s">
        <v>286</v>
      </c>
      <c r="J13" s="93">
        <v>0.20300000000000001</v>
      </c>
      <c r="K13" s="93">
        <v>0</v>
      </c>
      <c r="L13" s="93">
        <v>0</v>
      </c>
      <c r="M13" s="93">
        <v>40</v>
      </c>
      <c r="N13" s="93">
        <f t="shared" si="1"/>
        <v>8.1200000000000008E-2</v>
      </c>
      <c r="O13" s="93">
        <v>0</v>
      </c>
      <c r="P13" s="93">
        <v>0</v>
      </c>
      <c r="Q13" s="136">
        <f t="shared" si="2"/>
        <v>4.7704999999999997E-2</v>
      </c>
      <c r="R13" s="136">
        <f t="shared" si="3"/>
        <v>0.12890499999999999</v>
      </c>
      <c r="S13" s="362">
        <f t="shared" si="0"/>
        <v>494538.45</v>
      </c>
      <c r="T13" s="93" t="s">
        <v>89</v>
      </c>
    </row>
    <row r="14" spans="1:26" ht="15" x14ac:dyDescent="0.25">
      <c r="A14" s="98" t="s">
        <v>81</v>
      </c>
      <c r="B14" s="94" t="s">
        <v>111</v>
      </c>
      <c r="C14" s="93" t="s">
        <v>228</v>
      </c>
      <c r="D14" s="93" t="s">
        <v>27</v>
      </c>
      <c r="E14" s="93">
        <v>4.0599999999999996</v>
      </c>
      <c r="F14" s="93">
        <v>11</v>
      </c>
      <c r="G14" s="93" t="s">
        <v>279</v>
      </c>
      <c r="H14" s="93">
        <v>12</v>
      </c>
      <c r="I14" s="93" t="s">
        <v>286</v>
      </c>
      <c r="J14" s="93">
        <v>4.1000000000000002E-2</v>
      </c>
      <c r="K14" s="93">
        <v>0</v>
      </c>
      <c r="L14" s="93">
        <v>0</v>
      </c>
      <c r="M14" s="93">
        <v>40</v>
      </c>
      <c r="N14" s="93">
        <f t="shared" si="1"/>
        <v>1.6400000000000001E-2</v>
      </c>
      <c r="O14" s="93">
        <v>0</v>
      </c>
      <c r="P14" s="93">
        <v>0</v>
      </c>
      <c r="Q14" s="136">
        <f t="shared" si="2"/>
        <v>9.6349999999999995E-3</v>
      </c>
      <c r="R14" s="136">
        <f t="shared" si="3"/>
        <v>2.6035000000000003E-2</v>
      </c>
      <c r="S14" s="362">
        <f t="shared" si="0"/>
        <v>99882.150000000023</v>
      </c>
      <c r="T14" s="93" t="s">
        <v>89</v>
      </c>
    </row>
    <row r="15" spans="1:26" ht="15" x14ac:dyDescent="0.25">
      <c r="A15" s="97" t="s">
        <v>82</v>
      </c>
      <c r="B15" s="94" t="s">
        <v>112</v>
      </c>
      <c r="C15" s="93" t="s">
        <v>227</v>
      </c>
      <c r="D15" s="93" t="s">
        <v>27</v>
      </c>
      <c r="E15" s="93">
        <v>4.0599999999999996</v>
      </c>
      <c r="F15" s="93">
        <v>8</v>
      </c>
      <c r="G15" s="93" t="s">
        <v>280</v>
      </c>
      <c r="H15" s="93">
        <v>9</v>
      </c>
      <c r="I15" s="93" t="s">
        <v>288</v>
      </c>
      <c r="J15" s="93">
        <v>4.1000000000000002E-2</v>
      </c>
      <c r="K15" s="93">
        <v>0</v>
      </c>
      <c r="L15" s="93">
        <v>0</v>
      </c>
      <c r="M15" s="93">
        <v>40</v>
      </c>
      <c r="N15" s="93">
        <f t="shared" si="1"/>
        <v>1.6400000000000001E-2</v>
      </c>
      <c r="O15" s="93">
        <v>0</v>
      </c>
      <c r="P15" s="93">
        <v>0</v>
      </c>
      <c r="Q15" s="136">
        <f t="shared" si="2"/>
        <v>9.6349999999999995E-3</v>
      </c>
      <c r="R15" s="136">
        <f t="shared" si="3"/>
        <v>2.6035000000000003E-2</v>
      </c>
      <c r="S15" s="362">
        <f t="shared" si="0"/>
        <v>99882.150000000023</v>
      </c>
      <c r="T15" s="93" t="s">
        <v>89</v>
      </c>
    </row>
    <row r="16" spans="1:26" ht="15" x14ac:dyDescent="0.25">
      <c r="A16" s="98" t="s">
        <v>83</v>
      </c>
      <c r="B16" s="94" t="s">
        <v>114</v>
      </c>
      <c r="C16" s="93" t="s">
        <v>272</v>
      </c>
      <c r="D16" s="93" t="s">
        <v>55</v>
      </c>
      <c r="E16" s="93">
        <v>4.0599999999999996</v>
      </c>
      <c r="F16" s="93">
        <v>6</v>
      </c>
      <c r="G16" s="93" t="s">
        <v>280</v>
      </c>
      <c r="H16" s="93">
        <v>7</v>
      </c>
      <c r="I16" s="93" t="s">
        <v>288</v>
      </c>
      <c r="J16" s="93">
        <v>4.1000000000000002E-2</v>
      </c>
      <c r="K16" s="93">
        <v>0</v>
      </c>
      <c r="L16" s="93">
        <v>0</v>
      </c>
      <c r="M16" s="93">
        <v>40</v>
      </c>
      <c r="N16" s="93">
        <f t="shared" si="1"/>
        <v>1.6400000000000001E-2</v>
      </c>
      <c r="O16" s="93">
        <v>0</v>
      </c>
      <c r="P16" s="93">
        <v>0</v>
      </c>
      <c r="Q16" s="136">
        <f t="shared" si="2"/>
        <v>9.6349999999999995E-3</v>
      </c>
      <c r="R16" s="136">
        <f t="shared" si="3"/>
        <v>2.6035000000000003E-2</v>
      </c>
      <c r="S16" s="362">
        <f t="shared" si="0"/>
        <v>99882.150000000023</v>
      </c>
      <c r="T16" s="93" t="s">
        <v>89</v>
      </c>
    </row>
    <row r="17" spans="1:22" ht="15" x14ac:dyDescent="0.25">
      <c r="A17" s="97" t="s">
        <v>84</v>
      </c>
      <c r="B17" s="94" t="s">
        <v>115</v>
      </c>
      <c r="C17" s="93" t="s">
        <v>234</v>
      </c>
      <c r="D17" s="93" t="s">
        <v>20</v>
      </c>
      <c r="E17" s="93">
        <v>4.0599999999999996</v>
      </c>
      <c r="F17" s="93">
        <v>11</v>
      </c>
      <c r="G17" s="93" t="s">
        <v>279</v>
      </c>
      <c r="H17" s="93">
        <v>12</v>
      </c>
      <c r="I17" s="93" t="s">
        <v>286</v>
      </c>
      <c r="J17" s="93">
        <v>4.1000000000000002E-2</v>
      </c>
      <c r="K17" s="93">
        <v>0</v>
      </c>
      <c r="L17" s="93">
        <v>0</v>
      </c>
      <c r="M17" s="93">
        <v>40</v>
      </c>
      <c r="N17" s="93">
        <f t="shared" si="1"/>
        <v>1.6400000000000001E-2</v>
      </c>
      <c r="O17" s="93">
        <v>0</v>
      </c>
      <c r="P17" s="93">
        <v>0</v>
      </c>
      <c r="Q17" s="136">
        <f t="shared" si="2"/>
        <v>9.6349999999999995E-3</v>
      </c>
      <c r="R17" s="136">
        <f t="shared" si="3"/>
        <v>2.6035000000000003E-2</v>
      </c>
      <c r="S17" s="362">
        <f t="shared" si="0"/>
        <v>99882.150000000023</v>
      </c>
      <c r="T17" s="93" t="s">
        <v>89</v>
      </c>
    </row>
    <row r="18" spans="1:22" ht="15" x14ac:dyDescent="0.25">
      <c r="A18" s="98" t="s">
        <v>85</v>
      </c>
      <c r="B18" s="197" t="s">
        <v>116</v>
      </c>
      <c r="C18" s="141" t="s">
        <v>273</v>
      </c>
      <c r="D18" s="141" t="s">
        <v>109</v>
      </c>
      <c r="E18" s="141">
        <v>3.63</v>
      </c>
      <c r="F18" s="141">
        <v>6</v>
      </c>
      <c r="G18" s="141" t="s">
        <v>281</v>
      </c>
      <c r="H18" s="141">
        <v>7</v>
      </c>
      <c r="I18" s="141" t="s">
        <v>289</v>
      </c>
      <c r="J18" s="141">
        <v>3.5999999999999997E-2</v>
      </c>
      <c r="K18" s="141">
        <v>0</v>
      </c>
      <c r="L18" s="141">
        <v>0</v>
      </c>
      <c r="M18" s="141">
        <v>40</v>
      </c>
      <c r="N18" s="141">
        <f t="shared" si="1"/>
        <v>1.44E-2</v>
      </c>
      <c r="O18" s="141">
        <v>0</v>
      </c>
      <c r="P18" s="141">
        <v>0</v>
      </c>
      <c r="Q18" s="198">
        <f t="shared" si="2"/>
        <v>8.4599999999999988E-3</v>
      </c>
      <c r="R18" s="198">
        <f t="shared" si="3"/>
        <v>2.2859999999999998E-2</v>
      </c>
      <c r="S18" s="362">
        <f t="shared" si="0"/>
        <v>87701.4</v>
      </c>
      <c r="T18" s="141" t="s">
        <v>89</v>
      </c>
      <c r="V18" t="s">
        <v>140</v>
      </c>
    </row>
    <row r="19" spans="1:22" ht="15" x14ac:dyDescent="0.25">
      <c r="A19" s="97" t="s">
        <v>86</v>
      </c>
      <c r="B19" s="94" t="s">
        <v>119</v>
      </c>
      <c r="C19" s="93" t="s">
        <v>274</v>
      </c>
      <c r="D19" s="93" t="s">
        <v>41</v>
      </c>
      <c r="E19" s="93">
        <v>4.0599999999999996</v>
      </c>
      <c r="F19" s="93">
        <v>10</v>
      </c>
      <c r="G19" s="93" t="s">
        <v>276</v>
      </c>
      <c r="H19" s="93">
        <v>11</v>
      </c>
      <c r="I19" s="93" t="s">
        <v>285</v>
      </c>
      <c r="J19" s="93">
        <v>4.1000000000000002E-2</v>
      </c>
      <c r="K19" s="93">
        <v>0</v>
      </c>
      <c r="L19" s="93">
        <v>0</v>
      </c>
      <c r="M19" s="93">
        <v>40</v>
      </c>
      <c r="N19" s="93">
        <f>M19%*J19</f>
        <v>1.6400000000000001E-2</v>
      </c>
      <c r="O19" s="93">
        <v>0</v>
      </c>
      <c r="P19" s="93">
        <v>0</v>
      </c>
      <c r="Q19" s="136">
        <f>J19*23.5%</f>
        <v>9.6349999999999995E-3</v>
      </c>
      <c r="R19" s="136">
        <f>Q19+N19</f>
        <v>2.6035000000000003E-2</v>
      </c>
      <c r="S19" s="362">
        <f t="shared" si="0"/>
        <v>99882.150000000023</v>
      </c>
      <c r="T19" s="93" t="s">
        <v>89</v>
      </c>
    </row>
    <row r="20" spans="1:22" ht="15" x14ac:dyDescent="0.25">
      <c r="A20" s="98" t="s">
        <v>87</v>
      </c>
      <c r="B20" s="94" t="s">
        <v>120</v>
      </c>
      <c r="C20" s="93" t="s">
        <v>275</v>
      </c>
      <c r="D20" s="93" t="s">
        <v>20</v>
      </c>
      <c r="E20" s="93">
        <v>4.0599999999999996</v>
      </c>
      <c r="F20" s="93">
        <v>0</v>
      </c>
      <c r="G20" s="93" t="s">
        <v>277</v>
      </c>
      <c r="H20" s="93">
        <v>5</v>
      </c>
      <c r="I20" s="93" t="s">
        <v>286</v>
      </c>
      <c r="J20" s="93">
        <v>0.20300000000000001</v>
      </c>
      <c r="K20" s="93">
        <v>0</v>
      </c>
      <c r="L20" s="93">
        <v>0</v>
      </c>
      <c r="M20" s="93">
        <v>40</v>
      </c>
      <c r="N20" s="93">
        <f>M20%*J20</f>
        <v>8.1200000000000008E-2</v>
      </c>
      <c r="O20" s="93">
        <v>0</v>
      </c>
      <c r="P20" s="93">
        <v>0</v>
      </c>
      <c r="Q20" s="136">
        <f>J20*23.5%</f>
        <v>4.7704999999999997E-2</v>
      </c>
      <c r="R20" s="136">
        <f>Q20+N20</f>
        <v>0.12890499999999999</v>
      </c>
      <c r="S20" s="362">
        <f t="shared" si="0"/>
        <v>494538.45</v>
      </c>
      <c r="T20" s="93" t="s">
        <v>89</v>
      </c>
    </row>
    <row r="21" spans="1:22" ht="15" x14ac:dyDescent="0.25">
      <c r="A21" s="199"/>
      <c r="B21" s="201" t="s">
        <v>139</v>
      </c>
      <c r="C21" s="202"/>
      <c r="D21" s="202"/>
      <c r="E21" s="203">
        <f>SUM(E9:E18)</f>
        <v>39.309999999999995</v>
      </c>
      <c r="F21" s="203"/>
      <c r="G21" s="203"/>
      <c r="H21" s="203"/>
      <c r="I21" s="203"/>
      <c r="J21" s="203">
        <f>SUM(J9:J20)</f>
        <v>0.94700000000000029</v>
      </c>
      <c r="K21" s="203"/>
      <c r="L21" s="203"/>
      <c r="M21" s="203"/>
      <c r="N21" s="203">
        <f>SUM(N9:N18)</f>
        <v>0.2894000000000001</v>
      </c>
      <c r="O21" s="203"/>
      <c r="P21" s="203"/>
      <c r="Q21" s="204">
        <f>SUM(Q9:Q18)</f>
        <v>0.16520499999999999</v>
      </c>
      <c r="R21" s="204">
        <f>SUM(R9:R18)</f>
        <v>0.45460500000000004</v>
      </c>
      <c r="S21" s="363">
        <f>SUM(S9:S20)</f>
        <v>2319252.0499999998</v>
      </c>
      <c r="T21" s="202"/>
      <c r="U21" t="s">
        <v>140</v>
      </c>
      <c r="V21" t="s">
        <v>140</v>
      </c>
    </row>
    <row r="22" spans="1:22" ht="15" x14ac:dyDescent="0.25">
      <c r="A22" s="97">
        <v>13</v>
      </c>
      <c r="B22" s="200" t="s">
        <v>113</v>
      </c>
      <c r="C22" s="196" t="s">
        <v>250</v>
      </c>
      <c r="D22" s="196" t="s">
        <v>27</v>
      </c>
      <c r="E22" s="196">
        <v>4.0599999999999996</v>
      </c>
      <c r="F22" s="196">
        <v>8</v>
      </c>
      <c r="G22" s="196" t="s">
        <v>280</v>
      </c>
      <c r="H22" s="196">
        <v>9</v>
      </c>
      <c r="I22" s="196" t="s">
        <v>288</v>
      </c>
      <c r="J22" s="196">
        <v>4.1000000000000002E-2</v>
      </c>
      <c r="K22" s="196">
        <v>0</v>
      </c>
      <c r="L22" s="196">
        <v>0</v>
      </c>
      <c r="M22" s="196">
        <v>40</v>
      </c>
      <c r="N22" s="196">
        <f t="shared" si="1"/>
        <v>1.6400000000000001E-2</v>
      </c>
      <c r="O22" s="196">
        <v>0</v>
      </c>
      <c r="P22" s="196">
        <v>0</v>
      </c>
      <c r="Q22" s="140">
        <f t="shared" si="2"/>
        <v>9.6349999999999995E-3</v>
      </c>
      <c r="R22" s="140">
        <f t="shared" si="3"/>
        <v>2.6035000000000003E-2</v>
      </c>
      <c r="S22" s="362">
        <f t="shared" si="0"/>
        <v>99882.150000000023</v>
      </c>
      <c r="T22" s="196" t="s">
        <v>89</v>
      </c>
    </row>
    <row r="23" spans="1:22" ht="15" x14ac:dyDescent="0.25">
      <c r="A23" s="98">
        <v>14</v>
      </c>
      <c r="B23" s="94" t="s">
        <v>117</v>
      </c>
      <c r="C23" s="93" t="s">
        <v>242</v>
      </c>
      <c r="D23" s="93" t="s">
        <v>27</v>
      </c>
      <c r="E23" s="93">
        <v>4.0599999999999996</v>
      </c>
      <c r="F23" s="93">
        <v>11</v>
      </c>
      <c r="G23" s="93" t="s">
        <v>279</v>
      </c>
      <c r="H23" s="93">
        <v>12</v>
      </c>
      <c r="I23" s="93" t="s">
        <v>286</v>
      </c>
      <c r="J23" s="93">
        <v>4.1000000000000002E-2</v>
      </c>
      <c r="K23" s="93">
        <v>0</v>
      </c>
      <c r="L23" s="93">
        <v>0</v>
      </c>
      <c r="M23" s="93">
        <v>40</v>
      </c>
      <c r="N23" s="93">
        <f t="shared" si="1"/>
        <v>1.6400000000000001E-2</v>
      </c>
      <c r="O23" s="93">
        <v>0</v>
      </c>
      <c r="P23" s="93">
        <v>0</v>
      </c>
      <c r="Q23" s="136">
        <f t="shared" si="2"/>
        <v>9.6349999999999995E-3</v>
      </c>
      <c r="R23" s="136">
        <f t="shared" si="3"/>
        <v>2.6035000000000003E-2</v>
      </c>
      <c r="S23" s="362">
        <f t="shared" si="0"/>
        <v>99882.150000000023</v>
      </c>
      <c r="T23" s="93" t="s">
        <v>89</v>
      </c>
    </row>
    <row r="24" spans="1:22" ht="15" x14ac:dyDescent="0.25">
      <c r="A24" s="97">
        <v>15</v>
      </c>
      <c r="B24" s="94" t="s">
        <v>118</v>
      </c>
      <c r="C24" s="93" t="s">
        <v>243</v>
      </c>
      <c r="D24" s="93" t="s">
        <v>27</v>
      </c>
      <c r="E24" s="93">
        <v>4.0599999999999996</v>
      </c>
      <c r="F24" s="93">
        <v>11</v>
      </c>
      <c r="G24" s="93" t="s">
        <v>279</v>
      </c>
      <c r="H24" s="93">
        <v>12</v>
      </c>
      <c r="I24" s="93" t="s">
        <v>286</v>
      </c>
      <c r="J24" s="93">
        <v>4.1000000000000002E-2</v>
      </c>
      <c r="K24" s="93">
        <v>0</v>
      </c>
      <c r="L24" s="93">
        <v>0</v>
      </c>
      <c r="M24" s="93">
        <v>40</v>
      </c>
      <c r="N24" s="93">
        <f t="shared" si="1"/>
        <v>1.6400000000000001E-2</v>
      </c>
      <c r="O24" s="93">
        <v>0</v>
      </c>
      <c r="P24" s="93">
        <v>0</v>
      </c>
      <c r="Q24" s="136">
        <f t="shared" si="2"/>
        <v>9.6349999999999995E-3</v>
      </c>
      <c r="R24" s="136">
        <f t="shared" si="3"/>
        <v>2.6035000000000003E-2</v>
      </c>
      <c r="S24" s="362">
        <f t="shared" si="0"/>
        <v>99882.150000000023</v>
      </c>
      <c r="T24" s="93" t="s">
        <v>89</v>
      </c>
    </row>
    <row r="25" spans="1:22" ht="15" x14ac:dyDescent="0.25">
      <c r="A25" s="98">
        <v>16</v>
      </c>
      <c r="B25" s="96" t="s">
        <v>121</v>
      </c>
      <c r="C25" s="95" t="s">
        <v>241</v>
      </c>
      <c r="D25" s="95" t="s">
        <v>122</v>
      </c>
      <c r="E25" s="95">
        <v>4.0599999999999996</v>
      </c>
      <c r="F25" s="95">
        <v>11</v>
      </c>
      <c r="G25" s="95" t="s">
        <v>279</v>
      </c>
      <c r="H25" s="95">
        <v>12</v>
      </c>
      <c r="I25" s="95" t="s">
        <v>286</v>
      </c>
      <c r="J25" s="95">
        <v>4.1000000000000002E-2</v>
      </c>
      <c r="K25" s="95">
        <v>0</v>
      </c>
      <c r="L25" s="95">
        <v>0</v>
      </c>
      <c r="M25" s="95">
        <v>30</v>
      </c>
      <c r="N25" s="95">
        <f t="shared" si="1"/>
        <v>1.23E-2</v>
      </c>
      <c r="O25" s="95">
        <v>0</v>
      </c>
      <c r="P25" s="95">
        <v>0</v>
      </c>
      <c r="Q25" s="137">
        <f t="shared" si="2"/>
        <v>9.6349999999999995E-3</v>
      </c>
      <c r="R25" s="137">
        <f t="shared" si="3"/>
        <v>2.1935E-2</v>
      </c>
      <c r="S25" s="362">
        <f t="shared" si="0"/>
        <v>93773.150000000009</v>
      </c>
      <c r="T25" s="95" t="s">
        <v>89</v>
      </c>
    </row>
    <row r="26" spans="1:22" ht="15" x14ac:dyDescent="0.25">
      <c r="A26" s="98"/>
      <c r="B26" s="345" t="s">
        <v>271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4"/>
      <c r="R26" s="344"/>
      <c r="S26" s="364">
        <f>SUM(S22:S25)</f>
        <v>393419.60000000009</v>
      </c>
      <c r="T26" s="343"/>
    </row>
    <row r="27" spans="1:22" ht="16.5" customHeight="1" x14ac:dyDescent="0.25">
      <c r="A27" s="98">
        <v>1</v>
      </c>
      <c r="B27" s="94" t="s">
        <v>123</v>
      </c>
      <c r="C27" s="93" t="s">
        <v>181</v>
      </c>
      <c r="D27" s="93" t="s">
        <v>27</v>
      </c>
      <c r="E27" s="93">
        <v>4.0599999999999996</v>
      </c>
      <c r="F27" s="93">
        <v>6</v>
      </c>
      <c r="G27" s="93" t="s">
        <v>282</v>
      </c>
      <c r="H27" s="98">
        <v>7</v>
      </c>
      <c r="I27" s="93" t="s">
        <v>290</v>
      </c>
      <c r="J27" s="93">
        <v>4.1000000000000002E-2</v>
      </c>
      <c r="K27" s="93">
        <v>0</v>
      </c>
      <c r="L27" s="93">
        <v>0</v>
      </c>
      <c r="M27" s="98">
        <v>40</v>
      </c>
      <c r="N27" s="93">
        <v>1.6E-2</v>
      </c>
      <c r="O27" s="98">
        <v>0</v>
      </c>
      <c r="P27" s="93">
        <f>J27*O27%</f>
        <v>0</v>
      </c>
      <c r="Q27" s="136">
        <f>J27*23.5%</f>
        <v>9.6349999999999995E-3</v>
      </c>
      <c r="R27" s="136">
        <f>Q27+P27+N27</f>
        <v>2.5634999999999998E-2</v>
      </c>
      <c r="S27" s="362">
        <f t="shared" si="0"/>
        <v>99286.15</v>
      </c>
      <c r="T27" s="93" t="s">
        <v>89</v>
      </c>
    </row>
    <row r="28" spans="1:22" ht="16.5" customHeight="1" x14ac:dyDescent="0.25">
      <c r="A28" s="98">
        <v>2</v>
      </c>
      <c r="B28" s="94" t="s">
        <v>124</v>
      </c>
      <c r="C28" s="93" t="s">
        <v>182</v>
      </c>
      <c r="D28" s="93" t="s">
        <v>41</v>
      </c>
      <c r="E28" s="93">
        <v>4.0599999999999996</v>
      </c>
      <c r="F28" s="93">
        <v>0</v>
      </c>
      <c r="G28" s="93" t="s">
        <v>277</v>
      </c>
      <c r="H28" s="98">
        <v>5</v>
      </c>
      <c r="I28" s="93" t="s">
        <v>286</v>
      </c>
      <c r="J28" s="93">
        <v>0.20300000000000001</v>
      </c>
      <c r="K28" s="93">
        <v>0</v>
      </c>
      <c r="L28" s="93">
        <v>0</v>
      </c>
      <c r="M28" s="98">
        <v>40</v>
      </c>
      <c r="N28" s="93">
        <v>8.1000000000000003E-2</v>
      </c>
      <c r="O28" s="98">
        <v>0</v>
      </c>
      <c r="P28" s="93">
        <f>J28*O28%</f>
        <v>0</v>
      </c>
      <c r="Q28" s="136">
        <f>J28*23.5%</f>
        <v>4.7704999999999997E-2</v>
      </c>
      <c r="R28" s="136">
        <f>Q28+P28+N28</f>
        <v>0.12870500000000001</v>
      </c>
      <c r="S28" s="362">
        <f t="shared" si="0"/>
        <v>494240.45000000007</v>
      </c>
      <c r="T28" s="93" t="s">
        <v>89</v>
      </c>
    </row>
    <row r="29" spans="1:22" ht="16.5" customHeight="1" x14ac:dyDescent="0.25">
      <c r="A29" s="98">
        <v>3</v>
      </c>
      <c r="B29" s="94" t="s">
        <v>125</v>
      </c>
      <c r="C29" s="93" t="s">
        <v>178</v>
      </c>
      <c r="D29" s="93" t="s">
        <v>27</v>
      </c>
      <c r="E29" s="93">
        <v>4.0599999999999996</v>
      </c>
      <c r="F29" s="93">
        <v>10</v>
      </c>
      <c r="G29" s="93" t="s">
        <v>279</v>
      </c>
      <c r="H29" s="98">
        <v>11</v>
      </c>
      <c r="I29" s="93" t="s">
        <v>286</v>
      </c>
      <c r="J29" s="93">
        <v>4.1000000000000002E-2</v>
      </c>
      <c r="K29" s="93">
        <v>0</v>
      </c>
      <c r="L29" s="93">
        <v>0</v>
      </c>
      <c r="M29" s="98">
        <v>70</v>
      </c>
      <c r="N29" s="93">
        <v>2.9000000000000001E-2</v>
      </c>
      <c r="O29" s="98">
        <v>0</v>
      </c>
      <c r="P29" s="93">
        <f>J29*O29%</f>
        <v>0</v>
      </c>
      <c r="Q29" s="136">
        <f>J29*23.5%</f>
        <v>9.6349999999999995E-3</v>
      </c>
      <c r="R29" s="136">
        <f>Q29+P29+N29</f>
        <v>3.8635000000000003E-2</v>
      </c>
      <c r="S29" s="362">
        <f t="shared" si="0"/>
        <v>118656.15000000002</v>
      </c>
      <c r="T29" s="93" t="s">
        <v>89</v>
      </c>
    </row>
    <row r="30" spans="1:22" ht="16.5" customHeight="1" x14ac:dyDescent="0.25">
      <c r="A30" s="98">
        <v>4</v>
      </c>
      <c r="B30" s="94" t="s">
        <v>30</v>
      </c>
      <c r="C30" s="93" t="s">
        <v>180</v>
      </c>
      <c r="D30" s="93" t="s">
        <v>41</v>
      </c>
      <c r="E30" s="93">
        <v>4.0599999999999996</v>
      </c>
      <c r="F30" s="93">
        <v>6</v>
      </c>
      <c r="G30" s="93" t="s">
        <v>280</v>
      </c>
      <c r="H30" s="98">
        <v>7</v>
      </c>
      <c r="I30" s="93" t="s">
        <v>288</v>
      </c>
      <c r="J30" s="93">
        <v>4.1000000000000002E-2</v>
      </c>
      <c r="K30" s="93">
        <v>0</v>
      </c>
      <c r="L30" s="93">
        <v>0</v>
      </c>
      <c r="M30" s="98">
        <v>70</v>
      </c>
      <c r="N30" s="93">
        <v>2.9000000000000001E-2</v>
      </c>
      <c r="O30" s="98">
        <v>0</v>
      </c>
      <c r="P30" s="93">
        <f>J30*O30%</f>
        <v>0</v>
      </c>
      <c r="Q30" s="136">
        <f>J30*23.5%</f>
        <v>9.6349999999999995E-3</v>
      </c>
      <c r="R30" s="136">
        <f>Q30+P30+N30</f>
        <v>3.8635000000000003E-2</v>
      </c>
      <c r="S30" s="362">
        <f t="shared" si="0"/>
        <v>118656.15000000002</v>
      </c>
      <c r="T30" s="93" t="s">
        <v>89</v>
      </c>
    </row>
    <row r="31" spans="1:22" ht="16.5" customHeight="1" x14ac:dyDescent="0.25">
      <c r="A31" s="98">
        <v>5</v>
      </c>
      <c r="B31" s="94" t="s">
        <v>126</v>
      </c>
      <c r="C31" s="93" t="s">
        <v>184</v>
      </c>
      <c r="D31" s="93" t="s">
        <v>27</v>
      </c>
      <c r="E31" s="93">
        <v>4.0599999999999996</v>
      </c>
      <c r="F31" s="93">
        <v>6</v>
      </c>
      <c r="G31" s="93" t="s">
        <v>279</v>
      </c>
      <c r="H31" s="98">
        <v>7</v>
      </c>
      <c r="I31" s="93" t="s">
        <v>286</v>
      </c>
      <c r="J31" s="93">
        <v>4.1000000000000002E-2</v>
      </c>
      <c r="K31" s="93">
        <v>0</v>
      </c>
      <c r="L31" s="93">
        <v>0</v>
      </c>
      <c r="M31" s="98">
        <v>70</v>
      </c>
      <c r="N31" s="93">
        <v>2.9000000000000001E-2</v>
      </c>
      <c r="O31" s="98">
        <v>0</v>
      </c>
      <c r="P31" s="93">
        <f>J31*O31%</f>
        <v>0</v>
      </c>
      <c r="Q31" s="136">
        <f>J31*23.5%</f>
        <v>9.6349999999999995E-3</v>
      </c>
      <c r="R31" s="136">
        <f>Q31+P31+N31</f>
        <v>3.8635000000000003E-2</v>
      </c>
      <c r="S31" s="362">
        <f t="shared" si="0"/>
        <v>118656.15000000002</v>
      </c>
      <c r="T31" s="93" t="s">
        <v>89</v>
      </c>
    </row>
    <row r="32" spans="1:22" ht="16.5" customHeight="1" x14ac:dyDescent="0.25">
      <c r="A32" s="98">
        <v>6</v>
      </c>
      <c r="B32" s="94" t="s">
        <v>127</v>
      </c>
      <c r="C32" s="93" t="s">
        <v>185</v>
      </c>
      <c r="D32" s="93" t="s">
        <v>41</v>
      </c>
      <c r="E32" s="93">
        <v>4.0599999999999996</v>
      </c>
      <c r="F32" s="93">
        <v>0</v>
      </c>
      <c r="G32" s="93" t="s">
        <v>277</v>
      </c>
      <c r="H32" s="98">
        <v>5</v>
      </c>
      <c r="I32" s="93" t="s">
        <v>286</v>
      </c>
      <c r="J32" s="93">
        <v>0.20300000000000001</v>
      </c>
      <c r="K32" s="93">
        <v>0</v>
      </c>
      <c r="L32" s="93">
        <v>0</v>
      </c>
      <c r="M32" s="98">
        <v>70</v>
      </c>
      <c r="N32" s="93">
        <v>0.14199999999999999</v>
      </c>
      <c r="O32" s="98">
        <v>0</v>
      </c>
      <c r="P32" s="93">
        <f>J32*O32%</f>
        <v>0</v>
      </c>
      <c r="Q32" s="136">
        <f>J32*23.5%</f>
        <v>4.7704999999999997E-2</v>
      </c>
      <c r="R32" s="136">
        <f>Q32+P32+N32</f>
        <v>0.18970499999999998</v>
      </c>
      <c r="S32" s="362">
        <f t="shared" si="0"/>
        <v>585130.44999999995</v>
      </c>
      <c r="T32" s="93" t="s">
        <v>89</v>
      </c>
    </row>
    <row r="33" spans="1:22" ht="16.5" customHeight="1" x14ac:dyDescent="0.25">
      <c r="A33" s="98">
        <v>7</v>
      </c>
      <c r="B33" s="94" t="s">
        <v>128</v>
      </c>
      <c r="C33" s="93" t="s">
        <v>172</v>
      </c>
      <c r="D33" s="93" t="s">
        <v>27</v>
      </c>
      <c r="E33" s="93">
        <v>4.0599999999999996</v>
      </c>
      <c r="F33" s="93">
        <v>6</v>
      </c>
      <c r="G33" s="93" t="s">
        <v>283</v>
      </c>
      <c r="H33" s="98">
        <v>7</v>
      </c>
      <c r="I33" s="93" t="s">
        <v>291</v>
      </c>
      <c r="J33" s="93">
        <v>4.1000000000000002E-2</v>
      </c>
      <c r="K33" s="93">
        <v>0</v>
      </c>
      <c r="L33" s="93">
        <v>0</v>
      </c>
      <c r="M33" s="98">
        <v>70</v>
      </c>
      <c r="N33" s="93">
        <v>2.9000000000000001E-2</v>
      </c>
      <c r="O33" s="98">
        <v>0</v>
      </c>
      <c r="P33" s="93">
        <f>J33*O33%</f>
        <v>0</v>
      </c>
      <c r="Q33" s="136">
        <f>J33*23.5%</f>
        <v>9.6349999999999995E-3</v>
      </c>
      <c r="R33" s="136">
        <f>Q33+P33+N33</f>
        <v>3.8635000000000003E-2</v>
      </c>
      <c r="S33" s="362">
        <f t="shared" si="0"/>
        <v>118656.15000000002</v>
      </c>
      <c r="T33" s="93" t="s">
        <v>89</v>
      </c>
    </row>
    <row r="34" spans="1:22" ht="16.5" customHeight="1" x14ac:dyDescent="0.25">
      <c r="A34" s="98">
        <v>8</v>
      </c>
      <c r="B34" s="94" t="s">
        <v>129</v>
      </c>
      <c r="C34" s="93" t="s">
        <v>174</v>
      </c>
      <c r="D34" s="93" t="s">
        <v>27</v>
      </c>
      <c r="E34" s="93">
        <v>4.0599999999999996</v>
      </c>
      <c r="F34" s="93">
        <v>0</v>
      </c>
      <c r="G34" s="93" t="s">
        <v>284</v>
      </c>
      <c r="H34" s="98">
        <v>5</v>
      </c>
      <c r="I34" s="93" t="s">
        <v>291</v>
      </c>
      <c r="J34" s="93">
        <v>0.20300000000000001</v>
      </c>
      <c r="K34" s="93">
        <v>0</v>
      </c>
      <c r="L34" s="93">
        <v>0</v>
      </c>
      <c r="M34" s="98">
        <v>70</v>
      </c>
      <c r="N34" s="93">
        <v>0.14199999999999999</v>
      </c>
      <c r="O34" s="98">
        <v>0</v>
      </c>
      <c r="P34" s="93">
        <f>J34*O34%</f>
        <v>0</v>
      </c>
      <c r="Q34" s="136">
        <f>J34*23.5%</f>
        <v>4.7704999999999997E-2</v>
      </c>
      <c r="R34" s="136">
        <f>Q34+P34+N34</f>
        <v>0.18970499999999998</v>
      </c>
      <c r="S34" s="362">
        <f t="shared" si="0"/>
        <v>585130.44999999995</v>
      </c>
      <c r="T34" s="93" t="s">
        <v>89</v>
      </c>
    </row>
    <row r="35" spans="1:22" ht="16.5" customHeight="1" x14ac:dyDescent="0.25">
      <c r="A35" s="98">
        <v>9</v>
      </c>
      <c r="B35" s="94" t="s">
        <v>130</v>
      </c>
      <c r="C35" s="93" t="s">
        <v>173</v>
      </c>
      <c r="D35" s="93" t="s">
        <v>20</v>
      </c>
      <c r="E35" s="93">
        <v>4.0599999999999996</v>
      </c>
      <c r="F35" s="93">
        <v>0</v>
      </c>
      <c r="G35" s="93" t="s">
        <v>284</v>
      </c>
      <c r="H35" s="98">
        <v>5</v>
      </c>
      <c r="I35" s="93" t="s">
        <v>291</v>
      </c>
      <c r="J35" s="93">
        <v>0.20300000000000001</v>
      </c>
      <c r="K35" s="93">
        <v>0</v>
      </c>
      <c r="L35" s="93">
        <v>0</v>
      </c>
      <c r="M35" s="98">
        <v>70</v>
      </c>
      <c r="N35" s="93">
        <v>0.14199999999999999</v>
      </c>
      <c r="O35" s="98">
        <v>0</v>
      </c>
      <c r="P35" s="93">
        <f>J35*O35%</f>
        <v>0</v>
      </c>
      <c r="Q35" s="136">
        <f>J35*23.5%</f>
        <v>4.7704999999999997E-2</v>
      </c>
      <c r="R35" s="136">
        <f>Q35+P35+N35</f>
        <v>0.18970499999999998</v>
      </c>
      <c r="S35" s="362">
        <f t="shared" si="0"/>
        <v>585130.44999999995</v>
      </c>
      <c r="T35" s="93" t="s">
        <v>89</v>
      </c>
    </row>
    <row r="36" spans="1:22" ht="16.5" customHeight="1" x14ac:dyDescent="0.25">
      <c r="A36" s="98">
        <v>10</v>
      </c>
      <c r="B36" s="94" t="s">
        <v>131</v>
      </c>
      <c r="C36" s="93" t="s">
        <v>171</v>
      </c>
      <c r="D36" s="93" t="s">
        <v>20</v>
      </c>
      <c r="E36" s="93">
        <v>4.0599999999999996</v>
      </c>
      <c r="F36" s="93">
        <v>0</v>
      </c>
      <c r="G36" s="93" t="s">
        <v>284</v>
      </c>
      <c r="H36" s="98">
        <v>5</v>
      </c>
      <c r="I36" s="93" t="s">
        <v>291</v>
      </c>
      <c r="J36" s="93">
        <v>0.20300000000000001</v>
      </c>
      <c r="K36" s="93">
        <v>0</v>
      </c>
      <c r="L36" s="93">
        <v>0</v>
      </c>
      <c r="M36" s="98">
        <v>70</v>
      </c>
      <c r="N36" s="93">
        <v>0.14199999999999999</v>
      </c>
      <c r="O36" s="98">
        <v>0</v>
      </c>
      <c r="P36" s="93">
        <f>J36*O36%</f>
        <v>0</v>
      </c>
      <c r="Q36" s="136">
        <f>J36*23.5%</f>
        <v>4.7704999999999997E-2</v>
      </c>
      <c r="R36" s="136">
        <f>Q36+P36+N36</f>
        <v>0.18970499999999998</v>
      </c>
      <c r="S36" s="362">
        <f t="shared" si="0"/>
        <v>585130.44999999995</v>
      </c>
      <c r="T36" s="93" t="s">
        <v>89</v>
      </c>
    </row>
    <row r="37" spans="1:22" ht="16.5" customHeight="1" x14ac:dyDescent="0.25">
      <c r="A37" s="98">
        <v>11</v>
      </c>
      <c r="B37" s="94" t="s">
        <v>132</v>
      </c>
      <c r="C37" s="93" t="s">
        <v>170</v>
      </c>
      <c r="D37" s="93" t="s">
        <v>41</v>
      </c>
      <c r="E37" s="93">
        <v>4.0599999999999996</v>
      </c>
      <c r="F37" s="93">
        <v>0</v>
      </c>
      <c r="G37" s="93" t="s">
        <v>284</v>
      </c>
      <c r="H37" s="98">
        <v>5</v>
      </c>
      <c r="I37" s="93" t="s">
        <v>291</v>
      </c>
      <c r="J37" s="93">
        <v>0.20300000000000001</v>
      </c>
      <c r="K37" s="93">
        <v>0</v>
      </c>
      <c r="L37" s="93">
        <v>0</v>
      </c>
      <c r="M37" s="98">
        <v>70</v>
      </c>
      <c r="N37" s="93">
        <v>0.14199999999999999</v>
      </c>
      <c r="O37" s="98">
        <v>0</v>
      </c>
      <c r="P37" s="93">
        <f>J37*O37%</f>
        <v>0</v>
      </c>
      <c r="Q37" s="136">
        <f>J37*23.5%</f>
        <v>4.7704999999999997E-2</v>
      </c>
      <c r="R37" s="136">
        <f>Q37+P37+N37</f>
        <v>0.18970499999999998</v>
      </c>
      <c r="S37" s="362">
        <f t="shared" si="0"/>
        <v>585130.44999999995</v>
      </c>
      <c r="T37" s="93" t="s">
        <v>89</v>
      </c>
    </row>
    <row r="38" spans="1:22" ht="16.5" customHeight="1" x14ac:dyDescent="0.25">
      <c r="A38" s="98">
        <v>12</v>
      </c>
      <c r="B38" s="94" t="s">
        <v>133</v>
      </c>
      <c r="C38" s="93" t="s">
        <v>191</v>
      </c>
      <c r="D38" s="93" t="s">
        <v>27</v>
      </c>
      <c r="E38" s="93">
        <v>4.0599999999999996</v>
      </c>
      <c r="F38" s="93">
        <v>13</v>
      </c>
      <c r="G38" s="93" t="s">
        <v>279</v>
      </c>
      <c r="H38" s="98">
        <v>14</v>
      </c>
      <c r="I38" s="93" t="s">
        <v>286</v>
      </c>
      <c r="J38" s="93">
        <v>4.1000000000000002E-2</v>
      </c>
      <c r="K38" s="93">
        <v>0</v>
      </c>
      <c r="L38" s="93">
        <v>0</v>
      </c>
      <c r="M38" s="98">
        <v>70</v>
      </c>
      <c r="N38" s="93">
        <v>2.9000000000000001E-2</v>
      </c>
      <c r="O38" s="98">
        <v>0</v>
      </c>
      <c r="P38" s="93">
        <f>J38*O38%</f>
        <v>0</v>
      </c>
      <c r="Q38" s="136">
        <f>J38*23.5%</f>
        <v>9.6349999999999995E-3</v>
      </c>
      <c r="R38" s="136">
        <f>Q38+P38+N38</f>
        <v>3.8635000000000003E-2</v>
      </c>
      <c r="S38" s="362">
        <f t="shared" si="0"/>
        <v>118656.15000000002</v>
      </c>
      <c r="T38" s="93" t="s">
        <v>89</v>
      </c>
    </row>
    <row r="39" spans="1:22" ht="16.5" customHeight="1" x14ac:dyDescent="0.25">
      <c r="A39" s="98">
        <v>13</v>
      </c>
      <c r="B39" s="94" t="s">
        <v>134</v>
      </c>
      <c r="C39" s="93" t="s">
        <v>164</v>
      </c>
      <c r="D39" s="93" t="s">
        <v>27</v>
      </c>
      <c r="E39" s="93">
        <v>4.0599999999999996</v>
      </c>
      <c r="F39" s="93">
        <v>6</v>
      </c>
      <c r="G39" s="93" t="s">
        <v>279</v>
      </c>
      <c r="H39" s="98">
        <v>7</v>
      </c>
      <c r="I39" s="93" t="s">
        <v>286</v>
      </c>
      <c r="J39" s="93">
        <v>4.1000000000000002E-2</v>
      </c>
      <c r="K39" s="93">
        <v>0</v>
      </c>
      <c r="L39" s="93">
        <v>0</v>
      </c>
      <c r="M39" s="98">
        <v>70</v>
      </c>
      <c r="N39" s="93">
        <v>2.9000000000000001E-2</v>
      </c>
      <c r="O39" s="98">
        <v>0</v>
      </c>
      <c r="P39" s="93">
        <f>J39*O39%</f>
        <v>0</v>
      </c>
      <c r="Q39" s="136">
        <f>J39*23.5%</f>
        <v>9.6349999999999995E-3</v>
      </c>
      <c r="R39" s="136">
        <f>Q39+P39+N39</f>
        <v>3.8635000000000003E-2</v>
      </c>
      <c r="S39" s="362">
        <f t="shared" si="0"/>
        <v>118656.15000000002</v>
      </c>
      <c r="T39" s="93" t="s">
        <v>89</v>
      </c>
    </row>
    <row r="40" spans="1:22" ht="16.5" customHeight="1" x14ac:dyDescent="0.25">
      <c r="A40" s="98">
        <v>14</v>
      </c>
      <c r="B40" s="94" t="s">
        <v>135</v>
      </c>
      <c r="C40" s="93" t="s">
        <v>188</v>
      </c>
      <c r="D40" s="93" t="s">
        <v>20</v>
      </c>
      <c r="E40" s="93">
        <v>4.0599999999999996</v>
      </c>
      <c r="F40" s="93">
        <v>0</v>
      </c>
      <c r="G40" s="93" t="s">
        <v>284</v>
      </c>
      <c r="H40" s="98">
        <v>5</v>
      </c>
      <c r="I40" s="93" t="s">
        <v>291</v>
      </c>
      <c r="J40" s="93">
        <v>0.20300000000000001</v>
      </c>
      <c r="K40" s="93">
        <v>0</v>
      </c>
      <c r="L40" s="93">
        <v>0</v>
      </c>
      <c r="M40" s="98">
        <v>70</v>
      </c>
      <c r="N40" s="93">
        <v>0.14199999999999999</v>
      </c>
      <c r="O40" s="98">
        <v>70</v>
      </c>
      <c r="P40" s="93">
        <f>J40*O40%</f>
        <v>0.1421</v>
      </c>
      <c r="Q40" s="136">
        <f>J40*23.5%</f>
        <v>4.7704999999999997E-2</v>
      </c>
      <c r="R40" s="136">
        <f>Q40+P40+N40</f>
        <v>0.33180500000000002</v>
      </c>
      <c r="S40" s="362">
        <f t="shared" si="0"/>
        <v>796859.45</v>
      </c>
      <c r="T40" s="93" t="s">
        <v>89</v>
      </c>
    </row>
    <row r="41" spans="1:22" ht="15" x14ac:dyDescent="0.25">
      <c r="A41" s="98">
        <v>15</v>
      </c>
      <c r="B41" s="96" t="s">
        <v>136</v>
      </c>
      <c r="C41" s="95" t="s">
        <v>192</v>
      </c>
      <c r="D41" s="95" t="s">
        <v>27</v>
      </c>
      <c r="E41" s="95">
        <v>4.0599999999999996</v>
      </c>
      <c r="F41" s="95">
        <v>6</v>
      </c>
      <c r="G41" s="95" t="s">
        <v>279</v>
      </c>
      <c r="H41" s="99">
        <v>7</v>
      </c>
      <c r="I41" s="95" t="s">
        <v>286</v>
      </c>
      <c r="J41" s="95">
        <v>4.1000000000000002E-2</v>
      </c>
      <c r="K41" s="95">
        <v>0</v>
      </c>
      <c r="L41" s="95">
        <v>0</v>
      </c>
      <c r="M41" s="99">
        <v>70</v>
      </c>
      <c r="N41" s="95">
        <v>2.9000000000000001E-2</v>
      </c>
      <c r="O41" s="99">
        <v>0</v>
      </c>
      <c r="P41" s="141">
        <f>J41*O41%</f>
        <v>0</v>
      </c>
      <c r="Q41" s="136">
        <f>J41*23.5%</f>
        <v>9.6349999999999995E-3</v>
      </c>
      <c r="R41" s="136">
        <f>Q41+P41+N41</f>
        <v>3.8635000000000003E-2</v>
      </c>
      <c r="S41" s="362">
        <f t="shared" si="0"/>
        <v>118656.15000000002</v>
      </c>
      <c r="T41" s="95" t="s">
        <v>89</v>
      </c>
      <c r="V41" t="s">
        <v>140</v>
      </c>
    </row>
    <row r="42" spans="1:22" s="64" customFormat="1" ht="15" x14ac:dyDescent="0.25">
      <c r="A42" s="99"/>
      <c r="B42" s="131"/>
      <c r="C42" s="131"/>
      <c r="D42" s="131"/>
      <c r="E42" s="132">
        <f>SUM(E27:E41)</f>
        <v>60.900000000000013</v>
      </c>
      <c r="F42" s="132"/>
      <c r="G42" s="132">
        <f t="shared" ref="F42:S42" si="4">SUM(G27:G41)</f>
        <v>0</v>
      </c>
      <c r="H42" s="132"/>
      <c r="I42" s="132">
        <f t="shared" si="4"/>
        <v>0</v>
      </c>
      <c r="J42" s="132">
        <f t="shared" si="4"/>
        <v>1.7490000000000001</v>
      </c>
      <c r="K42" s="132"/>
      <c r="L42" s="132">
        <f t="shared" si="4"/>
        <v>0</v>
      </c>
      <c r="M42" s="132"/>
      <c r="N42" s="132">
        <f t="shared" si="4"/>
        <v>1.1519999999999999</v>
      </c>
      <c r="O42" s="132"/>
      <c r="P42" s="132">
        <f t="shared" si="4"/>
        <v>0.1421</v>
      </c>
      <c r="Q42" s="132">
        <f t="shared" si="4"/>
        <v>0.41101500000000002</v>
      </c>
      <c r="R42" s="132">
        <f t="shared" si="4"/>
        <v>1.7051149999999999</v>
      </c>
      <c r="S42" s="365">
        <f t="shared" si="4"/>
        <v>5146631.3500000006</v>
      </c>
      <c r="T42" s="131"/>
    </row>
    <row r="43" spans="1:22" ht="15" x14ac:dyDescent="0.25">
      <c r="A43" s="130"/>
      <c r="B43" s="133" t="s">
        <v>140</v>
      </c>
      <c r="C43" s="134"/>
      <c r="D43" s="134"/>
      <c r="E43" s="138">
        <f>E42+E21</f>
        <v>100.21000000000001</v>
      </c>
      <c r="F43" s="139"/>
      <c r="G43" s="139"/>
      <c r="H43" s="139"/>
      <c r="I43" s="139"/>
      <c r="J43" s="138">
        <f>J42+J21</f>
        <v>2.6960000000000006</v>
      </c>
      <c r="K43" s="139"/>
      <c r="L43" s="139"/>
      <c r="M43" s="139"/>
      <c r="N43" s="138">
        <f>N42+N21</f>
        <v>1.4414</v>
      </c>
      <c r="O43" s="139"/>
      <c r="P43" s="139"/>
      <c r="Q43" s="138">
        <f>Q42+Q21</f>
        <v>0.57621999999999995</v>
      </c>
      <c r="R43" s="138">
        <f>R42+R21</f>
        <v>2.1597200000000001</v>
      </c>
      <c r="S43" s="366">
        <f>S42+S21</f>
        <v>7465883.4000000004</v>
      </c>
      <c r="T43" s="134"/>
    </row>
    <row r="44" spans="1:22" ht="15.75" customHeight="1" x14ac:dyDescent="0.25">
      <c r="A44" s="367" t="s">
        <v>142</v>
      </c>
      <c r="B44" s="367"/>
      <c r="C44" s="367"/>
      <c r="D44" s="367"/>
      <c r="E44" s="61"/>
      <c r="F44" s="61"/>
      <c r="G44" s="2"/>
      <c r="H44" s="2"/>
      <c r="I44" s="2"/>
      <c r="J44" s="2"/>
      <c r="K44" s="2"/>
      <c r="L44" s="2"/>
      <c r="M44" s="260" t="s">
        <v>141</v>
      </c>
      <c r="N44" s="260"/>
      <c r="O44" s="260"/>
      <c r="P44" s="260"/>
      <c r="Q44" s="260"/>
      <c r="R44" s="260"/>
      <c r="S44" s="260"/>
      <c r="T44" s="260"/>
    </row>
    <row r="45" spans="1:22" ht="15.75" customHeight="1" x14ac:dyDescent="0.25">
      <c r="A45" s="256" t="s">
        <v>146</v>
      </c>
      <c r="B45" s="256"/>
      <c r="C45" s="256"/>
      <c r="D45" s="256"/>
      <c r="E45" s="256"/>
      <c r="F45" s="256"/>
      <c r="G45" s="256"/>
      <c r="H45" s="13"/>
      <c r="I45" s="2"/>
      <c r="J45" s="2"/>
      <c r="K45" s="2"/>
      <c r="L45" s="2"/>
      <c r="M45" s="259" t="s">
        <v>143</v>
      </c>
      <c r="N45" s="259"/>
      <c r="O45" s="259"/>
      <c r="P45" s="259"/>
      <c r="Q45" s="259"/>
      <c r="R45" s="259"/>
      <c r="S45" s="259"/>
      <c r="T45" s="205"/>
    </row>
    <row r="46" spans="1:22" s="371" customFormat="1" ht="14.25" customHeight="1" x14ac:dyDescent="0.2">
      <c r="A46" s="368" t="s">
        <v>144</v>
      </c>
      <c r="B46" s="368"/>
      <c r="C46" s="368"/>
      <c r="D46" s="369" t="s">
        <v>147</v>
      </c>
      <c r="E46" s="369"/>
      <c r="F46" s="369"/>
      <c r="G46" s="369"/>
      <c r="H46" s="369"/>
      <c r="I46" s="370"/>
      <c r="J46" s="369" t="s">
        <v>145</v>
      </c>
      <c r="K46" s="369"/>
      <c r="L46" s="369"/>
      <c r="M46" s="369"/>
      <c r="N46" s="369"/>
      <c r="O46" s="370"/>
      <c r="R46" s="369" t="s">
        <v>144</v>
      </c>
      <c r="S46" s="369"/>
      <c r="T46" s="369"/>
      <c r="U46" s="372"/>
      <c r="V46" s="372"/>
    </row>
    <row r="47" spans="1:22" ht="15.75" x14ac:dyDescent="0.25">
      <c r="B47" s="5"/>
      <c r="C47" s="12"/>
      <c r="D47" s="12"/>
      <c r="E47" s="2"/>
      <c r="F47" s="14"/>
      <c r="G47" s="14"/>
      <c r="H47" s="14"/>
      <c r="I47" s="2"/>
      <c r="J47" s="2"/>
      <c r="K47" s="2"/>
      <c r="L47" s="2"/>
      <c r="M47" s="2"/>
      <c r="N47" s="2"/>
      <c r="O47" s="2"/>
      <c r="P47" s="2"/>
    </row>
    <row r="48" spans="1:22" ht="15.75" x14ac:dyDescent="0.25">
      <c r="A48" s="15"/>
      <c r="B48" s="5"/>
      <c r="C48" s="12"/>
      <c r="D48" s="12"/>
      <c r="E48" s="2"/>
      <c r="F48" s="14"/>
      <c r="G48" s="14"/>
      <c r="H48" s="14"/>
      <c r="I48" s="2"/>
      <c r="J48" s="2"/>
      <c r="K48" s="2"/>
      <c r="L48" s="2"/>
      <c r="M48" s="2"/>
      <c r="N48" s="2"/>
      <c r="O48" s="2"/>
      <c r="P48" s="2"/>
      <c r="Q48" s="2"/>
      <c r="R48" s="102"/>
      <c r="S48" s="358"/>
    </row>
    <row r="49" spans="1:22" x14ac:dyDescent="0.2">
      <c r="A49" s="15"/>
      <c r="B49"/>
    </row>
    <row r="50" spans="1:22" x14ac:dyDescent="0.2">
      <c r="B50"/>
    </row>
    <row r="51" spans="1:22" x14ac:dyDescent="0.2">
      <c r="B51"/>
    </row>
    <row r="52" spans="1:22" s="220" customFormat="1" ht="14.25" customHeight="1" x14ac:dyDescent="0.25">
      <c r="A52" s="298" t="s">
        <v>148</v>
      </c>
      <c r="B52" s="298"/>
      <c r="C52" s="298"/>
      <c r="D52" s="259" t="s">
        <v>149</v>
      </c>
      <c r="E52" s="259"/>
      <c r="F52" s="259"/>
      <c r="G52" s="259"/>
      <c r="H52" s="259"/>
      <c r="I52" s="240"/>
      <c r="J52" s="259" t="s">
        <v>150</v>
      </c>
      <c r="K52" s="259"/>
      <c r="L52" s="259"/>
      <c r="M52" s="259"/>
      <c r="N52" s="259"/>
      <c r="O52" s="240"/>
      <c r="R52" s="259" t="s">
        <v>137</v>
      </c>
      <c r="S52" s="259"/>
      <c r="T52" s="259"/>
      <c r="U52" s="205"/>
      <c r="V52" s="205"/>
    </row>
    <row r="53" spans="1:22" ht="23.25" customHeight="1" x14ac:dyDescent="0.2"/>
  </sheetData>
  <mergeCells count="30">
    <mergeCell ref="A46:C46"/>
    <mergeCell ref="A52:C52"/>
    <mergeCell ref="R46:T46"/>
    <mergeCell ref="R52:T52"/>
    <mergeCell ref="A45:G45"/>
    <mergeCell ref="S6:S7"/>
    <mergeCell ref="R6:R7"/>
    <mergeCell ref="M45:S45"/>
    <mergeCell ref="L1:T1"/>
    <mergeCell ref="L2:T2"/>
    <mergeCell ref="T6:T7"/>
    <mergeCell ref="M44:T44"/>
    <mergeCell ref="A4:T4"/>
    <mergeCell ref="A6:A7"/>
    <mergeCell ref="B6:B7"/>
    <mergeCell ref="C6:C7"/>
    <mergeCell ref="D6:D7"/>
    <mergeCell ref="E6:E7"/>
    <mergeCell ref="F6:G6"/>
    <mergeCell ref="H6:I6"/>
    <mergeCell ref="A44:D44"/>
    <mergeCell ref="J6:J7"/>
    <mergeCell ref="K6:L6"/>
    <mergeCell ref="M6:N6"/>
    <mergeCell ref="O6:P6"/>
    <mergeCell ref="Q6:Q7"/>
    <mergeCell ref="D46:H46"/>
    <mergeCell ref="J46:N46"/>
    <mergeCell ref="D52:H52"/>
    <mergeCell ref="J52:N52"/>
  </mergeCells>
  <pageMargins left="0.27" right="0.21" top="0.24" bottom="0.28999999999999998" header="0.21" footer="0.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J10" sqref="J10"/>
    </sheetView>
  </sheetViews>
  <sheetFormatPr defaultRowHeight="14.25" x14ac:dyDescent="0.2"/>
  <cols>
    <col min="1" max="1" width="3" customWidth="1"/>
    <col min="2" max="2" width="11.875" customWidth="1"/>
    <col min="3" max="3" width="9.75" customWidth="1"/>
    <col min="4" max="4" width="9.625" customWidth="1"/>
    <col min="5" max="5" width="6.625" customWidth="1"/>
    <col min="6" max="6" width="10.5" customWidth="1"/>
    <col min="7" max="7" width="6.75" customWidth="1"/>
    <col min="8" max="8" width="6" customWidth="1"/>
    <col min="9" max="9" width="5.5" customWidth="1"/>
    <col min="10" max="10" width="3.25" customWidth="1"/>
    <col min="11" max="11" width="5.75" customWidth="1"/>
    <col min="12" max="12" width="4.75" customWidth="1"/>
    <col min="13" max="13" width="7.25" customWidth="1"/>
    <col min="14" max="14" width="7.625" customWidth="1"/>
    <col min="15" max="15" width="7.125" customWidth="1"/>
    <col min="16" max="16" width="8" customWidth="1"/>
    <col min="17" max="17" width="10.25" customWidth="1"/>
  </cols>
  <sheetData>
    <row r="1" spans="1:22" s="143" customFormat="1" ht="15.75" x14ac:dyDescent="0.25">
      <c r="A1" s="311" t="s">
        <v>151</v>
      </c>
      <c r="B1" s="311"/>
      <c r="C1" s="311"/>
      <c r="D1" s="311"/>
      <c r="E1" s="311"/>
      <c r="F1" s="311"/>
      <c r="G1" s="71"/>
      <c r="H1" s="71"/>
      <c r="I1" s="142"/>
      <c r="J1" s="142"/>
      <c r="K1" s="142"/>
      <c r="L1" s="142"/>
      <c r="M1" s="312" t="s">
        <v>62</v>
      </c>
      <c r="N1" s="312"/>
      <c r="O1" s="312"/>
      <c r="P1" s="312"/>
      <c r="Q1" s="312"/>
      <c r="R1" s="312"/>
      <c r="S1" s="175"/>
      <c r="T1" s="175"/>
    </row>
    <row r="2" spans="1:22" s="143" customFormat="1" ht="18.75" x14ac:dyDescent="0.3">
      <c r="A2" s="313" t="s">
        <v>152</v>
      </c>
      <c r="B2" s="313"/>
      <c r="C2" s="313"/>
      <c r="D2" s="313"/>
      <c r="E2" s="313"/>
      <c r="F2" s="313"/>
      <c r="G2" s="71"/>
      <c r="H2" s="71"/>
      <c r="I2" s="142"/>
      <c r="J2" s="142"/>
      <c r="K2" s="144" t="s">
        <v>140</v>
      </c>
      <c r="L2" s="142"/>
      <c r="M2" s="314" t="s">
        <v>64</v>
      </c>
      <c r="N2" s="314"/>
      <c r="O2" s="314"/>
      <c r="P2" s="314"/>
      <c r="Q2" s="314"/>
      <c r="R2" s="314"/>
      <c r="S2" s="175"/>
      <c r="T2" s="175"/>
    </row>
    <row r="3" spans="1:22" s="143" customFormat="1" ht="36" customHeight="1" x14ac:dyDescent="0.25">
      <c r="A3" s="315" t="s">
        <v>268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40"/>
      <c r="S3" s="176"/>
      <c r="T3" s="176"/>
      <c r="U3" s="176"/>
      <c r="V3" s="176"/>
    </row>
    <row r="4" spans="1:22" s="192" customFormat="1" ht="33.75" customHeight="1" x14ac:dyDescent="0.25">
      <c r="A4" s="294" t="s">
        <v>93</v>
      </c>
      <c r="B4" s="299" t="s">
        <v>153</v>
      </c>
      <c r="C4" s="299" t="s">
        <v>1</v>
      </c>
      <c r="D4" s="307" t="s">
        <v>262</v>
      </c>
      <c r="E4" s="308"/>
      <c r="F4" s="307" t="s">
        <v>263</v>
      </c>
      <c r="G4" s="308"/>
      <c r="H4" s="309" t="s">
        <v>265</v>
      </c>
      <c r="I4" s="299" t="s">
        <v>155</v>
      </c>
      <c r="J4" s="306" t="s">
        <v>264</v>
      </c>
      <c r="K4" s="306"/>
      <c r="L4" s="299" t="s">
        <v>158</v>
      </c>
      <c r="M4" s="299" t="s">
        <v>159</v>
      </c>
      <c r="N4" s="299" t="s">
        <v>161</v>
      </c>
      <c r="O4" s="299" t="s">
        <v>160</v>
      </c>
      <c r="P4" s="299" t="s">
        <v>162</v>
      </c>
      <c r="Q4" s="301" t="s">
        <v>267</v>
      </c>
      <c r="R4" s="342"/>
      <c r="S4" s="191"/>
    </row>
    <row r="5" spans="1:22" s="192" customFormat="1" ht="34.5" customHeight="1" x14ac:dyDescent="0.25">
      <c r="A5" s="295"/>
      <c r="B5" s="300"/>
      <c r="C5" s="300"/>
      <c r="D5" s="193" t="s">
        <v>266</v>
      </c>
      <c r="E5" s="194" t="s">
        <v>154</v>
      </c>
      <c r="F5" s="193" t="s">
        <v>266</v>
      </c>
      <c r="G5" s="194" t="s">
        <v>154</v>
      </c>
      <c r="H5" s="310"/>
      <c r="I5" s="300"/>
      <c r="J5" s="195" t="s">
        <v>9</v>
      </c>
      <c r="K5" s="186"/>
      <c r="L5" s="300"/>
      <c r="M5" s="300"/>
      <c r="N5" s="300"/>
      <c r="O5" s="300"/>
      <c r="P5" s="300"/>
      <c r="Q5" s="302"/>
      <c r="R5" s="342"/>
      <c r="S5" s="191"/>
    </row>
    <row r="6" spans="1:22" s="143" customFormat="1" ht="21" customHeight="1" x14ac:dyDescent="0.25">
      <c r="A6" s="177"/>
      <c r="B6" s="303" t="s">
        <v>229</v>
      </c>
      <c r="C6" s="304"/>
      <c r="D6" s="179"/>
      <c r="E6" s="180"/>
      <c r="F6" s="179"/>
      <c r="G6" s="180"/>
      <c r="H6" s="181"/>
      <c r="I6" s="182"/>
      <c r="J6" s="183"/>
      <c r="K6" s="179"/>
      <c r="L6" s="178"/>
      <c r="M6" s="178"/>
      <c r="N6" s="178"/>
      <c r="O6" s="178"/>
      <c r="P6" s="178"/>
      <c r="Q6" s="185"/>
      <c r="R6" s="163"/>
      <c r="S6" s="164"/>
    </row>
    <row r="7" spans="1:22" s="143" customFormat="1" ht="15.75" x14ac:dyDescent="0.25">
      <c r="A7" s="145">
        <v>1</v>
      </c>
      <c r="B7" s="105" t="s">
        <v>230</v>
      </c>
      <c r="C7" s="104" t="s">
        <v>231</v>
      </c>
      <c r="D7" s="104" t="s">
        <v>35</v>
      </c>
      <c r="E7" s="188">
        <v>2.86</v>
      </c>
      <c r="F7" s="104" t="s">
        <v>269</v>
      </c>
      <c r="G7" s="189">
        <v>3</v>
      </c>
      <c r="H7" s="149">
        <f>G7-E7</f>
        <v>0.14000000000000012</v>
      </c>
      <c r="I7" s="150"/>
      <c r="J7" s="150">
        <v>70</v>
      </c>
      <c r="K7" s="151">
        <f>J7%*H7</f>
        <v>9.8000000000000087E-2</v>
      </c>
      <c r="L7" s="150"/>
      <c r="M7" s="150">
        <v>0.3</v>
      </c>
      <c r="N7" s="153">
        <f>H7*23.5%</f>
        <v>3.2900000000000026E-2</v>
      </c>
      <c r="O7" s="152">
        <f>N7+K7</f>
        <v>0.13090000000000013</v>
      </c>
      <c r="P7" s="153">
        <f>O7+H7</f>
        <v>0.27090000000000025</v>
      </c>
      <c r="Q7" s="165">
        <f>P7*1490</f>
        <v>403.64100000000036</v>
      </c>
      <c r="R7" s="163"/>
      <c r="S7" s="164"/>
    </row>
    <row r="8" spans="1:22" s="143" customFormat="1" ht="15.75" x14ac:dyDescent="0.25">
      <c r="A8" s="187">
        <v>2</v>
      </c>
      <c r="B8" s="105" t="s">
        <v>232</v>
      </c>
      <c r="C8" s="104" t="s">
        <v>233</v>
      </c>
      <c r="D8" s="104" t="s">
        <v>35</v>
      </c>
      <c r="E8" s="188">
        <v>2.86</v>
      </c>
      <c r="F8" s="104" t="s">
        <v>269</v>
      </c>
      <c r="G8" s="190">
        <v>3</v>
      </c>
      <c r="H8" s="149">
        <f>G8-E8</f>
        <v>0.14000000000000012</v>
      </c>
      <c r="I8" s="184"/>
      <c r="J8" s="184"/>
      <c r="K8" s="151">
        <f>J8%*H8</f>
        <v>0</v>
      </c>
      <c r="L8" s="184"/>
      <c r="M8" s="150">
        <v>0.3</v>
      </c>
      <c r="N8" s="153">
        <f>H8*23.5%</f>
        <v>3.2900000000000026E-2</v>
      </c>
      <c r="O8" s="152">
        <f>N8+K8</f>
        <v>3.2900000000000026E-2</v>
      </c>
      <c r="P8" s="153">
        <f>O8+H8</f>
        <v>0.17290000000000016</v>
      </c>
      <c r="Q8" s="165">
        <f>P8*1490</f>
        <v>257.62100000000027</v>
      </c>
      <c r="R8" s="163"/>
      <c r="S8" s="164"/>
    </row>
    <row r="9" spans="1:22" s="143" customFormat="1" ht="15.75" x14ac:dyDescent="0.25">
      <c r="A9" s="145">
        <v>1</v>
      </c>
      <c r="B9" s="146" t="s">
        <v>175</v>
      </c>
      <c r="C9" s="147" t="s">
        <v>176</v>
      </c>
      <c r="D9" s="148" t="s">
        <v>27</v>
      </c>
      <c r="E9" s="149">
        <v>3.06</v>
      </c>
      <c r="F9" s="148" t="s">
        <v>18</v>
      </c>
      <c r="G9" s="149">
        <v>3.33</v>
      </c>
      <c r="H9" s="149">
        <f>G9-E9</f>
        <v>0.27</v>
      </c>
      <c r="I9" s="150"/>
      <c r="J9" s="150">
        <v>70</v>
      </c>
      <c r="K9" s="151">
        <f>J9%*H9</f>
        <v>0.189</v>
      </c>
      <c r="L9" s="150"/>
      <c r="M9" s="150"/>
      <c r="N9" s="150">
        <v>0.5</v>
      </c>
      <c r="O9" s="150">
        <v>0.4</v>
      </c>
      <c r="P9" s="153">
        <f>H9*23.5%</f>
        <v>6.3450000000000006E-2</v>
      </c>
      <c r="Q9" s="152">
        <f>P9+K9</f>
        <v>0.25245000000000001</v>
      </c>
      <c r="R9" s="163"/>
      <c r="S9" s="164"/>
      <c r="T9" s="164"/>
      <c r="U9" s="164"/>
    </row>
    <row r="10" spans="1:22" s="143" customFormat="1" ht="15.75" x14ac:dyDescent="0.25">
      <c r="A10" s="154"/>
      <c r="B10" s="155" t="s">
        <v>193</v>
      </c>
      <c r="C10" s="155"/>
      <c r="D10" s="155"/>
      <c r="E10" s="156"/>
      <c r="F10" s="155"/>
      <c r="G10" s="156">
        <f>SUM(G7:G9)</f>
        <v>9.33</v>
      </c>
      <c r="H10" s="156">
        <f t="shared" ref="H10:Q10" si="0">SUM(H7:H9)</f>
        <v>0.55000000000000027</v>
      </c>
      <c r="I10" s="156">
        <f t="shared" si="0"/>
        <v>0</v>
      </c>
      <c r="J10" s="156"/>
      <c r="K10" s="156">
        <f t="shared" si="0"/>
        <v>0.28700000000000009</v>
      </c>
      <c r="L10" s="156">
        <f t="shared" si="0"/>
        <v>0</v>
      </c>
      <c r="M10" s="156">
        <f t="shared" si="0"/>
        <v>0.6</v>
      </c>
      <c r="N10" s="156">
        <f t="shared" si="0"/>
        <v>0.56580000000000008</v>
      </c>
      <c r="O10" s="156">
        <f t="shared" si="0"/>
        <v>0.56380000000000019</v>
      </c>
      <c r="P10" s="156">
        <f t="shared" si="0"/>
        <v>0.50725000000000042</v>
      </c>
      <c r="Q10" s="156">
        <f t="shared" si="0"/>
        <v>661.51445000000058</v>
      </c>
      <c r="R10" s="163"/>
      <c r="S10" s="164"/>
    </row>
    <row r="11" spans="1:22" s="143" customFormat="1" ht="15.75" customHeight="1" x14ac:dyDescent="0.25">
      <c r="A11" s="260" t="s">
        <v>142</v>
      </c>
      <c r="B11" s="260"/>
      <c r="C11" s="260"/>
      <c r="D11" s="260"/>
      <c r="E11" s="260"/>
      <c r="F11" s="90"/>
      <c r="G11" s="102"/>
      <c r="H11" s="102"/>
      <c r="I11" s="157"/>
      <c r="J11" s="157"/>
      <c r="K11" s="158"/>
      <c r="L11" s="142"/>
      <c r="M11" s="305" t="s">
        <v>194</v>
      </c>
      <c r="N11" s="305"/>
      <c r="O11" s="305"/>
      <c r="P11" s="305"/>
      <c r="Q11" s="305"/>
      <c r="R11" s="341"/>
      <c r="S11" s="166"/>
      <c r="T11" s="166"/>
    </row>
    <row r="12" spans="1:22" s="143" customFormat="1" ht="15.75" customHeight="1" x14ac:dyDescent="0.25">
      <c r="A12" s="256" t="s">
        <v>146</v>
      </c>
      <c r="B12" s="256"/>
      <c r="C12" s="256"/>
      <c r="D12" s="256"/>
      <c r="E12" s="256"/>
      <c r="F12" s="256"/>
      <c r="G12" s="256"/>
      <c r="H12" s="100"/>
      <c r="I12" s="168"/>
      <c r="J12" s="168"/>
      <c r="K12" s="168"/>
      <c r="L12" s="142"/>
      <c r="M12" s="159"/>
      <c r="N12" s="296" t="s">
        <v>195</v>
      </c>
      <c r="O12" s="296"/>
      <c r="P12" s="296"/>
      <c r="Q12" s="296"/>
      <c r="R12" s="167"/>
      <c r="S12" s="167"/>
      <c r="T12" s="167"/>
      <c r="U12" s="167"/>
    </row>
    <row r="13" spans="1:22" s="143" customFormat="1" ht="15.75" customHeight="1" x14ac:dyDescent="0.25">
      <c r="A13" s="298" t="s">
        <v>144</v>
      </c>
      <c r="B13" s="298"/>
      <c r="C13" s="298"/>
      <c r="E13" s="297" t="s">
        <v>147</v>
      </c>
      <c r="F13" s="297"/>
      <c r="G13" s="297"/>
      <c r="H13" s="173"/>
      <c r="I13" s="173"/>
      <c r="K13" s="297" t="s">
        <v>147</v>
      </c>
      <c r="L13" s="297"/>
      <c r="M13" s="297"/>
      <c r="N13" s="297"/>
      <c r="O13" s="292" t="s">
        <v>144</v>
      </c>
      <c r="P13" s="292"/>
      <c r="Q13" s="292"/>
      <c r="R13" s="292"/>
    </row>
    <row r="14" spans="1:22" s="143" customFormat="1" ht="15.75" x14ac:dyDescent="0.25">
      <c r="A14" s="169"/>
      <c r="B14" s="169"/>
      <c r="C14" s="170"/>
      <c r="D14" s="170"/>
      <c r="E14" s="171"/>
      <c r="F14" s="172"/>
      <c r="G14" s="172"/>
      <c r="H14" s="172"/>
      <c r="I14" s="161"/>
      <c r="J14" s="161"/>
      <c r="K14" s="171"/>
      <c r="L14" s="172"/>
      <c r="M14" s="172"/>
      <c r="N14" s="172"/>
      <c r="O14" s="161"/>
      <c r="P14" s="160"/>
      <c r="Q14" s="162"/>
      <c r="R14" s="161"/>
      <c r="S14" s="161"/>
      <c r="T14" s="161"/>
      <c r="U14" s="161"/>
      <c r="V14" s="160"/>
    </row>
    <row r="15" spans="1:22" s="143" customFormat="1" ht="15.75" x14ac:dyDescent="0.25">
      <c r="A15" s="15"/>
      <c r="B15" s="101"/>
      <c r="C15" s="12"/>
      <c r="D15" s="12"/>
      <c r="E15" s="102"/>
      <c r="F15" s="14"/>
      <c r="G15" s="14"/>
      <c r="H15" s="14"/>
      <c r="I15" s="161"/>
      <c r="J15" s="161"/>
      <c r="K15" s="102"/>
      <c r="L15" s="14"/>
      <c r="M15" s="14"/>
      <c r="N15" s="14"/>
      <c r="O15" s="161"/>
      <c r="P15" s="160"/>
      <c r="Q15" s="162"/>
      <c r="R15" s="161"/>
      <c r="S15" s="161"/>
      <c r="T15" s="161"/>
      <c r="U15" s="161"/>
      <c r="V15" s="160"/>
    </row>
    <row r="16" spans="1:22" s="143" customFormat="1" ht="15.75" x14ac:dyDescent="0.25">
      <c r="A16"/>
      <c r="B16"/>
      <c r="C16"/>
      <c r="D16"/>
      <c r="E16"/>
      <c r="F16"/>
      <c r="G16"/>
      <c r="H16" s="17"/>
      <c r="I16" s="161" t="s">
        <v>140</v>
      </c>
      <c r="J16" s="161"/>
      <c r="K16"/>
      <c r="L16"/>
      <c r="M16"/>
      <c r="N16" s="17"/>
      <c r="O16" s="161" t="s">
        <v>140</v>
      </c>
      <c r="P16" s="160"/>
      <c r="Q16" s="162"/>
      <c r="R16" s="161"/>
      <c r="S16" s="161"/>
      <c r="T16" s="161"/>
      <c r="U16" s="161"/>
      <c r="V16" s="160"/>
    </row>
    <row r="17" spans="1:22" s="143" customFormat="1" ht="15.75" x14ac:dyDescent="0.25">
      <c r="A17"/>
      <c r="B17"/>
      <c r="C17"/>
      <c r="D17"/>
      <c r="E17"/>
      <c r="F17"/>
      <c r="G17"/>
      <c r="H17" s="17"/>
      <c r="I17" s="161"/>
      <c r="J17" s="161"/>
      <c r="K17"/>
      <c r="L17"/>
      <c r="M17"/>
      <c r="N17" s="17"/>
      <c r="O17" s="161"/>
      <c r="P17" s="160"/>
      <c r="Q17" s="162"/>
      <c r="R17" s="161"/>
      <c r="S17" s="161"/>
      <c r="T17" s="161"/>
      <c r="U17" s="161"/>
      <c r="V17" s="160"/>
    </row>
    <row r="18" spans="1:22" s="143" customFormat="1" ht="15.75" x14ac:dyDescent="0.25">
      <c r="A18"/>
      <c r="B18"/>
      <c r="C18"/>
      <c r="D18"/>
      <c r="E18"/>
      <c r="F18"/>
      <c r="G18"/>
      <c r="H18" s="17"/>
      <c r="I18" s="161"/>
      <c r="J18" s="161"/>
      <c r="K18"/>
      <c r="L18"/>
      <c r="M18"/>
      <c r="N18" s="17"/>
      <c r="O18" s="161"/>
      <c r="P18" s="160"/>
      <c r="Q18" s="162"/>
      <c r="R18" s="161"/>
      <c r="S18" s="161"/>
      <c r="T18" s="161"/>
      <c r="U18" s="161"/>
      <c r="V18" s="160"/>
    </row>
    <row r="19" spans="1:22" s="143" customFormat="1" ht="15.75" customHeight="1" x14ac:dyDescent="0.3">
      <c r="A19" s="265" t="s">
        <v>148</v>
      </c>
      <c r="B19" s="265"/>
      <c r="C19" s="265"/>
      <c r="E19" s="291" t="s">
        <v>149</v>
      </c>
      <c r="F19" s="291"/>
      <c r="G19" s="291"/>
      <c r="H19" s="174"/>
      <c r="I19" s="174"/>
      <c r="J19" s="142"/>
      <c r="K19" s="291" t="s">
        <v>150</v>
      </c>
      <c r="L19" s="291"/>
      <c r="M19" s="291"/>
      <c r="N19" s="291"/>
      <c r="O19" s="293" t="s">
        <v>137</v>
      </c>
      <c r="P19" s="293"/>
      <c r="Q19" s="293"/>
      <c r="R19" s="293"/>
    </row>
    <row r="28" spans="1:22" x14ac:dyDescent="0.2">
      <c r="N28" t="s">
        <v>140</v>
      </c>
    </row>
  </sheetData>
  <mergeCells count="32">
    <mergeCell ref="A1:F1"/>
    <mergeCell ref="M1:R1"/>
    <mergeCell ref="A2:F2"/>
    <mergeCell ref="M2:R2"/>
    <mergeCell ref="A3:R3"/>
    <mergeCell ref="A11:E11"/>
    <mergeCell ref="M11:R11"/>
    <mergeCell ref="I4:I5"/>
    <mergeCell ref="J4:K4"/>
    <mergeCell ref="L4:L5"/>
    <mergeCell ref="M4:M5"/>
    <mergeCell ref="B4:B5"/>
    <mergeCell ref="C4:C5"/>
    <mergeCell ref="D4:E4"/>
    <mergeCell ref="F4:G4"/>
    <mergeCell ref="H4:H5"/>
    <mergeCell ref="K19:N19"/>
    <mergeCell ref="O13:R13"/>
    <mergeCell ref="O19:R19"/>
    <mergeCell ref="A19:C19"/>
    <mergeCell ref="A4:A5"/>
    <mergeCell ref="N12:Q12"/>
    <mergeCell ref="E19:G19"/>
    <mergeCell ref="E13:G13"/>
    <mergeCell ref="A12:G12"/>
    <mergeCell ref="A13:C13"/>
    <mergeCell ref="K13:N13"/>
    <mergeCell ref="N4:N5"/>
    <mergeCell ref="O4:O5"/>
    <mergeCell ref="P4:P5"/>
    <mergeCell ref="Q4:Q5"/>
    <mergeCell ref="B6:C6"/>
  </mergeCells>
  <pageMargins left="0.25" right="0.19" top="0.33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G15" sqref="G15"/>
    </sheetView>
  </sheetViews>
  <sheetFormatPr defaultRowHeight="14.25" x14ac:dyDescent="0.2"/>
  <cols>
    <col min="1" max="1" width="4" customWidth="1"/>
    <col min="2" max="2" width="2.75" customWidth="1"/>
    <col min="3" max="3" width="16.875" customWidth="1"/>
    <col min="4" max="4" width="10.25" customWidth="1"/>
    <col min="5" max="5" width="10" customWidth="1"/>
    <col min="6" max="6" width="6.875" customWidth="1"/>
    <col min="7" max="7" width="3.5" customWidth="1"/>
    <col min="8" max="8" width="5.875" customWidth="1"/>
    <col min="9" max="9" width="6.125" customWidth="1"/>
    <col min="10" max="10" width="5.625" customWidth="1"/>
    <col min="11" max="11" width="5" customWidth="1"/>
    <col min="12" max="12" width="5.375" customWidth="1"/>
    <col min="13" max="13" width="3.75" customWidth="1"/>
    <col min="14" max="14" width="6.625" customWidth="1"/>
    <col min="15" max="15" width="6.125" customWidth="1"/>
    <col min="16" max="16" width="6.75" customWidth="1"/>
    <col min="17" max="17" width="6.125" customWidth="1"/>
    <col min="18" max="18" width="7.125" customWidth="1"/>
    <col min="19" max="19" width="9.5" customWidth="1"/>
    <col min="20" max="20" width="7.625" customWidth="1"/>
  </cols>
  <sheetData>
    <row r="1" spans="1:20" ht="15.75" x14ac:dyDescent="0.25">
      <c r="A1" s="244" t="s">
        <v>151</v>
      </c>
      <c r="B1" s="244"/>
      <c r="C1" s="244"/>
      <c r="D1" s="244"/>
      <c r="E1" s="65"/>
      <c r="F1" s="65"/>
      <c r="G1" s="65"/>
      <c r="H1" s="65"/>
      <c r="I1" s="65"/>
      <c r="J1" s="65"/>
      <c r="K1" s="65"/>
      <c r="L1" s="65"/>
      <c r="M1" s="65"/>
      <c r="N1" s="71" t="s">
        <v>62</v>
      </c>
      <c r="O1" s="65"/>
      <c r="P1" s="65"/>
      <c r="Q1" s="65"/>
      <c r="R1" s="65"/>
      <c r="S1" s="65"/>
    </row>
    <row r="2" spans="1:20" ht="18.75" x14ac:dyDescent="0.3">
      <c r="A2" s="246" t="s">
        <v>152</v>
      </c>
      <c r="B2" s="246"/>
      <c r="C2" s="246"/>
      <c r="D2" s="246"/>
      <c r="E2" s="65"/>
      <c r="F2" s="65"/>
      <c r="G2" s="65"/>
      <c r="H2" s="65"/>
      <c r="I2" s="65"/>
      <c r="J2" s="65"/>
      <c r="K2" s="65"/>
      <c r="L2" s="65"/>
      <c r="M2" s="65"/>
      <c r="N2" s="247" t="s">
        <v>64</v>
      </c>
      <c r="O2" s="247"/>
      <c r="P2" s="247"/>
      <c r="Q2" s="247"/>
      <c r="R2" s="247"/>
      <c r="S2" s="247"/>
    </row>
    <row r="3" spans="1:20" ht="18.75" x14ac:dyDescent="0.3">
      <c r="A3" s="248" t="s">
        <v>256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20" s="60" customFormat="1" ht="30.75" customHeight="1" x14ac:dyDescent="0.25">
      <c r="A4" s="326" t="s">
        <v>93</v>
      </c>
      <c r="B4" s="326" t="s">
        <v>93</v>
      </c>
      <c r="C4" s="326" t="s">
        <v>94</v>
      </c>
      <c r="D4" s="317" t="s">
        <v>196</v>
      </c>
      <c r="E4" s="317" t="s">
        <v>2</v>
      </c>
      <c r="F4" s="331" t="s">
        <v>197</v>
      </c>
      <c r="G4" s="334" t="s">
        <v>198</v>
      </c>
      <c r="H4" s="335"/>
      <c r="I4" s="324" t="s">
        <v>199</v>
      </c>
      <c r="J4" s="336"/>
      <c r="K4" s="336"/>
      <c r="L4" s="336"/>
      <c r="M4" s="336"/>
      <c r="N4" s="336"/>
      <c r="O4" s="336"/>
      <c r="P4" s="325"/>
      <c r="Q4" s="317" t="s">
        <v>200</v>
      </c>
      <c r="R4" s="317" t="s">
        <v>201</v>
      </c>
      <c r="S4" s="337" t="s">
        <v>257</v>
      </c>
      <c r="T4" s="321" t="s">
        <v>90</v>
      </c>
    </row>
    <row r="5" spans="1:20" s="60" customFormat="1" ht="30.75" customHeight="1" x14ac:dyDescent="0.25">
      <c r="A5" s="327"/>
      <c r="B5" s="327"/>
      <c r="C5" s="327"/>
      <c r="D5" s="330"/>
      <c r="E5" s="330"/>
      <c r="F5" s="332"/>
      <c r="G5" s="112" t="s">
        <v>9</v>
      </c>
      <c r="H5" s="112" t="s">
        <v>163</v>
      </c>
      <c r="I5" s="317" t="s">
        <v>202</v>
      </c>
      <c r="J5" s="317" t="s">
        <v>203</v>
      </c>
      <c r="K5" s="317" t="s">
        <v>204</v>
      </c>
      <c r="L5" s="317" t="s">
        <v>157</v>
      </c>
      <c r="M5" s="324" t="s">
        <v>156</v>
      </c>
      <c r="N5" s="325"/>
      <c r="O5" s="317" t="s">
        <v>205</v>
      </c>
      <c r="P5" s="317" t="s">
        <v>206</v>
      </c>
      <c r="Q5" s="330"/>
      <c r="R5" s="330"/>
      <c r="S5" s="338"/>
      <c r="T5" s="322"/>
    </row>
    <row r="6" spans="1:20" s="60" customFormat="1" ht="30.75" customHeight="1" x14ac:dyDescent="0.25">
      <c r="A6" s="328"/>
      <c r="B6" s="328"/>
      <c r="C6" s="329"/>
      <c r="D6" s="318"/>
      <c r="E6" s="318"/>
      <c r="F6" s="333"/>
      <c r="G6" s="112" t="s">
        <v>140</v>
      </c>
      <c r="H6" s="112" t="s">
        <v>140</v>
      </c>
      <c r="I6" s="318"/>
      <c r="J6" s="318"/>
      <c r="K6" s="318"/>
      <c r="L6" s="318"/>
      <c r="M6" s="113" t="s">
        <v>9</v>
      </c>
      <c r="N6" s="113" t="s">
        <v>163</v>
      </c>
      <c r="O6" s="318"/>
      <c r="P6" s="318"/>
      <c r="Q6" s="318"/>
      <c r="R6" s="318"/>
      <c r="S6" s="339"/>
      <c r="T6" s="323"/>
    </row>
    <row r="7" spans="1:20" ht="15" x14ac:dyDescent="0.25">
      <c r="A7" s="72" t="s">
        <v>207</v>
      </c>
      <c r="B7" s="72"/>
      <c r="C7" s="319" t="s">
        <v>208</v>
      </c>
      <c r="D7" s="319"/>
      <c r="E7" s="73"/>
      <c r="F7" s="74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5"/>
      <c r="T7" s="18"/>
    </row>
    <row r="8" spans="1:20" s="220" customFormat="1" ht="17.25" customHeight="1" x14ac:dyDescent="0.25">
      <c r="A8" s="207">
        <v>97</v>
      </c>
      <c r="B8" s="207">
        <v>1</v>
      </c>
      <c r="C8" s="228" t="s">
        <v>235</v>
      </c>
      <c r="D8" s="229" t="s">
        <v>236</v>
      </c>
      <c r="E8" s="229" t="s">
        <v>18</v>
      </c>
      <c r="F8" s="230">
        <v>4.9800000000000004</v>
      </c>
      <c r="G8" s="229">
        <v>6</v>
      </c>
      <c r="H8" s="215">
        <f t="shared" ref="H8:H11" si="0">F8*G8%</f>
        <v>0.29880000000000001</v>
      </c>
      <c r="I8" s="229">
        <v>0.4</v>
      </c>
      <c r="J8" s="229">
        <v>0.3</v>
      </c>
      <c r="K8" s="229"/>
      <c r="L8" s="229">
        <v>0.4</v>
      </c>
      <c r="M8" s="229">
        <v>70</v>
      </c>
      <c r="N8" s="215">
        <f>M8%*(F8+H8+I8)</f>
        <v>3.9751600000000002</v>
      </c>
      <c r="O8" s="229"/>
      <c r="P8" s="217">
        <f>O8+N8+L8+K8+J8+I8</f>
        <v>5.0751600000000003</v>
      </c>
      <c r="Q8" s="215">
        <f>(F8+H8+I8)*23.5%</f>
        <v>1.3345180000000001</v>
      </c>
      <c r="R8" s="215">
        <f>Q8+P8+F8</f>
        <v>11.389678</v>
      </c>
      <c r="S8" s="218">
        <f>R8*1490</f>
        <v>16970.620220000001</v>
      </c>
      <c r="T8" s="219"/>
    </row>
    <row r="9" spans="1:20" s="220" customFormat="1" ht="17.25" customHeight="1" x14ac:dyDescent="0.25">
      <c r="A9" s="207">
        <v>137</v>
      </c>
      <c r="B9" s="207">
        <v>2</v>
      </c>
      <c r="C9" s="228" t="s">
        <v>252</v>
      </c>
      <c r="D9" s="231" t="s">
        <v>253</v>
      </c>
      <c r="E9" s="229" t="s">
        <v>27</v>
      </c>
      <c r="F9" s="230">
        <v>4.0599999999999996</v>
      </c>
      <c r="G9" s="229">
        <v>11</v>
      </c>
      <c r="H9" s="215">
        <f t="shared" si="0"/>
        <v>0.44659999999999994</v>
      </c>
      <c r="I9" s="229">
        <v>0</v>
      </c>
      <c r="J9" s="229">
        <v>0.3</v>
      </c>
      <c r="K9" s="229"/>
      <c r="L9" s="229">
        <v>0.2</v>
      </c>
      <c r="M9" s="229">
        <v>40</v>
      </c>
      <c r="N9" s="215">
        <f t="shared" ref="N9:N11" si="1">M9%*(F9+H9+I9)</f>
        <v>1.80264</v>
      </c>
      <c r="O9" s="229">
        <v>0.4</v>
      </c>
      <c r="P9" s="217">
        <f t="shared" ref="P9:P11" si="2">O9+N9+L9+K9+J9+I9</f>
        <v>2.7026400000000002</v>
      </c>
      <c r="Q9" s="215">
        <f t="shared" ref="Q9:Q11" si="3">(F9+H9+I9)*23.5%</f>
        <v>1.059051</v>
      </c>
      <c r="R9" s="215">
        <f t="shared" ref="R9:R11" si="4">Q9+P9+F9</f>
        <v>7.8216909999999995</v>
      </c>
      <c r="S9" s="218">
        <f t="shared" ref="S9:S15" si="5">R9*1490</f>
        <v>11654.319589999999</v>
      </c>
      <c r="T9" s="219"/>
    </row>
    <row r="10" spans="1:20" s="220" customFormat="1" ht="17.25" customHeight="1" x14ac:dyDescent="0.25">
      <c r="A10" s="207">
        <v>13</v>
      </c>
      <c r="B10" s="207">
        <v>3</v>
      </c>
      <c r="C10" s="232" t="s">
        <v>214</v>
      </c>
      <c r="D10" s="207" t="s">
        <v>215</v>
      </c>
      <c r="E10" s="207" t="s">
        <v>27</v>
      </c>
      <c r="F10" s="233">
        <v>4.0599999999999996</v>
      </c>
      <c r="G10" s="207">
        <v>13</v>
      </c>
      <c r="H10" s="217">
        <f t="shared" si="0"/>
        <v>0.52779999999999994</v>
      </c>
      <c r="I10" s="207">
        <v>0.3</v>
      </c>
      <c r="J10" s="207">
        <v>0.3</v>
      </c>
      <c r="K10" s="207"/>
      <c r="L10" s="207"/>
      <c r="M10" s="207">
        <v>40</v>
      </c>
      <c r="N10" s="215">
        <f t="shared" si="1"/>
        <v>1.95512</v>
      </c>
      <c r="O10" s="207"/>
      <c r="P10" s="217">
        <f t="shared" si="2"/>
        <v>2.5551199999999996</v>
      </c>
      <c r="Q10" s="215">
        <f t="shared" si="3"/>
        <v>1.1486329999999998</v>
      </c>
      <c r="R10" s="215">
        <f t="shared" si="4"/>
        <v>7.7637529999999995</v>
      </c>
      <c r="S10" s="218">
        <f t="shared" si="5"/>
        <v>11567.991969999999</v>
      </c>
      <c r="T10" s="219"/>
    </row>
    <row r="11" spans="1:20" s="220" customFormat="1" ht="17.25" customHeight="1" x14ac:dyDescent="0.25">
      <c r="A11" s="207">
        <v>109</v>
      </c>
      <c r="B11" s="207">
        <v>4</v>
      </c>
      <c r="C11" s="234" t="s">
        <v>240</v>
      </c>
      <c r="D11" s="235" t="s">
        <v>241</v>
      </c>
      <c r="E11" s="235" t="s">
        <v>122</v>
      </c>
      <c r="F11" s="235">
        <v>4.0599999999999996</v>
      </c>
      <c r="G11" s="235">
        <v>11</v>
      </c>
      <c r="H11" s="215">
        <f t="shared" si="0"/>
        <v>0.44659999999999994</v>
      </c>
      <c r="I11" s="229"/>
      <c r="J11" s="229">
        <v>0.3</v>
      </c>
      <c r="K11" s="229"/>
      <c r="L11" s="229"/>
      <c r="M11" s="229">
        <v>30</v>
      </c>
      <c r="N11" s="215">
        <f t="shared" si="1"/>
        <v>1.35198</v>
      </c>
      <c r="O11" s="229"/>
      <c r="P11" s="217">
        <f t="shared" si="2"/>
        <v>1.65198</v>
      </c>
      <c r="Q11" s="215">
        <f t="shared" si="3"/>
        <v>1.059051</v>
      </c>
      <c r="R11" s="215">
        <f t="shared" si="4"/>
        <v>6.7710309999999998</v>
      </c>
      <c r="S11" s="218">
        <f t="shared" si="5"/>
        <v>10088.83619</v>
      </c>
      <c r="T11" s="219"/>
    </row>
    <row r="12" spans="1:20" s="220" customFormat="1" ht="17.25" customHeight="1" x14ac:dyDescent="0.25">
      <c r="A12" s="206">
        <v>45</v>
      </c>
      <c r="B12" s="207">
        <v>5</v>
      </c>
      <c r="C12" s="208" t="s">
        <v>186</v>
      </c>
      <c r="D12" s="209" t="s">
        <v>187</v>
      </c>
      <c r="E12" s="210" t="s">
        <v>27</v>
      </c>
      <c r="F12" s="211">
        <v>4.0599999999999996</v>
      </c>
      <c r="G12" s="209">
        <v>12</v>
      </c>
      <c r="H12" s="212">
        <f>F12*G12%</f>
        <v>0.48719999999999991</v>
      </c>
      <c r="I12" s="213">
        <v>0.2</v>
      </c>
      <c r="J12" s="214">
        <v>0.4</v>
      </c>
      <c r="K12" s="212"/>
      <c r="L12" s="211"/>
      <c r="M12" s="214">
        <v>70</v>
      </c>
      <c r="N12" s="215">
        <f>M12%*(F12+H12+I12)</f>
        <v>3.3230399999999993</v>
      </c>
      <c r="O12" s="216">
        <v>1</v>
      </c>
      <c r="P12" s="217">
        <f>O12+N12+L12+K12+J12+I12</f>
        <v>4.9230399999999994</v>
      </c>
      <c r="Q12" s="215">
        <f>(F12+H12+I12)*23.5%</f>
        <v>1.1155919999999997</v>
      </c>
      <c r="R12" s="215">
        <f>Q12+P12+F12</f>
        <v>10.098631999999998</v>
      </c>
      <c r="S12" s="218">
        <f>R12*1490</f>
        <v>15046.961679999999</v>
      </c>
      <c r="T12" s="219"/>
    </row>
    <row r="13" spans="1:20" s="220" customFormat="1" ht="17.25" customHeight="1" x14ac:dyDescent="0.25">
      <c r="A13" s="206">
        <v>8</v>
      </c>
      <c r="B13" s="207">
        <v>6</v>
      </c>
      <c r="C13" s="208" t="s">
        <v>166</v>
      </c>
      <c r="D13" s="221" t="s">
        <v>167</v>
      </c>
      <c r="E13" s="210" t="s">
        <v>27</v>
      </c>
      <c r="F13" s="214">
        <v>4.0599999999999996</v>
      </c>
      <c r="G13" s="222">
        <v>13</v>
      </c>
      <c r="H13" s="212">
        <f>F13*G13%</f>
        <v>0.52779999999999994</v>
      </c>
      <c r="I13" s="223">
        <v>0.2</v>
      </c>
      <c r="J13" s="214">
        <v>0.5</v>
      </c>
      <c r="K13" s="212"/>
      <c r="L13" s="214"/>
      <c r="M13" s="214">
        <v>40</v>
      </c>
      <c r="N13" s="215">
        <f>M13%*(F13+H13+I13)</f>
        <v>1.9151199999999999</v>
      </c>
      <c r="O13" s="214"/>
      <c r="P13" s="217">
        <f>O13+N13+L13+K13+J13+I13</f>
        <v>2.6151200000000001</v>
      </c>
      <c r="Q13" s="215">
        <f>(F13+H13+I13)*23.5%</f>
        <v>1.1251329999999999</v>
      </c>
      <c r="R13" s="215">
        <f>Q13+P13+F13</f>
        <v>7.8002529999999997</v>
      </c>
      <c r="S13" s="218">
        <f>R13*1490</f>
        <v>11622.376969999999</v>
      </c>
      <c r="T13" s="219"/>
    </row>
    <row r="14" spans="1:20" s="220" customFormat="1" ht="17.25" customHeight="1" x14ac:dyDescent="0.25">
      <c r="A14" s="206">
        <v>9</v>
      </c>
      <c r="B14" s="207">
        <v>7</v>
      </c>
      <c r="C14" s="208" t="s">
        <v>168</v>
      </c>
      <c r="D14" s="221" t="s">
        <v>169</v>
      </c>
      <c r="E14" s="210" t="s">
        <v>27</v>
      </c>
      <c r="F14" s="214">
        <v>4.0599999999999996</v>
      </c>
      <c r="G14" s="222">
        <v>11</v>
      </c>
      <c r="H14" s="212">
        <f>F14*G14%</f>
        <v>0.44659999999999994</v>
      </c>
      <c r="I14" s="214">
        <v>0</v>
      </c>
      <c r="J14" s="214">
        <v>0.5</v>
      </c>
      <c r="K14" s="212"/>
      <c r="L14" s="214"/>
      <c r="M14" s="214">
        <v>40</v>
      </c>
      <c r="N14" s="215">
        <f>M14%*(F14+H14+I14)</f>
        <v>1.80264</v>
      </c>
      <c r="O14" s="214"/>
      <c r="P14" s="217">
        <f>O14+N14+L14+K14+J14+I14</f>
        <v>2.3026400000000002</v>
      </c>
      <c r="Q14" s="215">
        <f>(F14+H14+I14)*23.5%</f>
        <v>1.059051</v>
      </c>
      <c r="R14" s="215">
        <f>Q14+P14+F14</f>
        <v>7.421691</v>
      </c>
      <c r="S14" s="218">
        <f>R14*1490</f>
        <v>11058.319589999999</v>
      </c>
      <c r="T14" s="219"/>
    </row>
    <row r="15" spans="1:20" s="220" customFormat="1" ht="17.25" customHeight="1" x14ac:dyDescent="0.25">
      <c r="A15" s="224"/>
      <c r="B15" s="224"/>
      <c r="C15" s="225"/>
      <c r="D15" s="224"/>
      <c r="E15" s="224"/>
      <c r="F15" s="226">
        <f>SUM(F8:F14)</f>
        <v>29.339999999999993</v>
      </c>
      <c r="G15" s="226"/>
      <c r="H15" s="226">
        <f t="shared" ref="G15:S15" si="6">SUM(H8:H14)</f>
        <v>3.1814</v>
      </c>
      <c r="I15" s="226">
        <f t="shared" si="6"/>
        <v>1.0999999999999999</v>
      </c>
      <c r="J15" s="226">
        <f t="shared" si="6"/>
        <v>2.6</v>
      </c>
      <c r="K15" s="226" t="s">
        <v>140</v>
      </c>
      <c r="L15" s="226">
        <f t="shared" si="6"/>
        <v>0.60000000000000009</v>
      </c>
      <c r="M15" s="226" t="s">
        <v>140</v>
      </c>
      <c r="N15" s="226">
        <f t="shared" si="6"/>
        <v>16.125699999999998</v>
      </c>
      <c r="O15" s="226">
        <f t="shared" si="6"/>
        <v>1.4</v>
      </c>
      <c r="P15" s="226">
        <f t="shared" si="6"/>
        <v>21.825700000000001</v>
      </c>
      <c r="Q15" s="226">
        <f t="shared" si="6"/>
        <v>7.9010289999999994</v>
      </c>
      <c r="R15" s="226">
        <f t="shared" si="6"/>
        <v>59.066729000000002</v>
      </c>
      <c r="S15" s="226">
        <f t="shared" si="6"/>
        <v>88009.426210000005</v>
      </c>
      <c r="T15" s="227"/>
    </row>
    <row r="16" spans="1:20" ht="18.75" customHeight="1" x14ac:dyDescent="0.3">
      <c r="A16" s="66"/>
      <c r="B16" s="320" t="s">
        <v>258</v>
      </c>
      <c r="C16" s="320"/>
      <c r="D16" s="320"/>
      <c r="E16" s="320"/>
      <c r="F16" s="320"/>
      <c r="G16" s="111"/>
      <c r="H16" s="76"/>
      <c r="I16" s="77"/>
      <c r="J16" s="77"/>
      <c r="K16" s="77"/>
      <c r="L16" s="77"/>
      <c r="M16" s="66"/>
      <c r="N16" s="249" t="s">
        <v>259</v>
      </c>
      <c r="O16" s="249"/>
      <c r="P16" s="249"/>
      <c r="Q16" s="249"/>
      <c r="R16" s="249"/>
      <c r="S16" s="249"/>
      <c r="T16" s="249"/>
    </row>
    <row r="17" spans="1:23" ht="15" customHeight="1" x14ac:dyDescent="0.2">
      <c r="A17" s="66"/>
      <c r="B17" s="79"/>
      <c r="C17" s="243" t="s">
        <v>151</v>
      </c>
      <c r="D17" s="243"/>
      <c r="E17" s="243"/>
      <c r="F17" s="243"/>
      <c r="G17" s="243"/>
      <c r="H17" s="243"/>
      <c r="I17" s="79"/>
      <c r="J17" s="79"/>
      <c r="K17" s="78"/>
      <c r="L17" s="78"/>
      <c r="M17" s="66"/>
      <c r="N17" s="78"/>
      <c r="O17" s="243" t="s">
        <v>195</v>
      </c>
      <c r="P17" s="243"/>
      <c r="Q17" s="243"/>
      <c r="R17" s="243"/>
      <c r="S17" s="243"/>
      <c r="U17" s="79"/>
      <c r="V17" s="79"/>
      <c r="W17" s="79"/>
    </row>
    <row r="18" spans="1:23" ht="15" customHeight="1" x14ac:dyDescent="0.25">
      <c r="A18" s="316" t="s">
        <v>144</v>
      </c>
      <c r="B18" s="316"/>
      <c r="C18" s="316"/>
      <c r="D18" s="316"/>
      <c r="E18" s="16"/>
      <c r="F18" s="245" t="s">
        <v>254</v>
      </c>
      <c r="G18" s="245"/>
      <c r="H18" s="245"/>
      <c r="I18" s="245"/>
      <c r="J18" s="245"/>
      <c r="K18" s="81"/>
      <c r="L18" s="16"/>
      <c r="M18" s="245" t="s">
        <v>260</v>
      </c>
      <c r="N18" s="245"/>
      <c r="O18" s="245"/>
      <c r="P18" s="80"/>
      <c r="Q18" s="245" t="s">
        <v>144</v>
      </c>
      <c r="R18" s="245"/>
      <c r="S18" s="245"/>
      <c r="T18" s="245"/>
      <c r="U18" s="80"/>
      <c r="V18" s="80"/>
      <c r="W18" s="80"/>
    </row>
    <row r="19" spans="1:23" ht="15" x14ac:dyDescent="0.25">
      <c r="A19" s="65"/>
      <c r="B19" s="69"/>
      <c r="C19" s="69"/>
      <c r="D19" s="69"/>
      <c r="E19" s="68"/>
      <c r="F19" s="69"/>
      <c r="G19" s="68"/>
      <c r="H19" s="69"/>
      <c r="I19" s="65"/>
      <c r="J19" s="65"/>
      <c r="K19" s="68"/>
      <c r="L19" s="69"/>
      <c r="M19" s="69"/>
      <c r="N19" s="68"/>
      <c r="O19" s="68"/>
      <c r="P19" s="68"/>
      <c r="Q19" s="70"/>
      <c r="R19" s="69"/>
      <c r="S19" s="65"/>
      <c r="T19" s="65"/>
      <c r="U19" s="79"/>
      <c r="V19" s="79"/>
      <c r="W19" s="79"/>
    </row>
    <row r="20" spans="1:23" ht="15" x14ac:dyDescent="0.25">
      <c r="A20" s="67"/>
      <c r="B20" s="82"/>
      <c r="C20" s="82"/>
      <c r="D20" s="82"/>
      <c r="E20" s="83"/>
      <c r="F20" s="82"/>
      <c r="G20" s="83"/>
      <c r="H20" s="82"/>
      <c r="I20" s="84"/>
      <c r="J20" s="84"/>
      <c r="K20" s="83"/>
      <c r="L20" s="82"/>
      <c r="M20" s="82"/>
      <c r="N20" s="83"/>
      <c r="O20" s="83"/>
      <c r="P20" s="83"/>
      <c r="Q20" s="83"/>
      <c r="R20" s="82"/>
      <c r="S20" s="84"/>
      <c r="T20" s="84"/>
      <c r="U20" s="85"/>
      <c r="V20" s="85"/>
      <c r="W20" s="85"/>
    </row>
    <row r="21" spans="1:23" ht="15" x14ac:dyDescent="0.25">
      <c r="A21" s="86"/>
      <c r="B21" s="82"/>
      <c r="C21" s="82"/>
      <c r="D21" s="82"/>
      <c r="E21" s="83"/>
      <c r="F21" s="82"/>
      <c r="G21" s="83"/>
      <c r="H21" s="82"/>
      <c r="I21" s="84"/>
      <c r="J21" s="84"/>
      <c r="K21" s="83"/>
      <c r="L21" s="82"/>
      <c r="M21" s="82"/>
      <c r="N21" s="83"/>
      <c r="O21" s="83"/>
      <c r="P21" s="83"/>
      <c r="Q21" s="83"/>
      <c r="R21" s="82"/>
      <c r="S21" s="84"/>
      <c r="T21" s="84"/>
      <c r="U21" s="85"/>
      <c r="V21" s="85"/>
      <c r="W21" s="85"/>
    </row>
    <row r="22" spans="1:23" ht="15" x14ac:dyDescent="0.25">
      <c r="A22" s="86"/>
      <c r="B22" s="82"/>
      <c r="C22" s="82"/>
      <c r="D22" s="82"/>
      <c r="E22" s="83"/>
      <c r="F22" s="82"/>
      <c r="G22" s="83"/>
      <c r="H22" s="82"/>
      <c r="I22" s="84"/>
      <c r="J22" s="84"/>
      <c r="K22" s="83"/>
      <c r="L22" s="82"/>
      <c r="M22" s="82"/>
      <c r="N22" s="83"/>
      <c r="O22" s="83"/>
      <c r="P22" s="83"/>
      <c r="Q22" s="83"/>
      <c r="R22" s="82"/>
      <c r="S22" s="84"/>
      <c r="T22" s="84"/>
      <c r="U22" s="85"/>
      <c r="V22" s="85"/>
      <c r="W22" s="85"/>
    </row>
    <row r="23" spans="1:23" ht="15" x14ac:dyDescent="0.25">
      <c r="A23" s="85"/>
      <c r="B23" s="16"/>
      <c r="C23" s="82"/>
      <c r="D23" s="82"/>
      <c r="E23" s="83"/>
      <c r="F23" s="82"/>
      <c r="G23" s="83"/>
      <c r="H23" s="82"/>
      <c r="I23" s="84"/>
      <c r="J23" s="84"/>
      <c r="K23" s="83"/>
      <c r="L23" s="82"/>
      <c r="M23" s="82"/>
      <c r="N23" s="83"/>
      <c r="O23" s="83"/>
      <c r="P23" s="83"/>
      <c r="Q23" s="83"/>
      <c r="R23" s="82"/>
      <c r="S23" s="84"/>
      <c r="T23" s="84"/>
      <c r="U23" s="85"/>
      <c r="V23" s="85"/>
      <c r="W23" s="85"/>
    </row>
    <row r="24" spans="1:23" ht="15.75" customHeight="1" x14ac:dyDescent="0.25">
      <c r="A24" s="87"/>
      <c r="B24" s="87"/>
      <c r="C24" s="88" t="s">
        <v>148</v>
      </c>
      <c r="D24" s="16"/>
      <c r="E24" s="16"/>
      <c r="F24" s="241" t="s">
        <v>149</v>
      </c>
      <c r="G24" s="241"/>
      <c r="H24" s="241"/>
      <c r="I24" s="241"/>
      <c r="J24" s="241"/>
      <c r="K24" s="89"/>
      <c r="L24" s="16"/>
      <c r="M24" s="242" t="s">
        <v>150</v>
      </c>
      <c r="N24" s="242"/>
      <c r="O24" s="242"/>
      <c r="P24" s="87"/>
      <c r="Q24" s="242" t="s">
        <v>137</v>
      </c>
      <c r="R24" s="242"/>
      <c r="S24" s="242"/>
      <c r="T24" s="242"/>
      <c r="U24" s="87"/>
    </row>
    <row r="25" spans="1:23" ht="15" x14ac:dyDescent="0.2">
      <c r="A25" s="85"/>
      <c r="U25" s="17"/>
      <c r="V25" s="17"/>
      <c r="W25" s="17"/>
    </row>
  </sheetData>
  <mergeCells count="35">
    <mergeCell ref="B16:F16"/>
    <mergeCell ref="F24:J24"/>
    <mergeCell ref="A18:D18"/>
    <mergeCell ref="M18:O18"/>
    <mergeCell ref="M24:O24"/>
    <mergeCell ref="A1:D1"/>
    <mergeCell ref="A2:D2"/>
    <mergeCell ref="Q18:T18"/>
    <mergeCell ref="Q24:T24"/>
    <mergeCell ref="T4:T6"/>
    <mergeCell ref="C17:H17"/>
    <mergeCell ref="F18:J18"/>
    <mergeCell ref="N16:T16"/>
    <mergeCell ref="O17:S17"/>
    <mergeCell ref="M5:N5"/>
    <mergeCell ref="O5:O6"/>
    <mergeCell ref="P5:P6"/>
    <mergeCell ref="C7:D7"/>
    <mergeCell ref="G4:H4"/>
    <mergeCell ref="I4:P4"/>
    <mergeCell ref="Q4:Q6"/>
    <mergeCell ref="N2:S2"/>
    <mergeCell ref="A3:S3"/>
    <mergeCell ref="A4:A6"/>
    <mergeCell ref="B4:B6"/>
    <mergeCell ref="C4:C6"/>
    <mergeCell ref="D4:D6"/>
    <mergeCell ref="E4:E6"/>
    <mergeCell ref="F4:F6"/>
    <mergeCell ref="I5:I6"/>
    <mergeCell ref="J5:J6"/>
    <mergeCell ref="K5:K6"/>
    <mergeCell ref="L5:L6"/>
    <mergeCell ref="R4:R6"/>
    <mergeCell ref="S4:S6"/>
  </mergeCells>
  <pageMargins left="0.24" right="0.16" top="0.46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NL mới CUỐI năm </vt:lpstr>
      <vt:lpstr>VK cuối năm</vt:lpstr>
      <vt:lpstr>Thăng hạng CDNN</vt:lpstr>
      <vt:lpstr>giảm hưu huyện</vt:lpstr>
      <vt:lpstr>'NL mới CUỐI năm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BALICH</dc:creator>
  <cp:lastModifiedBy>BALICH</cp:lastModifiedBy>
  <cp:lastPrinted>2021-10-05T04:04:38Z</cp:lastPrinted>
  <dcterms:created xsi:type="dcterms:W3CDTF">2021-08-03T03:50:14Z</dcterms:created>
  <dcterms:modified xsi:type="dcterms:W3CDTF">2021-10-06T01:55:48Z</dcterms:modified>
</cp:coreProperties>
</file>