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lương tháng 11" sheetId="1" r:id="rId1"/>
  </sheets>
  <calcPr calcId="144525"/>
</workbook>
</file>

<file path=xl/calcChain.xml><?xml version="1.0" encoding="utf-8"?>
<calcChain xmlns="http://schemas.openxmlformats.org/spreadsheetml/2006/main">
  <c r="V93" i="1" l="1"/>
  <c r="V86" i="1"/>
  <c r="V79" i="1"/>
  <c r="V71" i="1"/>
  <c r="V65" i="1"/>
  <c r="V58" i="1"/>
  <c r="V50" i="1"/>
  <c r="V42" i="1"/>
  <c r="V36" i="1"/>
  <c r="V28" i="1"/>
  <c r="V20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7" i="1"/>
  <c r="T9" i="1"/>
  <c r="T10" i="1"/>
  <c r="T11" i="1"/>
  <c r="T8" i="1" l="1"/>
  <c r="T12" i="1" s="1"/>
  <c r="V12" i="1" s="1"/>
  <c r="P7" i="1"/>
  <c r="L93" i="1"/>
  <c r="K93" i="1"/>
  <c r="I93" i="1"/>
  <c r="H93" i="1"/>
  <c r="F93" i="1"/>
  <c r="D93" i="1"/>
  <c r="G92" i="1"/>
  <c r="N91" i="1"/>
  <c r="J91" i="1"/>
  <c r="E91" i="1"/>
  <c r="C91" i="1" s="1"/>
  <c r="M91" i="1" s="1"/>
  <c r="O91" i="1" s="1"/>
  <c r="N90" i="1"/>
  <c r="J90" i="1"/>
  <c r="E90" i="1" s="1"/>
  <c r="C90" i="1" s="1"/>
  <c r="M90" i="1" s="1"/>
  <c r="N89" i="1"/>
  <c r="J89" i="1"/>
  <c r="N88" i="1"/>
  <c r="J88" i="1"/>
  <c r="E88" i="1" s="1"/>
  <c r="C88" i="1" s="1"/>
  <c r="L86" i="1"/>
  <c r="K86" i="1"/>
  <c r="I86" i="1"/>
  <c r="H86" i="1"/>
  <c r="G86" i="1"/>
  <c r="F86" i="1"/>
  <c r="D86" i="1"/>
  <c r="N85" i="1"/>
  <c r="J85" i="1"/>
  <c r="E85" i="1" s="1"/>
  <c r="C85" i="1" s="1"/>
  <c r="M85" i="1" s="1"/>
  <c r="N84" i="1"/>
  <c r="J84" i="1"/>
  <c r="E84" i="1" s="1"/>
  <c r="C84" i="1" s="1"/>
  <c r="M84" i="1" s="1"/>
  <c r="N83" i="1"/>
  <c r="J83" i="1"/>
  <c r="E83" i="1" s="1"/>
  <c r="C83" i="1" s="1"/>
  <c r="M83" i="1" s="1"/>
  <c r="N82" i="1"/>
  <c r="J82" i="1"/>
  <c r="E82" i="1" s="1"/>
  <c r="C82" i="1" s="1"/>
  <c r="M82" i="1" s="1"/>
  <c r="N81" i="1"/>
  <c r="J81" i="1"/>
  <c r="L79" i="1"/>
  <c r="I79" i="1"/>
  <c r="H79" i="1"/>
  <c r="F79" i="1"/>
  <c r="D79" i="1"/>
  <c r="N78" i="1"/>
  <c r="J78" i="1"/>
  <c r="E78" i="1" s="1"/>
  <c r="C78" i="1" s="1"/>
  <c r="M78" i="1" s="1"/>
  <c r="O78" i="1" s="1"/>
  <c r="N77" i="1"/>
  <c r="K77" i="1"/>
  <c r="J77" i="1"/>
  <c r="E77" i="1"/>
  <c r="C77" i="1" s="1"/>
  <c r="M77" i="1" s="1"/>
  <c r="O77" i="1" s="1"/>
  <c r="N76" i="1"/>
  <c r="J76" i="1"/>
  <c r="E76" i="1" s="1"/>
  <c r="C76" i="1" s="1"/>
  <c r="M76" i="1" s="1"/>
  <c r="G75" i="1"/>
  <c r="J75" i="1" s="1"/>
  <c r="N74" i="1"/>
  <c r="K74" i="1"/>
  <c r="J74" i="1"/>
  <c r="N73" i="1"/>
  <c r="J73" i="1"/>
  <c r="L71" i="1"/>
  <c r="K71" i="1"/>
  <c r="I71" i="1"/>
  <c r="H71" i="1"/>
  <c r="F71" i="1"/>
  <c r="D71" i="1"/>
  <c r="N70" i="1"/>
  <c r="J70" i="1"/>
  <c r="E70" i="1" s="1"/>
  <c r="C70" i="1" s="1"/>
  <c r="M70" i="1" s="1"/>
  <c r="G69" i="1"/>
  <c r="G71" i="1" s="1"/>
  <c r="N68" i="1"/>
  <c r="J68" i="1"/>
  <c r="E68" i="1" s="1"/>
  <c r="C68" i="1" s="1"/>
  <c r="M68" i="1" s="1"/>
  <c r="O68" i="1" s="1"/>
  <c r="N67" i="1"/>
  <c r="J67" i="1"/>
  <c r="E67" i="1" s="1"/>
  <c r="L65" i="1"/>
  <c r="K65" i="1"/>
  <c r="I65" i="1"/>
  <c r="H65" i="1"/>
  <c r="F65" i="1"/>
  <c r="D65" i="1"/>
  <c r="N64" i="1"/>
  <c r="J64" i="1"/>
  <c r="E64" i="1" s="1"/>
  <c r="C64" i="1" s="1"/>
  <c r="M64" i="1" s="1"/>
  <c r="O64" i="1" s="1"/>
  <c r="G63" i="1"/>
  <c r="J63" i="1" s="1"/>
  <c r="N62" i="1"/>
  <c r="J62" i="1"/>
  <c r="E62" i="1" s="1"/>
  <c r="C62" i="1" s="1"/>
  <c r="M62" i="1" s="1"/>
  <c r="N61" i="1"/>
  <c r="J61" i="1"/>
  <c r="E61" i="1" s="1"/>
  <c r="C61" i="1" s="1"/>
  <c r="M61" i="1" s="1"/>
  <c r="G60" i="1"/>
  <c r="L58" i="1"/>
  <c r="K58" i="1"/>
  <c r="I58" i="1"/>
  <c r="H58" i="1"/>
  <c r="F58" i="1"/>
  <c r="D58" i="1"/>
  <c r="N57" i="1"/>
  <c r="J57" i="1"/>
  <c r="E57" i="1" s="1"/>
  <c r="C57" i="1" s="1"/>
  <c r="M57" i="1" s="1"/>
  <c r="O57" i="1" s="1"/>
  <c r="N56" i="1"/>
  <c r="J56" i="1"/>
  <c r="E56" i="1" s="1"/>
  <c r="C56" i="1" s="1"/>
  <c r="M56" i="1" s="1"/>
  <c r="O56" i="1" s="1"/>
  <c r="G55" i="1"/>
  <c r="N54" i="1"/>
  <c r="J54" i="1"/>
  <c r="E54" i="1" s="1"/>
  <c r="C54" i="1" s="1"/>
  <c r="M54" i="1" s="1"/>
  <c r="G53" i="1"/>
  <c r="N52" i="1"/>
  <c r="J52" i="1"/>
  <c r="E52" i="1" s="1"/>
  <c r="L50" i="1"/>
  <c r="I50" i="1"/>
  <c r="H50" i="1"/>
  <c r="G50" i="1"/>
  <c r="F50" i="1"/>
  <c r="D50" i="1"/>
  <c r="N49" i="1"/>
  <c r="K49" i="1"/>
  <c r="J49" i="1"/>
  <c r="N48" i="1"/>
  <c r="K48" i="1"/>
  <c r="K50" i="1" s="1"/>
  <c r="J48" i="1"/>
  <c r="N47" i="1"/>
  <c r="J47" i="1"/>
  <c r="E47" i="1" s="1"/>
  <c r="C47" i="1" s="1"/>
  <c r="M47" i="1" s="1"/>
  <c r="N46" i="1"/>
  <c r="E46" i="1"/>
  <c r="C46" i="1" s="1"/>
  <c r="M46" i="1" s="1"/>
  <c r="N45" i="1"/>
  <c r="J45" i="1"/>
  <c r="E45" i="1" s="1"/>
  <c r="C45" i="1" s="1"/>
  <c r="M45" i="1" s="1"/>
  <c r="N44" i="1"/>
  <c r="J44" i="1"/>
  <c r="L42" i="1"/>
  <c r="K42" i="1"/>
  <c r="I42" i="1"/>
  <c r="H42" i="1"/>
  <c r="F42" i="1"/>
  <c r="D42" i="1"/>
  <c r="G41" i="1"/>
  <c r="G42" i="1" s="1"/>
  <c r="N40" i="1"/>
  <c r="J40" i="1"/>
  <c r="E40" i="1" s="1"/>
  <c r="C40" i="1" s="1"/>
  <c r="M40" i="1" s="1"/>
  <c r="O40" i="1" s="1"/>
  <c r="N39" i="1"/>
  <c r="J39" i="1"/>
  <c r="E39" i="1" s="1"/>
  <c r="C39" i="1" s="1"/>
  <c r="M39" i="1" s="1"/>
  <c r="O39" i="1" s="1"/>
  <c r="N38" i="1"/>
  <c r="J38" i="1"/>
  <c r="E38" i="1" s="1"/>
  <c r="L36" i="1"/>
  <c r="I36" i="1"/>
  <c r="H36" i="1"/>
  <c r="F36" i="1"/>
  <c r="D36" i="1"/>
  <c r="N35" i="1"/>
  <c r="K35" i="1"/>
  <c r="J35" i="1"/>
  <c r="N34" i="1"/>
  <c r="K34" i="1"/>
  <c r="J34" i="1"/>
  <c r="E34" i="1" s="1"/>
  <c r="C34" i="1" s="1"/>
  <c r="M34" i="1" s="1"/>
  <c r="N33" i="1"/>
  <c r="J33" i="1"/>
  <c r="E33" i="1" s="1"/>
  <c r="C33" i="1" s="1"/>
  <c r="M33" i="1" s="1"/>
  <c r="N32" i="1"/>
  <c r="J32" i="1"/>
  <c r="E32" i="1" s="1"/>
  <c r="C32" i="1" s="1"/>
  <c r="M32" i="1" s="1"/>
  <c r="N31" i="1"/>
  <c r="K31" i="1"/>
  <c r="J31" i="1"/>
  <c r="E31" i="1" s="1"/>
  <c r="C31" i="1" s="1"/>
  <c r="M31" i="1" s="1"/>
  <c r="G30" i="1"/>
  <c r="J30" i="1" s="1"/>
  <c r="L28" i="1"/>
  <c r="K28" i="1"/>
  <c r="I28" i="1"/>
  <c r="H28" i="1"/>
  <c r="F28" i="1"/>
  <c r="D28" i="1"/>
  <c r="N27" i="1"/>
  <c r="J27" i="1"/>
  <c r="E27" i="1" s="1"/>
  <c r="C27" i="1" s="1"/>
  <c r="M27" i="1" s="1"/>
  <c r="O27" i="1" s="1"/>
  <c r="N26" i="1"/>
  <c r="J26" i="1"/>
  <c r="E26" i="1" s="1"/>
  <c r="C26" i="1" s="1"/>
  <c r="M26" i="1" s="1"/>
  <c r="N25" i="1"/>
  <c r="J25" i="1"/>
  <c r="E25" i="1"/>
  <c r="C25" i="1" s="1"/>
  <c r="M25" i="1" s="1"/>
  <c r="N24" i="1"/>
  <c r="J24" i="1"/>
  <c r="E24" i="1" s="1"/>
  <c r="C24" i="1" s="1"/>
  <c r="M24" i="1" s="1"/>
  <c r="O24" i="1" s="1"/>
  <c r="G23" i="1"/>
  <c r="N22" i="1"/>
  <c r="J22" i="1"/>
  <c r="E22" i="1" s="1"/>
  <c r="L20" i="1"/>
  <c r="I20" i="1"/>
  <c r="H20" i="1"/>
  <c r="F20" i="1"/>
  <c r="D20" i="1"/>
  <c r="N19" i="1"/>
  <c r="K19" i="1"/>
  <c r="K20" i="1" s="1"/>
  <c r="J19" i="1"/>
  <c r="N18" i="1"/>
  <c r="J18" i="1"/>
  <c r="E18" i="1"/>
  <c r="C18" i="1" s="1"/>
  <c r="M18" i="1" s="1"/>
  <c r="G17" i="1"/>
  <c r="J17" i="1" s="1"/>
  <c r="E17" i="1" s="1"/>
  <c r="C17" i="1" s="1"/>
  <c r="M17" i="1" s="1"/>
  <c r="N16" i="1"/>
  <c r="J16" i="1"/>
  <c r="E16" i="1" s="1"/>
  <c r="C16" i="1" s="1"/>
  <c r="M16" i="1" s="1"/>
  <c r="G15" i="1"/>
  <c r="G14" i="1"/>
  <c r="J14" i="1" s="1"/>
  <c r="E14" i="1" s="1"/>
  <c r="C14" i="1" s="1"/>
  <c r="L12" i="1"/>
  <c r="K12" i="1"/>
  <c r="I12" i="1"/>
  <c r="H12" i="1"/>
  <c r="F12" i="1"/>
  <c r="D11" i="1"/>
  <c r="P11" i="1" s="1"/>
  <c r="N10" i="1"/>
  <c r="J10" i="1"/>
  <c r="E10" i="1" s="1"/>
  <c r="C10" i="1" s="1"/>
  <c r="M10" i="1" s="1"/>
  <c r="O10" i="1" s="1"/>
  <c r="N9" i="1"/>
  <c r="J9" i="1"/>
  <c r="E9" i="1" s="1"/>
  <c r="C9" i="1" s="1"/>
  <c r="M9" i="1" s="1"/>
  <c r="G8" i="1"/>
  <c r="J8" i="1" s="1"/>
  <c r="N7" i="1"/>
  <c r="J7" i="1"/>
  <c r="E7" i="1" s="1"/>
  <c r="C7" i="1" s="1"/>
  <c r="P9" i="1"/>
  <c r="P10" i="1"/>
  <c r="P16" i="1"/>
  <c r="P18" i="1"/>
  <c r="P19" i="1"/>
  <c r="P22" i="1"/>
  <c r="P24" i="1"/>
  <c r="P25" i="1"/>
  <c r="P26" i="1"/>
  <c r="P27" i="1"/>
  <c r="P31" i="1"/>
  <c r="P32" i="1"/>
  <c r="P33" i="1"/>
  <c r="P34" i="1"/>
  <c r="P35" i="1"/>
  <c r="P38" i="1"/>
  <c r="P39" i="1"/>
  <c r="P40" i="1"/>
  <c r="P44" i="1"/>
  <c r="P45" i="1"/>
  <c r="P46" i="1"/>
  <c r="P50" i="1" s="1"/>
  <c r="P47" i="1"/>
  <c r="P48" i="1"/>
  <c r="P49" i="1"/>
  <c r="P52" i="1"/>
  <c r="P53" i="1"/>
  <c r="P54" i="1"/>
  <c r="P56" i="1"/>
  <c r="P57" i="1"/>
  <c r="P60" i="1"/>
  <c r="P61" i="1"/>
  <c r="P62" i="1"/>
  <c r="P64" i="1"/>
  <c r="P67" i="1"/>
  <c r="P68" i="1"/>
  <c r="P70" i="1"/>
  <c r="P73" i="1"/>
  <c r="P74" i="1"/>
  <c r="P76" i="1"/>
  <c r="P77" i="1"/>
  <c r="P78" i="1"/>
  <c r="P81" i="1"/>
  <c r="P86" i="1" s="1"/>
  <c r="P82" i="1"/>
  <c r="P83" i="1"/>
  <c r="P84" i="1"/>
  <c r="P85" i="1"/>
  <c r="P88" i="1"/>
  <c r="P89" i="1"/>
  <c r="P90" i="1"/>
  <c r="P91" i="1"/>
  <c r="P28" i="1" l="1"/>
  <c r="P71" i="1"/>
  <c r="P69" i="1"/>
  <c r="O25" i="1"/>
  <c r="E49" i="1"/>
  <c r="C49" i="1" s="1"/>
  <c r="M49" i="1" s="1"/>
  <c r="O49" i="1" s="1"/>
  <c r="O61" i="1"/>
  <c r="J69" i="1"/>
  <c r="E69" i="1" s="1"/>
  <c r="C69" i="1" s="1"/>
  <c r="M69" i="1" s="1"/>
  <c r="O69" i="1" s="1"/>
  <c r="N71" i="1"/>
  <c r="O82" i="1"/>
  <c r="O85" i="1"/>
  <c r="O9" i="1"/>
  <c r="N17" i="1"/>
  <c r="O62" i="1"/>
  <c r="N69" i="1"/>
  <c r="E74" i="1"/>
  <c r="C74" i="1" s="1"/>
  <c r="M74" i="1" s="1"/>
  <c r="O76" i="1"/>
  <c r="O90" i="1"/>
  <c r="O32" i="1"/>
  <c r="O54" i="1"/>
  <c r="P30" i="1"/>
  <c r="P36" i="1" s="1"/>
  <c r="N75" i="1"/>
  <c r="N79" i="1" s="1"/>
  <c r="P75" i="1"/>
  <c r="P79" i="1" s="1"/>
  <c r="D12" i="1"/>
  <c r="D94" i="1" s="1"/>
  <c r="O17" i="1"/>
  <c r="O26" i="1"/>
  <c r="E30" i="1"/>
  <c r="C30" i="1" s="1"/>
  <c r="M30" i="1" s="1"/>
  <c r="O33" i="1"/>
  <c r="O46" i="1"/>
  <c r="J86" i="1"/>
  <c r="N30" i="1"/>
  <c r="N36" i="1" s="1"/>
  <c r="O34" i="1"/>
  <c r="O47" i="1"/>
  <c r="P14" i="1"/>
  <c r="N14" i="1"/>
  <c r="O16" i="1"/>
  <c r="O31" i="1"/>
  <c r="G36" i="1"/>
  <c r="J50" i="1"/>
  <c r="O45" i="1"/>
  <c r="N86" i="1"/>
  <c r="J11" i="1"/>
  <c r="E11" i="1" s="1"/>
  <c r="C11" i="1" s="1"/>
  <c r="M11" i="1" s="1"/>
  <c r="O11" i="1" s="1"/>
  <c r="N11" i="1"/>
  <c r="N53" i="1"/>
  <c r="E81" i="1"/>
  <c r="E86" i="1" s="1"/>
  <c r="O83" i="1"/>
  <c r="O18" i="1"/>
  <c r="E35" i="1"/>
  <c r="C35" i="1" s="1"/>
  <c r="M35" i="1" s="1"/>
  <c r="O35" i="1" s="1"/>
  <c r="N50" i="1"/>
  <c r="F94" i="1"/>
  <c r="J53" i="1"/>
  <c r="E53" i="1" s="1"/>
  <c r="C53" i="1" s="1"/>
  <c r="M53" i="1" s="1"/>
  <c r="O53" i="1" s="1"/>
  <c r="I94" i="1"/>
  <c r="O70" i="1"/>
  <c r="K79" i="1"/>
  <c r="M14" i="1"/>
  <c r="N8" i="1"/>
  <c r="E8" i="1"/>
  <c r="P8" i="1"/>
  <c r="P12" i="1" s="1"/>
  <c r="G12" i="1"/>
  <c r="G28" i="1"/>
  <c r="J23" i="1"/>
  <c r="E23" i="1" s="1"/>
  <c r="C23" i="1" s="1"/>
  <c r="M23" i="1" s="1"/>
  <c r="N23" i="1"/>
  <c r="N28" i="1" s="1"/>
  <c r="N41" i="1"/>
  <c r="N42" i="1" s="1"/>
  <c r="J41" i="1"/>
  <c r="C52" i="1"/>
  <c r="J55" i="1"/>
  <c r="E55" i="1" s="1"/>
  <c r="C55" i="1" s="1"/>
  <c r="M55" i="1" s="1"/>
  <c r="N55" i="1"/>
  <c r="N58" i="1" s="1"/>
  <c r="P55" i="1"/>
  <c r="P58" i="1" s="1"/>
  <c r="J60" i="1"/>
  <c r="J65" i="1" s="1"/>
  <c r="N60" i="1"/>
  <c r="J79" i="1"/>
  <c r="E89" i="1"/>
  <c r="C89" i="1" s="1"/>
  <c r="M89" i="1" s="1"/>
  <c r="O89" i="1" s="1"/>
  <c r="O30" i="1"/>
  <c r="E71" i="1"/>
  <c r="C67" i="1"/>
  <c r="J15" i="1"/>
  <c r="N15" i="1"/>
  <c r="G20" i="1"/>
  <c r="P15" i="1"/>
  <c r="O84" i="1"/>
  <c r="M88" i="1"/>
  <c r="M7" i="1"/>
  <c r="K36" i="1"/>
  <c r="K94" i="1" s="1"/>
  <c r="C36" i="1"/>
  <c r="C38" i="1"/>
  <c r="E63" i="1"/>
  <c r="C63" i="1" s="1"/>
  <c r="M63" i="1" s="1"/>
  <c r="N63" i="1"/>
  <c r="G65" i="1"/>
  <c r="J71" i="1"/>
  <c r="O74" i="1"/>
  <c r="N92" i="1"/>
  <c r="N93" i="1" s="1"/>
  <c r="G93" i="1"/>
  <c r="J92" i="1"/>
  <c r="J93" i="1" s="1"/>
  <c r="E19" i="1"/>
  <c r="C19" i="1" s="1"/>
  <c r="M19" i="1" s="1"/>
  <c r="O19" i="1" s="1"/>
  <c r="C22" i="1"/>
  <c r="J36" i="1"/>
  <c r="E44" i="1"/>
  <c r="E48" i="1"/>
  <c r="C48" i="1" s="1"/>
  <c r="M48" i="1" s="1"/>
  <c r="O48" i="1" s="1"/>
  <c r="E73" i="1"/>
  <c r="E75" i="1"/>
  <c r="C75" i="1" s="1"/>
  <c r="M75" i="1" s="1"/>
  <c r="G58" i="1"/>
  <c r="G79" i="1"/>
  <c r="H94" i="1"/>
  <c r="L94" i="1"/>
  <c r="P63" i="1"/>
  <c r="P65" i="1" s="1"/>
  <c r="P92" i="1"/>
  <c r="P93" i="1" s="1"/>
  <c r="P17" i="1"/>
  <c r="P23" i="1"/>
  <c r="P41" i="1"/>
  <c r="P42" i="1" s="1"/>
  <c r="J28" i="1" l="1"/>
  <c r="N20" i="1"/>
  <c r="P20" i="1"/>
  <c r="C81" i="1"/>
  <c r="C86" i="1" s="1"/>
  <c r="E28" i="1"/>
  <c r="O75" i="1"/>
  <c r="E60" i="1"/>
  <c r="N12" i="1"/>
  <c r="E92" i="1"/>
  <c r="C92" i="1" s="1"/>
  <c r="M92" i="1" s="1"/>
  <c r="O92" i="1" s="1"/>
  <c r="O63" i="1"/>
  <c r="E36" i="1"/>
  <c r="O55" i="1"/>
  <c r="J12" i="1"/>
  <c r="O36" i="1"/>
  <c r="M36" i="1"/>
  <c r="C44" i="1"/>
  <c r="E50" i="1"/>
  <c r="M38" i="1"/>
  <c r="C58" i="1"/>
  <c r="M52" i="1"/>
  <c r="J58" i="1"/>
  <c r="P94" i="1"/>
  <c r="J20" i="1"/>
  <c r="E15" i="1"/>
  <c r="O23" i="1"/>
  <c r="E58" i="1"/>
  <c r="C73" i="1"/>
  <c r="E79" i="1"/>
  <c r="C28" i="1"/>
  <c r="M22" i="1"/>
  <c r="G94" i="1"/>
  <c r="O7" i="1"/>
  <c r="M67" i="1"/>
  <c r="C71" i="1"/>
  <c r="N65" i="1"/>
  <c r="E41" i="1"/>
  <c r="J42" i="1"/>
  <c r="C8" i="1"/>
  <c r="E12" i="1"/>
  <c r="O14" i="1"/>
  <c r="O88" i="1"/>
  <c r="E65" i="1"/>
  <c r="C60" i="1"/>
  <c r="E93" i="1" l="1"/>
  <c r="M93" i="1"/>
  <c r="M81" i="1"/>
  <c r="O93" i="1"/>
  <c r="N94" i="1"/>
  <c r="C93" i="1"/>
  <c r="J94" i="1"/>
  <c r="M8" i="1"/>
  <c r="C12" i="1"/>
  <c r="C79" i="1"/>
  <c r="M73" i="1"/>
  <c r="M60" i="1"/>
  <c r="C65" i="1"/>
  <c r="M71" i="1"/>
  <c r="O67" i="1"/>
  <c r="O71" i="1" s="1"/>
  <c r="O22" i="1"/>
  <c r="O28" i="1" s="1"/>
  <c r="M28" i="1"/>
  <c r="C15" i="1"/>
  <c r="E20" i="1"/>
  <c r="M44" i="1"/>
  <c r="C50" i="1"/>
  <c r="C41" i="1"/>
  <c r="E42" i="1"/>
  <c r="O38" i="1"/>
  <c r="M86" i="1"/>
  <c r="O81" i="1"/>
  <c r="O86" i="1" s="1"/>
  <c r="M58" i="1"/>
  <c r="O52" i="1"/>
  <c r="O58" i="1" s="1"/>
  <c r="E94" i="1" l="1"/>
  <c r="M41" i="1"/>
  <c r="C42" i="1"/>
  <c r="M15" i="1"/>
  <c r="C20" i="1"/>
  <c r="O60" i="1"/>
  <c r="O65" i="1" s="1"/>
  <c r="M65" i="1"/>
  <c r="O8" i="1"/>
  <c r="O12" i="1" s="1"/>
  <c r="M12" i="1"/>
  <c r="M50" i="1"/>
  <c r="O44" i="1"/>
  <c r="O50" i="1" s="1"/>
  <c r="O73" i="1"/>
  <c r="O79" i="1" s="1"/>
  <c r="M79" i="1"/>
  <c r="C94" i="1" l="1"/>
  <c r="O15" i="1"/>
  <c r="O20" i="1" s="1"/>
  <c r="M20" i="1"/>
  <c r="O41" i="1"/>
  <c r="O42" i="1" s="1"/>
  <c r="M42" i="1"/>
  <c r="O94" i="1" l="1"/>
  <c r="M94" i="1"/>
</calcChain>
</file>

<file path=xl/sharedStrings.xml><?xml version="1.0" encoding="utf-8"?>
<sst xmlns="http://schemas.openxmlformats.org/spreadsheetml/2006/main" count="151" uniqueCount="126">
  <si>
    <t>SỞ Y TẾ NGHỆ AN</t>
  </si>
  <si>
    <t>TRUNG TÂM Y TẾ QUỲ CHÂU</t>
  </si>
  <si>
    <t>CỦA CÁC CÁN BỘ TRẠM Y TẾ - LƯƠNG TỐI THIỂU 1.490.000</t>
  </si>
  <si>
    <t xml:space="preserve">TT
</t>
  </si>
  <si>
    <t>Họ và tên</t>
  </si>
  <si>
    <t>Tổng hệ số lương ngạch bậc và phụ cấp</t>
  </si>
  <si>
    <t>Lương ngạch bậc</t>
  </si>
  <si>
    <t>Tổng hệ số phụ cấp</t>
  </si>
  <si>
    <t>Hệ số phụ cấp</t>
  </si>
  <si>
    <t>Tổng tiền lương 1 tháng</t>
  </si>
  <si>
    <t>Các khoản đóng góp BHXH</t>
  </si>
  <si>
    <t>Ghi chú</t>
  </si>
  <si>
    <t>Chức vụ</t>
  </si>
  <si>
    <t>Vượt khung</t>
  </si>
  <si>
    <t>Khu vực</t>
  </si>
  <si>
    <t>Trách nhiệm</t>
  </si>
  <si>
    <t xml:space="preserve">Ưu đãi </t>
  </si>
  <si>
    <t>Thu hút NĐ76</t>
  </si>
  <si>
    <t>Lâu năm NĐ76</t>
  </si>
  <si>
    <t>I</t>
  </si>
  <si>
    <t>THỊ TRẤN</t>
  </si>
  <si>
    <t>11=1*1.490.000</t>
  </si>
  <si>
    <t>13=11-12</t>
  </si>
  <si>
    <t>Vi Thị Chuyên</t>
  </si>
  <si>
    <t>Vi Thị Lan</t>
  </si>
  <si>
    <t>Nguyễn Thị Hiền</t>
  </si>
  <si>
    <t>Vi Thị Đào</t>
  </si>
  <si>
    <t>Nguyễn Thị Loan</t>
  </si>
  <si>
    <t>Cộng:</t>
  </si>
  <si>
    <t>II</t>
  </si>
  <si>
    <t>CHÂU HẠNH</t>
  </si>
  <si>
    <t>Lê Thị Nga</t>
  </si>
  <si>
    <t>Trần Thị Châu</t>
  </si>
  <si>
    <t>Bùi Thị Hạnh</t>
  </si>
  <si>
    <t>Sầm Thị Hà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</si>
  <si>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</si>
  <si>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</si>
  <si>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</si>
  <si>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</si>
  <si>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</si>
  <si>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</si>
  <si>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</si>
  <si>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</si>
  <si>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</si>
  <si>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</si>
  <si>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</si>
  <si>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</si>
  <si>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Phạm Thị Nhi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</si>
  <si>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</si>
  <si>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</si>
  <si>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</si>
  <si>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</si>
  <si>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</si>
  <si>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</si>
  <si>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</si>
  <si>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</si>
  <si>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</si>
  <si>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</si>
  <si>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VI</t>
  </si>
  <si>
    <t>CHÂU THẮNG</t>
  </si>
  <si>
    <t>Sầm Thị Thanh</t>
  </si>
  <si>
    <t>Sầm Thị Mười</t>
  </si>
  <si>
    <t>Lữ Thị Thanh</t>
  </si>
  <si>
    <t>cắt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</si>
  <si>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</si>
  <si>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</si>
  <si>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</si>
  <si>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</si>
  <si>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</si>
  <si>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</si>
  <si>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</si>
  <si>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</si>
  <si>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</si>
  <si>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</si>
  <si>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</si>
  <si>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</si>
  <si>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</si>
  <si>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Trần Thị Xuyến</t>
  </si>
  <si>
    <t>Vi Thị Lý</t>
  </si>
  <si>
    <t>Vang Thanh Bình</t>
  </si>
  <si>
    <t>Mạc Thị Thuyết</t>
  </si>
  <si>
    <t>Phan Thu Hương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</si>
  <si>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</si>
  <si>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</si>
  <si>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</si>
  <si>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</si>
  <si>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</si>
  <si>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</si>
  <si>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</si>
  <si>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</si>
  <si>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</si>
  <si>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</si>
  <si>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</si>
  <si>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</si>
  <si>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</si>
  <si>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</si>
  <si>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</si>
  <si>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</si>
  <si>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</si>
  <si>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</si>
  <si>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</si>
  <si>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</si>
  <si>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</si>
  <si>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</si>
  <si>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</si>
  <si>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</si>
  <si>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</si>
  <si>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</si>
  <si>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Lô Thị Tâm</t>
  </si>
  <si>
    <t>Tổng cộng 12 trạm y tế:</t>
  </si>
  <si>
    <t>NGƯỜI LẬP</t>
  </si>
  <si>
    <t>KẾ TOÁN TRƯỞNG</t>
  </si>
  <si>
    <t xml:space="preserve">THỦ TRƯỞNG ĐƠN VỊ </t>
  </si>
  <si>
    <t>Đinh Ngọc Khiêm</t>
  </si>
  <si>
    <t xml:space="preserve">      Lê Hữu Ngọc</t>
  </si>
  <si>
    <t xml:space="preserve">Đặng Tân Minh </t>
  </si>
  <si>
    <t>Số tiền các trạm phải nộp cho Đ/c Khuyên BCH công đoàn đơn vị</t>
  </si>
  <si>
    <t>Tổng tiền lương 1 tháng được nhận QUA CHUYỂN KHOẢN VÀO TK</t>
  </si>
  <si>
    <t>hết</t>
  </si>
  <si>
    <t>Quỳ châu, ngày 9 tháng 11 năm 2020</t>
  </si>
  <si>
    <t>DANH SÁCH NHẬN LƯƠNG, PHỤ CẤP THÁNG 11 - NĂM 2020</t>
  </si>
  <si>
    <t>Công đoàn 1 tháng phải nộp</t>
  </si>
  <si>
    <t>Quý 4/2020</t>
  </si>
  <si>
    <t>Tháng 10/2020</t>
  </si>
  <si>
    <t>Tháng 11/2020</t>
  </si>
  <si>
    <t>Tháng 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</si>
</sst>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₫_-;\-* #,##0.00\ _₫_-;_-* &quot;-&quot;??\ _₫_-;_-@_-"/>
    <numFmt numFmtId="164" formatCode="_(* #,##0.0000_);_(* \(#,##0.0000\);_(* &quot;-&quot;??_);_(@_)"/>
    <numFmt numFmtId="165" formatCode="#,##0.000"/>
    <numFmt numFmtId="166" formatCode="0.000"/>
    <numFmt numFmtId="167" formatCode="0.0"/>
    <numFmt numFmtId="168" formatCode="#,##0.00000"/>
    <numFmt numFmtId="169" formatCode="_(* #,##0_);_(* \(#,##0\);_(* &quot;-&quot;???_);_(@_)"/>
    <numFmt numFmtId="170" formatCode="0.0000"/>
    <numFmt numFmtId="171" formatCode="0.00000"/>
  </numFmts>
  <fonts count="2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2"/>
      <name val=".VnTime"/>
      <family val="2"/>
    </font>
    <font>
      <b/>
      <sz val="11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sz val="11"/>
      <name val="Arial"/>
      <family val="2"/>
      <charset val="163"/>
    </font>
    <font>
      <b/>
      <i/>
      <sz val="10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9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128">
    <xf numFmtId="0" fontId="0" fillId="0" borderId="0" xfId="0"/>
    <xf numFmtId="0" fontId="2" fillId="2" borderId="0" xfId="0" applyFont="1" applyFill="1"/>
    <xf numFmtId="0" fontId="6" fillId="2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9" fillId="2" borderId="3" xfId="0" applyFont="1" applyFill="1" applyBorder="1"/>
    <xf numFmtId="166" fontId="10" fillId="2" borderId="3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167" fontId="10" fillId="2" borderId="3" xfId="0" applyNumberFormat="1" applyFont="1" applyFill="1" applyBorder="1" applyAlignment="1">
      <alignment horizontal="center"/>
    </xf>
    <xf numFmtId="38" fontId="10" fillId="2" borderId="3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8" fillId="2" borderId="4" xfId="0" applyNumberFormat="1" applyFont="1" applyFill="1" applyBorder="1"/>
    <xf numFmtId="0" fontId="8" fillId="2" borderId="0" xfId="0" applyFont="1" applyFill="1"/>
    <xf numFmtId="0" fontId="9" fillId="2" borderId="3" xfId="0" applyFont="1" applyFill="1" applyBorder="1" applyAlignment="1">
      <alignment horizontal="center"/>
    </xf>
    <xf numFmtId="166" fontId="2" fillId="2" borderId="3" xfId="0" applyNumberFormat="1" applyFont="1" applyFill="1" applyBorder="1" applyAlignment="1">
      <alignment horizontal="center"/>
    </xf>
    <xf numFmtId="38" fontId="2" fillId="2" borderId="3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 vertical="center" wrapText="1"/>
    </xf>
    <xf numFmtId="166" fontId="10" fillId="2" borderId="3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167" fontId="2" fillId="2" borderId="3" xfId="0" applyNumberFormat="1" applyFont="1" applyFill="1" applyBorder="1" applyAlignment="1">
      <alignment horizontal="center"/>
    </xf>
    <xf numFmtId="0" fontId="10" fillId="2" borderId="0" xfId="0" applyFont="1" applyFill="1"/>
    <xf numFmtId="3" fontId="8" fillId="2" borderId="4" xfId="0" applyNumberFormat="1" applyFont="1" applyFill="1" applyBorder="1" applyAlignment="1">
      <alignment wrapText="1"/>
    </xf>
    <xf numFmtId="166" fontId="10" fillId="3" borderId="3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2" fontId="10" fillId="3" borderId="3" xfId="0" applyNumberFormat="1" applyFont="1" applyFill="1" applyBorder="1" applyAlignment="1">
      <alignment horizontal="center"/>
    </xf>
    <xf numFmtId="167" fontId="10" fillId="3" borderId="3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right"/>
    </xf>
    <xf numFmtId="38" fontId="2" fillId="2" borderId="3" xfId="0" applyNumberFormat="1" applyFont="1" applyFill="1" applyBorder="1" applyAlignment="1"/>
    <xf numFmtId="38" fontId="2" fillId="2" borderId="4" xfId="0" applyNumberFormat="1" applyFont="1" applyFill="1" applyBorder="1" applyAlignment="1">
      <alignment horizontal="right"/>
    </xf>
    <xf numFmtId="0" fontId="9" fillId="2" borderId="3" xfId="0" applyFont="1" applyFill="1" applyBorder="1" applyAlignment="1"/>
    <xf numFmtId="3" fontId="6" fillId="2" borderId="4" xfId="0" applyNumberFormat="1" applyFont="1" applyFill="1" applyBorder="1" applyAlignment="1">
      <alignment wrapText="1"/>
    </xf>
    <xf numFmtId="43" fontId="9" fillId="2" borderId="3" xfId="1" applyFont="1" applyFill="1" applyBorder="1" applyAlignment="1"/>
    <xf numFmtId="166" fontId="10" fillId="2" borderId="3" xfId="1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right"/>
    </xf>
    <xf numFmtId="3" fontId="10" fillId="2" borderId="0" xfId="0" applyNumberFormat="1" applyFont="1" applyFill="1"/>
    <xf numFmtId="166" fontId="13" fillId="2" borderId="0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/>
    <xf numFmtId="168" fontId="10" fillId="2" borderId="0" xfId="0" applyNumberFormat="1" applyFont="1" applyFill="1"/>
    <xf numFmtId="164" fontId="3" fillId="2" borderId="0" xfId="1" applyNumberFormat="1" applyFont="1" applyFill="1" applyAlignment="1">
      <alignment horizontal="center"/>
    </xf>
    <xf numFmtId="0" fontId="14" fillId="0" borderId="0" xfId="0" applyFont="1"/>
    <xf numFmtId="166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5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3" fillId="0" borderId="0" xfId="0" applyFont="1"/>
    <xf numFmtId="0" fontId="9" fillId="2" borderId="0" xfId="0" applyFont="1" applyFill="1"/>
    <xf numFmtId="164" fontId="13" fillId="0" borderId="0" xfId="1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0" fontId="13" fillId="2" borderId="0" xfId="0" applyFont="1" applyFill="1"/>
    <xf numFmtId="38" fontId="13" fillId="0" borderId="0" xfId="0" applyNumberFormat="1" applyFont="1" applyFill="1" applyBorder="1" applyAlignment="1">
      <alignment horizontal="right"/>
    </xf>
    <xf numFmtId="165" fontId="13" fillId="0" borderId="0" xfId="0" applyNumberFormat="1" applyFont="1"/>
    <xf numFmtId="165" fontId="5" fillId="0" borderId="0" xfId="0" applyNumberFormat="1" applyFont="1"/>
    <xf numFmtId="166" fontId="15" fillId="0" borderId="0" xfId="0" applyNumberFormat="1" applyFont="1" applyAlignment="1">
      <alignment horizontal="center"/>
    </xf>
    <xf numFmtId="0" fontId="15" fillId="2" borderId="0" xfId="0" applyFont="1" applyFill="1"/>
    <xf numFmtId="164" fontId="15" fillId="0" borderId="0" xfId="1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3" fillId="2" borderId="0" xfId="2" applyFont="1" applyFill="1"/>
    <xf numFmtId="169" fontId="13" fillId="2" borderId="0" xfId="2" applyNumberFormat="1" applyFont="1" applyFill="1" applyBorder="1"/>
    <xf numFmtId="0" fontId="13" fillId="2" borderId="0" xfId="2" applyFont="1" applyFill="1" applyBorder="1"/>
    <xf numFmtId="0" fontId="13" fillId="0" borderId="0" xfId="2" applyFont="1" applyAlignment="1">
      <alignment horizontal="center"/>
    </xf>
    <xf numFmtId="166" fontId="13" fillId="0" borderId="0" xfId="2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0" borderId="0" xfId="2" applyFont="1"/>
    <xf numFmtId="166" fontId="13" fillId="0" borderId="0" xfId="2" applyNumberFormat="1" applyFont="1" applyAlignment="1">
      <alignment horizontal="left"/>
    </xf>
    <xf numFmtId="0" fontId="10" fillId="2" borderId="0" xfId="2" applyFont="1" applyFill="1"/>
    <xf numFmtId="3" fontId="5" fillId="2" borderId="0" xfId="2" applyNumberFormat="1" applyFont="1" applyFill="1" applyAlignment="1">
      <alignment horizontal="center"/>
    </xf>
    <xf numFmtId="169" fontId="10" fillId="2" borderId="0" xfId="2" applyNumberFormat="1" applyFont="1" applyFill="1" applyBorder="1"/>
    <xf numFmtId="0" fontId="10" fillId="2" borderId="0" xfId="2" applyFont="1" applyFill="1" applyBorder="1"/>
    <xf numFmtId="0" fontId="2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2" fontId="6" fillId="2" borderId="0" xfId="2" applyNumberFormat="1" applyFont="1" applyFill="1" applyAlignment="1">
      <alignment horizontal="center"/>
    </xf>
    <xf numFmtId="166" fontId="5" fillId="2" borderId="0" xfId="2" applyNumberFormat="1" applyFont="1" applyFill="1" applyAlignment="1">
      <alignment horizontal="center"/>
    </xf>
    <xf numFmtId="166" fontId="6" fillId="2" borderId="0" xfId="2" applyNumberFormat="1" applyFont="1" applyFill="1" applyAlignment="1">
      <alignment horizontal="center"/>
    </xf>
    <xf numFmtId="170" fontId="6" fillId="2" borderId="0" xfId="2" applyNumberFormat="1" applyFont="1" applyFill="1" applyAlignment="1">
      <alignment horizontal="center"/>
    </xf>
    <xf numFmtId="171" fontId="6" fillId="2" borderId="0" xfId="2" applyNumberFormat="1" applyFont="1" applyFill="1" applyAlignment="1">
      <alignment horizontal="center"/>
    </xf>
    <xf numFmtId="3" fontId="6" fillId="2" borderId="0" xfId="2" applyNumberFormat="1" applyFont="1" applyFill="1" applyAlignment="1">
      <alignment horizontal="center"/>
    </xf>
    <xf numFmtId="0" fontId="3" fillId="2" borderId="0" xfId="0" applyFont="1" applyFill="1"/>
    <xf numFmtId="3" fontId="10" fillId="2" borderId="5" xfId="0" applyNumberFormat="1" applyFont="1" applyFill="1" applyBorder="1" applyAlignment="1">
      <alignment horizontal="right" vertical="center" wrapText="1"/>
    </xf>
    <xf numFmtId="3" fontId="17" fillId="2" borderId="5" xfId="0" applyNumberFormat="1" applyFont="1" applyFill="1" applyBorder="1" applyAlignment="1">
      <alignment horizontal="right"/>
    </xf>
    <xf numFmtId="3" fontId="18" fillId="4" borderId="0" xfId="0" applyNumberFormat="1" applyFont="1" applyFill="1"/>
    <xf numFmtId="0" fontId="18" fillId="4" borderId="0" xfId="0" applyFont="1" applyFill="1"/>
    <xf numFmtId="0" fontId="19" fillId="4" borderId="0" xfId="0" applyFont="1" applyFill="1"/>
    <xf numFmtId="166" fontId="5" fillId="2" borderId="6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3" fontId="17" fillId="4" borderId="5" xfId="0" applyNumberFormat="1" applyFont="1" applyFill="1" applyBorder="1" applyAlignment="1">
      <alignment horizontal="right"/>
    </xf>
    <xf numFmtId="3" fontId="2" fillId="4" borderId="3" xfId="0" applyNumberFormat="1" applyFont="1" applyFill="1" applyBorder="1" applyAlignment="1">
      <alignment horizontal="right"/>
    </xf>
    <xf numFmtId="3" fontId="10" fillId="4" borderId="5" xfId="0" applyNumberFormat="1" applyFont="1" applyFill="1" applyBorder="1" applyAlignment="1">
      <alignment horizontal="right" vertical="center" wrapText="1"/>
    </xf>
    <xf numFmtId="38" fontId="2" fillId="4" borderId="3" xfId="0" applyNumberFormat="1" applyFont="1" applyFill="1" applyBorder="1" applyAlignment="1">
      <alignment horizontal="right"/>
    </xf>
    <xf numFmtId="3" fontId="5" fillId="4" borderId="6" xfId="0" applyNumberFormat="1" applyFont="1" applyFill="1" applyBorder="1" applyAlignment="1">
      <alignment horizontal="right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3" fontId="17" fillId="5" borderId="5" xfId="0" applyNumberFormat="1" applyFont="1" applyFill="1" applyBorder="1" applyAlignment="1">
      <alignment horizontal="right"/>
    </xf>
    <xf numFmtId="3" fontId="2" fillId="5" borderId="3" xfId="0" applyNumberFormat="1" applyFont="1" applyFill="1" applyBorder="1" applyAlignment="1">
      <alignment horizontal="right"/>
    </xf>
    <xf numFmtId="3" fontId="10" fillId="5" borderId="5" xfId="0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10"/>
  <sheetViews>
    <sheetView tabSelected="1" topLeftCell="A49" workbookViewId="0">
      <selection activeCell="X17" sqref="X17"/>
    </sheetView>
  </sheetViews>
  <sheetFormatPr defaultRowHeight="12.75" x14ac:dyDescent="0.2"/>
  <cols>
    <col min="1" max="1" width="4.28515625" style="1" customWidth="1"/>
    <col min="2" max="2" width="19.42578125" style="1" customWidth="1"/>
    <col min="3" max="3" width="6.42578125" style="29" customWidth="1"/>
    <col min="4" max="4" width="5.85546875" style="29" customWidth="1"/>
    <col min="5" max="5" width="6.5703125" style="29" customWidth="1"/>
    <col min="6" max="6" width="5.42578125" style="29" customWidth="1"/>
    <col min="7" max="7" width="5.5703125" style="29" customWidth="1"/>
    <col min="8" max="8" width="5.42578125" style="29" customWidth="1"/>
    <col min="9" max="9" width="5.5703125" style="29" customWidth="1"/>
    <col min="10" max="10" width="6.7109375" style="29" customWidth="1"/>
    <col min="11" max="11" width="6" style="29" customWidth="1"/>
    <col min="12" max="12" width="5.42578125" style="29" customWidth="1"/>
    <col min="13" max="13" width="13" style="29" customWidth="1"/>
    <col min="14" max="14" width="10.5703125" style="29" customWidth="1"/>
    <col min="15" max="15" width="11" style="29" customWidth="1"/>
    <col min="16" max="20" width="10.28515625" style="29" customWidth="1"/>
    <col min="21" max="21" width="18" style="43" customWidth="1"/>
    <col min="22" max="245" width="9.140625" style="29"/>
    <col min="246" max="246" width="4.28515625" style="29" customWidth="1"/>
    <col min="247" max="247" width="19.42578125" style="29" customWidth="1"/>
    <col min="248" max="248" width="10.85546875" style="29" customWidth="1"/>
    <col min="249" max="250" width="9" style="29" customWidth="1"/>
    <col min="251" max="252" width="5.5703125" style="29" customWidth="1"/>
    <col min="253" max="254" width="7.7109375" style="29" customWidth="1"/>
    <col min="255" max="256" width="7.5703125" style="29" customWidth="1"/>
    <col min="257" max="257" width="7.140625" style="29" customWidth="1"/>
    <col min="258" max="258" width="13" style="29" customWidth="1"/>
    <col min="259" max="259" width="11.28515625" style="29" customWidth="1"/>
    <col min="260" max="260" width="11" style="29" customWidth="1"/>
    <col min="261" max="261" width="17.140625" style="29" customWidth="1"/>
    <col min="262" max="262" width="0" style="29" hidden="1" customWidth="1"/>
    <col min="263" max="264" width="12.5703125" style="29" customWidth="1"/>
    <col min="265" max="265" width="15" style="29" customWidth="1"/>
    <col min="266" max="266" width="9.140625" style="29"/>
    <col min="267" max="267" width="9.42578125" style="29" customWidth="1"/>
    <col min="268" max="268" width="9.85546875" style="29" customWidth="1"/>
    <col min="269" max="270" width="13.7109375" style="29" customWidth="1"/>
    <col min="271" max="271" width="13.140625" style="29" customWidth="1"/>
    <col min="272" max="272" width="18.140625" style="29" customWidth="1"/>
    <col min="273" max="273" width="11.42578125" style="29" customWidth="1"/>
    <col min="274" max="274" width="16" style="29" customWidth="1"/>
    <col min="275" max="275" width="20.7109375" style="29" bestFit="1" customWidth="1"/>
    <col min="276" max="501" width="9.140625" style="29"/>
    <col min="502" max="502" width="4.28515625" style="29" customWidth="1"/>
    <col min="503" max="503" width="19.42578125" style="29" customWidth="1"/>
    <col min="504" max="504" width="10.85546875" style="29" customWidth="1"/>
    <col min="505" max="506" width="9" style="29" customWidth="1"/>
    <col min="507" max="508" width="5.5703125" style="29" customWidth="1"/>
    <col min="509" max="510" width="7.7109375" style="29" customWidth="1"/>
    <col min="511" max="512" width="7.5703125" style="29" customWidth="1"/>
    <col min="513" max="513" width="7.140625" style="29" customWidth="1"/>
    <col min="514" max="514" width="13" style="29" customWidth="1"/>
    <col min="515" max="515" width="11.28515625" style="29" customWidth="1"/>
    <col min="516" max="516" width="11" style="29" customWidth="1"/>
    <col min="517" max="517" width="17.140625" style="29" customWidth="1"/>
    <col min="518" max="518" width="0" style="29" hidden="1" customWidth="1"/>
    <col min="519" max="520" width="12.5703125" style="29" customWidth="1"/>
    <col min="521" max="521" width="15" style="29" customWidth="1"/>
    <col min="522" max="522" width="9.140625" style="29"/>
    <col min="523" max="523" width="9.42578125" style="29" customWidth="1"/>
    <col min="524" max="524" width="9.85546875" style="29" customWidth="1"/>
    <col min="525" max="526" width="13.7109375" style="29" customWidth="1"/>
    <col min="527" max="527" width="13.140625" style="29" customWidth="1"/>
    <col min="528" max="528" width="18.140625" style="29" customWidth="1"/>
    <col min="529" max="529" width="11.42578125" style="29" customWidth="1"/>
    <col min="530" max="530" width="16" style="29" customWidth="1"/>
    <col min="531" max="531" width="20.7109375" style="29" bestFit="1" customWidth="1"/>
    <col min="532" max="757" width="9.140625" style="29"/>
    <col min="758" max="758" width="4.28515625" style="29" customWidth="1"/>
    <col min="759" max="759" width="19.42578125" style="29" customWidth="1"/>
    <col min="760" max="760" width="10.85546875" style="29" customWidth="1"/>
    <col min="761" max="762" width="9" style="29" customWidth="1"/>
    <col min="763" max="764" width="5.5703125" style="29" customWidth="1"/>
    <col min="765" max="766" width="7.7109375" style="29" customWidth="1"/>
    <col min="767" max="768" width="7.5703125" style="29" customWidth="1"/>
    <col min="769" max="769" width="7.140625" style="29" customWidth="1"/>
    <col min="770" max="770" width="13" style="29" customWidth="1"/>
    <col min="771" max="771" width="11.28515625" style="29" customWidth="1"/>
    <col min="772" max="772" width="11" style="29" customWidth="1"/>
    <col min="773" max="773" width="17.140625" style="29" customWidth="1"/>
    <col min="774" max="774" width="0" style="29" hidden="1" customWidth="1"/>
    <col min="775" max="776" width="12.5703125" style="29" customWidth="1"/>
    <col min="777" max="777" width="15" style="29" customWidth="1"/>
    <col min="778" max="778" width="9.140625" style="29"/>
    <col min="779" max="779" width="9.42578125" style="29" customWidth="1"/>
    <col min="780" max="780" width="9.85546875" style="29" customWidth="1"/>
    <col min="781" max="782" width="13.7109375" style="29" customWidth="1"/>
    <col min="783" max="783" width="13.140625" style="29" customWidth="1"/>
    <col min="784" max="784" width="18.140625" style="29" customWidth="1"/>
    <col min="785" max="785" width="11.42578125" style="29" customWidth="1"/>
    <col min="786" max="786" width="16" style="29" customWidth="1"/>
    <col min="787" max="787" width="20.7109375" style="29" bestFit="1" customWidth="1"/>
    <col min="788" max="1013" width="9.140625" style="29"/>
    <col min="1014" max="1014" width="4.28515625" style="29" customWidth="1"/>
    <col min="1015" max="1015" width="19.42578125" style="29" customWidth="1"/>
    <col min="1016" max="1016" width="10.85546875" style="29" customWidth="1"/>
    <col min="1017" max="1018" width="9" style="29" customWidth="1"/>
    <col min="1019" max="1020" width="5.5703125" style="29" customWidth="1"/>
    <col min="1021" max="1022" width="7.7109375" style="29" customWidth="1"/>
    <col min="1023" max="1024" width="7.5703125" style="29" customWidth="1"/>
    <col min="1025" max="1025" width="7.140625" style="29" customWidth="1"/>
    <col min="1026" max="1026" width="13" style="29" customWidth="1"/>
    <col min="1027" max="1027" width="11.28515625" style="29" customWidth="1"/>
    <col min="1028" max="1028" width="11" style="29" customWidth="1"/>
    <col min="1029" max="1029" width="17.140625" style="29" customWidth="1"/>
    <col min="1030" max="1030" width="0" style="29" hidden="1" customWidth="1"/>
    <col min="1031" max="1032" width="12.5703125" style="29" customWidth="1"/>
    <col min="1033" max="1033" width="15" style="29" customWidth="1"/>
    <col min="1034" max="1034" width="9.140625" style="29"/>
    <col min="1035" max="1035" width="9.42578125" style="29" customWidth="1"/>
    <col min="1036" max="1036" width="9.85546875" style="29" customWidth="1"/>
    <col min="1037" max="1038" width="13.7109375" style="29" customWidth="1"/>
    <col min="1039" max="1039" width="13.140625" style="29" customWidth="1"/>
    <col min="1040" max="1040" width="18.140625" style="29" customWidth="1"/>
    <col min="1041" max="1041" width="11.42578125" style="29" customWidth="1"/>
    <col min="1042" max="1042" width="16" style="29" customWidth="1"/>
    <col min="1043" max="1043" width="20.7109375" style="29" bestFit="1" customWidth="1"/>
    <col min="1044" max="1269" width="9.140625" style="29"/>
    <col min="1270" max="1270" width="4.28515625" style="29" customWidth="1"/>
    <col min="1271" max="1271" width="19.42578125" style="29" customWidth="1"/>
    <col min="1272" max="1272" width="10.85546875" style="29" customWidth="1"/>
    <col min="1273" max="1274" width="9" style="29" customWidth="1"/>
    <col min="1275" max="1276" width="5.5703125" style="29" customWidth="1"/>
    <col min="1277" max="1278" width="7.7109375" style="29" customWidth="1"/>
    <col min="1279" max="1280" width="7.5703125" style="29" customWidth="1"/>
    <col min="1281" max="1281" width="7.140625" style="29" customWidth="1"/>
    <col min="1282" max="1282" width="13" style="29" customWidth="1"/>
    <col min="1283" max="1283" width="11.28515625" style="29" customWidth="1"/>
    <col min="1284" max="1284" width="11" style="29" customWidth="1"/>
    <col min="1285" max="1285" width="17.140625" style="29" customWidth="1"/>
    <col min="1286" max="1286" width="0" style="29" hidden="1" customWidth="1"/>
    <col min="1287" max="1288" width="12.5703125" style="29" customWidth="1"/>
    <col min="1289" max="1289" width="15" style="29" customWidth="1"/>
    <col min="1290" max="1290" width="9.140625" style="29"/>
    <col min="1291" max="1291" width="9.42578125" style="29" customWidth="1"/>
    <col min="1292" max="1292" width="9.85546875" style="29" customWidth="1"/>
    <col min="1293" max="1294" width="13.7109375" style="29" customWidth="1"/>
    <col min="1295" max="1295" width="13.140625" style="29" customWidth="1"/>
    <col min="1296" max="1296" width="18.140625" style="29" customWidth="1"/>
    <col min="1297" max="1297" width="11.42578125" style="29" customWidth="1"/>
    <col min="1298" max="1298" width="16" style="29" customWidth="1"/>
    <col min="1299" max="1299" width="20.7109375" style="29" bestFit="1" customWidth="1"/>
    <col min="1300" max="1525" width="9.140625" style="29"/>
    <col min="1526" max="1526" width="4.28515625" style="29" customWidth="1"/>
    <col min="1527" max="1527" width="19.42578125" style="29" customWidth="1"/>
    <col min="1528" max="1528" width="10.85546875" style="29" customWidth="1"/>
    <col min="1529" max="1530" width="9" style="29" customWidth="1"/>
    <col min="1531" max="1532" width="5.5703125" style="29" customWidth="1"/>
    <col min="1533" max="1534" width="7.7109375" style="29" customWidth="1"/>
    <col min="1535" max="1536" width="7.5703125" style="29" customWidth="1"/>
    <col min="1537" max="1537" width="7.140625" style="29" customWidth="1"/>
    <col min="1538" max="1538" width="13" style="29" customWidth="1"/>
    <col min="1539" max="1539" width="11.28515625" style="29" customWidth="1"/>
    <col min="1540" max="1540" width="11" style="29" customWidth="1"/>
    <col min="1541" max="1541" width="17.140625" style="29" customWidth="1"/>
    <col min="1542" max="1542" width="0" style="29" hidden="1" customWidth="1"/>
    <col min="1543" max="1544" width="12.5703125" style="29" customWidth="1"/>
    <col min="1545" max="1545" width="15" style="29" customWidth="1"/>
    <col min="1546" max="1546" width="9.140625" style="29"/>
    <col min="1547" max="1547" width="9.42578125" style="29" customWidth="1"/>
    <col min="1548" max="1548" width="9.85546875" style="29" customWidth="1"/>
    <col min="1549" max="1550" width="13.7109375" style="29" customWidth="1"/>
    <col min="1551" max="1551" width="13.140625" style="29" customWidth="1"/>
    <col min="1552" max="1552" width="18.140625" style="29" customWidth="1"/>
    <col min="1553" max="1553" width="11.42578125" style="29" customWidth="1"/>
    <col min="1554" max="1554" width="16" style="29" customWidth="1"/>
    <col min="1555" max="1555" width="20.7109375" style="29" bestFit="1" customWidth="1"/>
    <col min="1556" max="1781" width="9.140625" style="29"/>
    <col min="1782" max="1782" width="4.28515625" style="29" customWidth="1"/>
    <col min="1783" max="1783" width="19.42578125" style="29" customWidth="1"/>
    <col min="1784" max="1784" width="10.85546875" style="29" customWidth="1"/>
    <col min="1785" max="1786" width="9" style="29" customWidth="1"/>
    <col min="1787" max="1788" width="5.5703125" style="29" customWidth="1"/>
    <col min="1789" max="1790" width="7.7109375" style="29" customWidth="1"/>
    <col min="1791" max="1792" width="7.5703125" style="29" customWidth="1"/>
    <col min="1793" max="1793" width="7.140625" style="29" customWidth="1"/>
    <col min="1794" max="1794" width="13" style="29" customWidth="1"/>
    <col min="1795" max="1795" width="11.28515625" style="29" customWidth="1"/>
    <col min="1796" max="1796" width="11" style="29" customWidth="1"/>
    <col min="1797" max="1797" width="17.140625" style="29" customWidth="1"/>
    <col min="1798" max="1798" width="0" style="29" hidden="1" customWidth="1"/>
    <col min="1799" max="1800" width="12.5703125" style="29" customWidth="1"/>
    <col min="1801" max="1801" width="15" style="29" customWidth="1"/>
    <col min="1802" max="1802" width="9.140625" style="29"/>
    <col min="1803" max="1803" width="9.42578125" style="29" customWidth="1"/>
    <col min="1804" max="1804" width="9.85546875" style="29" customWidth="1"/>
    <col min="1805" max="1806" width="13.7109375" style="29" customWidth="1"/>
    <col min="1807" max="1807" width="13.140625" style="29" customWidth="1"/>
    <col min="1808" max="1808" width="18.140625" style="29" customWidth="1"/>
    <col min="1809" max="1809" width="11.42578125" style="29" customWidth="1"/>
    <col min="1810" max="1810" width="16" style="29" customWidth="1"/>
    <col min="1811" max="1811" width="20.7109375" style="29" bestFit="1" customWidth="1"/>
    <col min="1812" max="2037" width="9.140625" style="29"/>
    <col min="2038" max="2038" width="4.28515625" style="29" customWidth="1"/>
    <col min="2039" max="2039" width="19.42578125" style="29" customWidth="1"/>
    <col min="2040" max="2040" width="10.85546875" style="29" customWidth="1"/>
    <col min="2041" max="2042" width="9" style="29" customWidth="1"/>
    <col min="2043" max="2044" width="5.5703125" style="29" customWidth="1"/>
    <col min="2045" max="2046" width="7.7109375" style="29" customWidth="1"/>
    <col min="2047" max="2048" width="7.5703125" style="29" customWidth="1"/>
    <col min="2049" max="2049" width="7.140625" style="29" customWidth="1"/>
    <col min="2050" max="2050" width="13" style="29" customWidth="1"/>
    <col min="2051" max="2051" width="11.28515625" style="29" customWidth="1"/>
    <col min="2052" max="2052" width="11" style="29" customWidth="1"/>
    <col min="2053" max="2053" width="17.140625" style="29" customWidth="1"/>
    <col min="2054" max="2054" width="0" style="29" hidden="1" customWidth="1"/>
    <col min="2055" max="2056" width="12.5703125" style="29" customWidth="1"/>
    <col min="2057" max="2057" width="15" style="29" customWidth="1"/>
    <col min="2058" max="2058" width="9.140625" style="29"/>
    <col min="2059" max="2059" width="9.42578125" style="29" customWidth="1"/>
    <col min="2060" max="2060" width="9.85546875" style="29" customWidth="1"/>
    <col min="2061" max="2062" width="13.7109375" style="29" customWidth="1"/>
    <col min="2063" max="2063" width="13.140625" style="29" customWidth="1"/>
    <col min="2064" max="2064" width="18.140625" style="29" customWidth="1"/>
    <col min="2065" max="2065" width="11.42578125" style="29" customWidth="1"/>
    <col min="2066" max="2066" width="16" style="29" customWidth="1"/>
    <col min="2067" max="2067" width="20.7109375" style="29" bestFit="1" customWidth="1"/>
    <col min="2068" max="2293" width="9.140625" style="29"/>
    <col min="2294" max="2294" width="4.28515625" style="29" customWidth="1"/>
    <col min="2295" max="2295" width="19.42578125" style="29" customWidth="1"/>
    <col min="2296" max="2296" width="10.85546875" style="29" customWidth="1"/>
    <col min="2297" max="2298" width="9" style="29" customWidth="1"/>
    <col min="2299" max="2300" width="5.5703125" style="29" customWidth="1"/>
    <col min="2301" max="2302" width="7.7109375" style="29" customWidth="1"/>
    <col min="2303" max="2304" width="7.5703125" style="29" customWidth="1"/>
    <col min="2305" max="2305" width="7.140625" style="29" customWidth="1"/>
    <col min="2306" max="2306" width="13" style="29" customWidth="1"/>
    <col min="2307" max="2307" width="11.28515625" style="29" customWidth="1"/>
    <col min="2308" max="2308" width="11" style="29" customWidth="1"/>
    <col min="2309" max="2309" width="17.140625" style="29" customWidth="1"/>
    <col min="2310" max="2310" width="0" style="29" hidden="1" customWidth="1"/>
    <col min="2311" max="2312" width="12.5703125" style="29" customWidth="1"/>
    <col min="2313" max="2313" width="15" style="29" customWidth="1"/>
    <col min="2314" max="2314" width="9.140625" style="29"/>
    <col min="2315" max="2315" width="9.42578125" style="29" customWidth="1"/>
    <col min="2316" max="2316" width="9.85546875" style="29" customWidth="1"/>
    <col min="2317" max="2318" width="13.7109375" style="29" customWidth="1"/>
    <col min="2319" max="2319" width="13.140625" style="29" customWidth="1"/>
    <col min="2320" max="2320" width="18.140625" style="29" customWidth="1"/>
    <col min="2321" max="2321" width="11.42578125" style="29" customWidth="1"/>
    <col min="2322" max="2322" width="16" style="29" customWidth="1"/>
    <col min="2323" max="2323" width="20.7109375" style="29" bestFit="1" customWidth="1"/>
    <col min="2324" max="2549" width="9.140625" style="29"/>
    <col min="2550" max="2550" width="4.28515625" style="29" customWidth="1"/>
    <col min="2551" max="2551" width="19.42578125" style="29" customWidth="1"/>
    <col min="2552" max="2552" width="10.85546875" style="29" customWidth="1"/>
    <col min="2553" max="2554" width="9" style="29" customWidth="1"/>
    <col min="2555" max="2556" width="5.5703125" style="29" customWidth="1"/>
    <col min="2557" max="2558" width="7.7109375" style="29" customWidth="1"/>
    <col min="2559" max="2560" width="7.5703125" style="29" customWidth="1"/>
    <col min="2561" max="2561" width="7.140625" style="29" customWidth="1"/>
    <col min="2562" max="2562" width="13" style="29" customWidth="1"/>
    <col min="2563" max="2563" width="11.28515625" style="29" customWidth="1"/>
    <col min="2564" max="2564" width="11" style="29" customWidth="1"/>
    <col min="2565" max="2565" width="17.140625" style="29" customWidth="1"/>
    <col min="2566" max="2566" width="0" style="29" hidden="1" customWidth="1"/>
    <col min="2567" max="2568" width="12.5703125" style="29" customWidth="1"/>
    <col min="2569" max="2569" width="15" style="29" customWidth="1"/>
    <col min="2570" max="2570" width="9.140625" style="29"/>
    <col min="2571" max="2571" width="9.42578125" style="29" customWidth="1"/>
    <col min="2572" max="2572" width="9.85546875" style="29" customWidth="1"/>
    <col min="2573" max="2574" width="13.7109375" style="29" customWidth="1"/>
    <col min="2575" max="2575" width="13.140625" style="29" customWidth="1"/>
    <col min="2576" max="2576" width="18.140625" style="29" customWidth="1"/>
    <col min="2577" max="2577" width="11.42578125" style="29" customWidth="1"/>
    <col min="2578" max="2578" width="16" style="29" customWidth="1"/>
    <col min="2579" max="2579" width="20.7109375" style="29" bestFit="1" customWidth="1"/>
    <col min="2580" max="2805" width="9.140625" style="29"/>
    <col min="2806" max="2806" width="4.28515625" style="29" customWidth="1"/>
    <col min="2807" max="2807" width="19.42578125" style="29" customWidth="1"/>
    <col min="2808" max="2808" width="10.85546875" style="29" customWidth="1"/>
    <col min="2809" max="2810" width="9" style="29" customWidth="1"/>
    <col min="2811" max="2812" width="5.5703125" style="29" customWidth="1"/>
    <col min="2813" max="2814" width="7.7109375" style="29" customWidth="1"/>
    <col min="2815" max="2816" width="7.5703125" style="29" customWidth="1"/>
    <col min="2817" max="2817" width="7.140625" style="29" customWidth="1"/>
    <col min="2818" max="2818" width="13" style="29" customWidth="1"/>
    <col min="2819" max="2819" width="11.28515625" style="29" customWidth="1"/>
    <col min="2820" max="2820" width="11" style="29" customWidth="1"/>
    <col min="2821" max="2821" width="17.140625" style="29" customWidth="1"/>
    <col min="2822" max="2822" width="0" style="29" hidden="1" customWidth="1"/>
    <col min="2823" max="2824" width="12.5703125" style="29" customWidth="1"/>
    <col min="2825" max="2825" width="15" style="29" customWidth="1"/>
    <col min="2826" max="2826" width="9.140625" style="29"/>
    <col min="2827" max="2827" width="9.42578125" style="29" customWidth="1"/>
    <col min="2828" max="2828" width="9.85546875" style="29" customWidth="1"/>
    <col min="2829" max="2830" width="13.7109375" style="29" customWidth="1"/>
    <col min="2831" max="2831" width="13.140625" style="29" customWidth="1"/>
    <col min="2832" max="2832" width="18.140625" style="29" customWidth="1"/>
    <col min="2833" max="2833" width="11.42578125" style="29" customWidth="1"/>
    <col min="2834" max="2834" width="16" style="29" customWidth="1"/>
    <col min="2835" max="2835" width="20.7109375" style="29" bestFit="1" customWidth="1"/>
    <col min="2836" max="3061" width="9.140625" style="29"/>
    <col min="3062" max="3062" width="4.28515625" style="29" customWidth="1"/>
    <col min="3063" max="3063" width="19.42578125" style="29" customWidth="1"/>
    <col min="3064" max="3064" width="10.85546875" style="29" customWidth="1"/>
    <col min="3065" max="3066" width="9" style="29" customWidth="1"/>
    <col min="3067" max="3068" width="5.5703125" style="29" customWidth="1"/>
    <col min="3069" max="3070" width="7.7109375" style="29" customWidth="1"/>
    <col min="3071" max="3072" width="7.5703125" style="29" customWidth="1"/>
    <col min="3073" max="3073" width="7.140625" style="29" customWidth="1"/>
    <col min="3074" max="3074" width="13" style="29" customWidth="1"/>
    <col min="3075" max="3075" width="11.28515625" style="29" customWidth="1"/>
    <col min="3076" max="3076" width="11" style="29" customWidth="1"/>
    <col min="3077" max="3077" width="17.140625" style="29" customWidth="1"/>
    <col min="3078" max="3078" width="0" style="29" hidden="1" customWidth="1"/>
    <col min="3079" max="3080" width="12.5703125" style="29" customWidth="1"/>
    <col min="3081" max="3081" width="15" style="29" customWidth="1"/>
    <col min="3082" max="3082" width="9.140625" style="29"/>
    <col min="3083" max="3083" width="9.42578125" style="29" customWidth="1"/>
    <col min="3084" max="3084" width="9.85546875" style="29" customWidth="1"/>
    <col min="3085" max="3086" width="13.7109375" style="29" customWidth="1"/>
    <col min="3087" max="3087" width="13.140625" style="29" customWidth="1"/>
    <col min="3088" max="3088" width="18.140625" style="29" customWidth="1"/>
    <col min="3089" max="3089" width="11.42578125" style="29" customWidth="1"/>
    <col min="3090" max="3090" width="16" style="29" customWidth="1"/>
    <col min="3091" max="3091" width="20.7109375" style="29" bestFit="1" customWidth="1"/>
    <col min="3092" max="3317" width="9.140625" style="29"/>
    <col min="3318" max="3318" width="4.28515625" style="29" customWidth="1"/>
    <col min="3319" max="3319" width="19.42578125" style="29" customWidth="1"/>
    <col min="3320" max="3320" width="10.85546875" style="29" customWidth="1"/>
    <col min="3321" max="3322" width="9" style="29" customWidth="1"/>
    <col min="3323" max="3324" width="5.5703125" style="29" customWidth="1"/>
    <col min="3325" max="3326" width="7.7109375" style="29" customWidth="1"/>
    <col min="3327" max="3328" width="7.5703125" style="29" customWidth="1"/>
    <col min="3329" max="3329" width="7.140625" style="29" customWidth="1"/>
    <col min="3330" max="3330" width="13" style="29" customWidth="1"/>
    <col min="3331" max="3331" width="11.28515625" style="29" customWidth="1"/>
    <col min="3332" max="3332" width="11" style="29" customWidth="1"/>
    <col min="3333" max="3333" width="17.140625" style="29" customWidth="1"/>
    <col min="3334" max="3334" width="0" style="29" hidden="1" customWidth="1"/>
    <col min="3335" max="3336" width="12.5703125" style="29" customWidth="1"/>
    <col min="3337" max="3337" width="15" style="29" customWidth="1"/>
    <col min="3338" max="3338" width="9.140625" style="29"/>
    <col min="3339" max="3339" width="9.42578125" style="29" customWidth="1"/>
    <col min="3340" max="3340" width="9.85546875" style="29" customWidth="1"/>
    <col min="3341" max="3342" width="13.7109375" style="29" customWidth="1"/>
    <col min="3343" max="3343" width="13.140625" style="29" customWidth="1"/>
    <col min="3344" max="3344" width="18.140625" style="29" customWidth="1"/>
    <col min="3345" max="3345" width="11.42578125" style="29" customWidth="1"/>
    <col min="3346" max="3346" width="16" style="29" customWidth="1"/>
    <col min="3347" max="3347" width="20.7109375" style="29" bestFit="1" customWidth="1"/>
    <col min="3348" max="3573" width="9.140625" style="29"/>
    <col min="3574" max="3574" width="4.28515625" style="29" customWidth="1"/>
    <col min="3575" max="3575" width="19.42578125" style="29" customWidth="1"/>
    <col min="3576" max="3576" width="10.85546875" style="29" customWidth="1"/>
    <col min="3577" max="3578" width="9" style="29" customWidth="1"/>
    <col min="3579" max="3580" width="5.5703125" style="29" customWidth="1"/>
    <col min="3581" max="3582" width="7.7109375" style="29" customWidth="1"/>
    <col min="3583" max="3584" width="7.5703125" style="29" customWidth="1"/>
    <col min="3585" max="3585" width="7.140625" style="29" customWidth="1"/>
    <col min="3586" max="3586" width="13" style="29" customWidth="1"/>
    <col min="3587" max="3587" width="11.28515625" style="29" customWidth="1"/>
    <col min="3588" max="3588" width="11" style="29" customWidth="1"/>
    <col min="3589" max="3589" width="17.140625" style="29" customWidth="1"/>
    <col min="3590" max="3590" width="0" style="29" hidden="1" customWidth="1"/>
    <col min="3591" max="3592" width="12.5703125" style="29" customWidth="1"/>
    <col min="3593" max="3593" width="15" style="29" customWidth="1"/>
    <col min="3594" max="3594" width="9.140625" style="29"/>
    <col min="3595" max="3595" width="9.42578125" style="29" customWidth="1"/>
    <col min="3596" max="3596" width="9.85546875" style="29" customWidth="1"/>
    <col min="3597" max="3598" width="13.7109375" style="29" customWidth="1"/>
    <col min="3599" max="3599" width="13.140625" style="29" customWidth="1"/>
    <col min="3600" max="3600" width="18.140625" style="29" customWidth="1"/>
    <col min="3601" max="3601" width="11.42578125" style="29" customWidth="1"/>
    <col min="3602" max="3602" width="16" style="29" customWidth="1"/>
    <col min="3603" max="3603" width="20.7109375" style="29" bestFit="1" customWidth="1"/>
    <col min="3604" max="3829" width="9.140625" style="29"/>
    <col min="3830" max="3830" width="4.28515625" style="29" customWidth="1"/>
    <col min="3831" max="3831" width="19.42578125" style="29" customWidth="1"/>
    <col min="3832" max="3832" width="10.85546875" style="29" customWidth="1"/>
    <col min="3833" max="3834" width="9" style="29" customWidth="1"/>
    <col min="3835" max="3836" width="5.5703125" style="29" customWidth="1"/>
    <col min="3837" max="3838" width="7.7109375" style="29" customWidth="1"/>
    <col min="3839" max="3840" width="7.5703125" style="29" customWidth="1"/>
    <col min="3841" max="3841" width="7.140625" style="29" customWidth="1"/>
    <col min="3842" max="3842" width="13" style="29" customWidth="1"/>
    <col min="3843" max="3843" width="11.28515625" style="29" customWidth="1"/>
    <col min="3844" max="3844" width="11" style="29" customWidth="1"/>
    <col min="3845" max="3845" width="17.140625" style="29" customWidth="1"/>
    <col min="3846" max="3846" width="0" style="29" hidden="1" customWidth="1"/>
    <col min="3847" max="3848" width="12.5703125" style="29" customWidth="1"/>
    <col min="3849" max="3849" width="15" style="29" customWidth="1"/>
    <col min="3850" max="3850" width="9.140625" style="29"/>
    <col min="3851" max="3851" width="9.42578125" style="29" customWidth="1"/>
    <col min="3852" max="3852" width="9.85546875" style="29" customWidth="1"/>
    <col min="3853" max="3854" width="13.7109375" style="29" customWidth="1"/>
    <col min="3855" max="3855" width="13.140625" style="29" customWidth="1"/>
    <col min="3856" max="3856" width="18.140625" style="29" customWidth="1"/>
    <col min="3857" max="3857" width="11.42578125" style="29" customWidth="1"/>
    <col min="3858" max="3858" width="16" style="29" customWidth="1"/>
    <col min="3859" max="3859" width="20.7109375" style="29" bestFit="1" customWidth="1"/>
    <col min="3860" max="4085" width="9.140625" style="29"/>
    <col min="4086" max="4086" width="4.28515625" style="29" customWidth="1"/>
    <col min="4087" max="4087" width="19.42578125" style="29" customWidth="1"/>
    <col min="4088" max="4088" width="10.85546875" style="29" customWidth="1"/>
    <col min="4089" max="4090" width="9" style="29" customWidth="1"/>
    <col min="4091" max="4092" width="5.5703125" style="29" customWidth="1"/>
    <col min="4093" max="4094" width="7.7109375" style="29" customWidth="1"/>
    <col min="4095" max="4096" width="7.5703125" style="29" customWidth="1"/>
    <col min="4097" max="4097" width="7.140625" style="29" customWidth="1"/>
    <col min="4098" max="4098" width="13" style="29" customWidth="1"/>
    <col min="4099" max="4099" width="11.28515625" style="29" customWidth="1"/>
    <col min="4100" max="4100" width="11" style="29" customWidth="1"/>
    <col min="4101" max="4101" width="17.140625" style="29" customWidth="1"/>
    <col min="4102" max="4102" width="0" style="29" hidden="1" customWidth="1"/>
    <col min="4103" max="4104" width="12.5703125" style="29" customWidth="1"/>
    <col min="4105" max="4105" width="15" style="29" customWidth="1"/>
    <col min="4106" max="4106" width="9.140625" style="29"/>
    <col min="4107" max="4107" width="9.42578125" style="29" customWidth="1"/>
    <col min="4108" max="4108" width="9.85546875" style="29" customWidth="1"/>
    <col min="4109" max="4110" width="13.7109375" style="29" customWidth="1"/>
    <col min="4111" max="4111" width="13.140625" style="29" customWidth="1"/>
    <col min="4112" max="4112" width="18.140625" style="29" customWidth="1"/>
    <col min="4113" max="4113" width="11.42578125" style="29" customWidth="1"/>
    <col min="4114" max="4114" width="16" style="29" customWidth="1"/>
    <col min="4115" max="4115" width="20.7109375" style="29" bestFit="1" customWidth="1"/>
    <col min="4116" max="4341" width="9.140625" style="29"/>
    <col min="4342" max="4342" width="4.28515625" style="29" customWidth="1"/>
    <col min="4343" max="4343" width="19.42578125" style="29" customWidth="1"/>
    <col min="4344" max="4344" width="10.85546875" style="29" customWidth="1"/>
    <col min="4345" max="4346" width="9" style="29" customWidth="1"/>
    <col min="4347" max="4348" width="5.5703125" style="29" customWidth="1"/>
    <col min="4349" max="4350" width="7.7109375" style="29" customWidth="1"/>
    <col min="4351" max="4352" width="7.5703125" style="29" customWidth="1"/>
    <col min="4353" max="4353" width="7.140625" style="29" customWidth="1"/>
    <col min="4354" max="4354" width="13" style="29" customWidth="1"/>
    <col min="4355" max="4355" width="11.28515625" style="29" customWidth="1"/>
    <col min="4356" max="4356" width="11" style="29" customWidth="1"/>
    <col min="4357" max="4357" width="17.140625" style="29" customWidth="1"/>
    <col min="4358" max="4358" width="0" style="29" hidden="1" customWidth="1"/>
    <col min="4359" max="4360" width="12.5703125" style="29" customWidth="1"/>
    <col min="4361" max="4361" width="15" style="29" customWidth="1"/>
    <col min="4362" max="4362" width="9.140625" style="29"/>
    <col min="4363" max="4363" width="9.42578125" style="29" customWidth="1"/>
    <col min="4364" max="4364" width="9.85546875" style="29" customWidth="1"/>
    <col min="4365" max="4366" width="13.7109375" style="29" customWidth="1"/>
    <col min="4367" max="4367" width="13.140625" style="29" customWidth="1"/>
    <col min="4368" max="4368" width="18.140625" style="29" customWidth="1"/>
    <col min="4369" max="4369" width="11.42578125" style="29" customWidth="1"/>
    <col min="4370" max="4370" width="16" style="29" customWidth="1"/>
    <col min="4371" max="4371" width="20.7109375" style="29" bestFit="1" customWidth="1"/>
    <col min="4372" max="4597" width="9.140625" style="29"/>
    <col min="4598" max="4598" width="4.28515625" style="29" customWidth="1"/>
    <col min="4599" max="4599" width="19.42578125" style="29" customWidth="1"/>
    <col min="4600" max="4600" width="10.85546875" style="29" customWidth="1"/>
    <col min="4601" max="4602" width="9" style="29" customWidth="1"/>
    <col min="4603" max="4604" width="5.5703125" style="29" customWidth="1"/>
    <col min="4605" max="4606" width="7.7109375" style="29" customWidth="1"/>
    <col min="4607" max="4608" width="7.5703125" style="29" customWidth="1"/>
    <col min="4609" max="4609" width="7.140625" style="29" customWidth="1"/>
    <col min="4610" max="4610" width="13" style="29" customWidth="1"/>
    <col min="4611" max="4611" width="11.28515625" style="29" customWidth="1"/>
    <col min="4612" max="4612" width="11" style="29" customWidth="1"/>
    <col min="4613" max="4613" width="17.140625" style="29" customWidth="1"/>
    <col min="4614" max="4614" width="0" style="29" hidden="1" customWidth="1"/>
    <col min="4615" max="4616" width="12.5703125" style="29" customWidth="1"/>
    <col min="4617" max="4617" width="15" style="29" customWidth="1"/>
    <col min="4618" max="4618" width="9.140625" style="29"/>
    <col min="4619" max="4619" width="9.42578125" style="29" customWidth="1"/>
    <col min="4620" max="4620" width="9.85546875" style="29" customWidth="1"/>
    <col min="4621" max="4622" width="13.7109375" style="29" customWidth="1"/>
    <col min="4623" max="4623" width="13.140625" style="29" customWidth="1"/>
    <col min="4624" max="4624" width="18.140625" style="29" customWidth="1"/>
    <col min="4625" max="4625" width="11.42578125" style="29" customWidth="1"/>
    <col min="4626" max="4626" width="16" style="29" customWidth="1"/>
    <col min="4627" max="4627" width="20.7109375" style="29" bestFit="1" customWidth="1"/>
    <col min="4628" max="4853" width="9.140625" style="29"/>
    <col min="4854" max="4854" width="4.28515625" style="29" customWidth="1"/>
    <col min="4855" max="4855" width="19.42578125" style="29" customWidth="1"/>
    <col min="4856" max="4856" width="10.85546875" style="29" customWidth="1"/>
    <col min="4857" max="4858" width="9" style="29" customWidth="1"/>
    <col min="4859" max="4860" width="5.5703125" style="29" customWidth="1"/>
    <col min="4861" max="4862" width="7.7109375" style="29" customWidth="1"/>
    <col min="4863" max="4864" width="7.5703125" style="29" customWidth="1"/>
    <col min="4865" max="4865" width="7.140625" style="29" customWidth="1"/>
    <col min="4866" max="4866" width="13" style="29" customWidth="1"/>
    <col min="4867" max="4867" width="11.28515625" style="29" customWidth="1"/>
    <col min="4868" max="4868" width="11" style="29" customWidth="1"/>
    <col min="4869" max="4869" width="17.140625" style="29" customWidth="1"/>
    <col min="4870" max="4870" width="0" style="29" hidden="1" customWidth="1"/>
    <col min="4871" max="4872" width="12.5703125" style="29" customWidth="1"/>
    <col min="4873" max="4873" width="15" style="29" customWidth="1"/>
    <col min="4874" max="4874" width="9.140625" style="29"/>
    <col min="4875" max="4875" width="9.42578125" style="29" customWidth="1"/>
    <col min="4876" max="4876" width="9.85546875" style="29" customWidth="1"/>
    <col min="4877" max="4878" width="13.7109375" style="29" customWidth="1"/>
    <col min="4879" max="4879" width="13.140625" style="29" customWidth="1"/>
    <col min="4880" max="4880" width="18.140625" style="29" customWidth="1"/>
    <col min="4881" max="4881" width="11.42578125" style="29" customWidth="1"/>
    <col min="4882" max="4882" width="16" style="29" customWidth="1"/>
    <col min="4883" max="4883" width="20.7109375" style="29" bestFit="1" customWidth="1"/>
    <col min="4884" max="5109" width="9.140625" style="29"/>
    <col min="5110" max="5110" width="4.28515625" style="29" customWidth="1"/>
    <col min="5111" max="5111" width="19.42578125" style="29" customWidth="1"/>
    <col min="5112" max="5112" width="10.85546875" style="29" customWidth="1"/>
    <col min="5113" max="5114" width="9" style="29" customWidth="1"/>
    <col min="5115" max="5116" width="5.5703125" style="29" customWidth="1"/>
    <col min="5117" max="5118" width="7.7109375" style="29" customWidth="1"/>
    <col min="5119" max="5120" width="7.5703125" style="29" customWidth="1"/>
    <col min="5121" max="5121" width="7.140625" style="29" customWidth="1"/>
    <col min="5122" max="5122" width="13" style="29" customWidth="1"/>
    <col min="5123" max="5123" width="11.28515625" style="29" customWidth="1"/>
    <col min="5124" max="5124" width="11" style="29" customWidth="1"/>
    <col min="5125" max="5125" width="17.140625" style="29" customWidth="1"/>
    <col min="5126" max="5126" width="0" style="29" hidden="1" customWidth="1"/>
    <col min="5127" max="5128" width="12.5703125" style="29" customWidth="1"/>
    <col min="5129" max="5129" width="15" style="29" customWidth="1"/>
    <col min="5130" max="5130" width="9.140625" style="29"/>
    <col min="5131" max="5131" width="9.42578125" style="29" customWidth="1"/>
    <col min="5132" max="5132" width="9.85546875" style="29" customWidth="1"/>
    <col min="5133" max="5134" width="13.7109375" style="29" customWidth="1"/>
    <col min="5135" max="5135" width="13.140625" style="29" customWidth="1"/>
    <col min="5136" max="5136" width="18.140625" style="29" customWidth="1"/>
    <col min="5137" max="5137" width="11.42578125" style="29" customWidth="1"/>
    <col min="5138" max="5138" width="16" style="29" customWidth="1"/>
    <col min="5139" max="5139" width="20.7109375" style="29" bestFit="1" customWidth="1"/>
    <col min="5140" max="5365" width="9.140625" style="29"/>
    <col min="5366" max="5366" width="4.28515625" style="29" customWidth="1"/>
    <col min="5367" max="5367" width="19.42578125" style="29" customWidth="1"/>
    <col min="5368" max="5368" width="10.85546875" style="29" customWidth="1"/>
    <col min="5369" max="5370" width="9" style="29" customWidth="1"/>
    <col min="5371" max="5372" width="5.5703125" style="29" customWidth="1"/>
    <col min="5373" max="5374" width="7.7109375" style="29" customWidth="1"/>
    <col min="5375" max="5376" width="7.5703125" style="29" customWidth="1"/>
    <col min="5377" max="5377" width="7.140625" style="29" customWidth="1"/>
    <col min="5378" max="5378" width="13" style="29" customWidth="1"/>
    <col min="5379" max="5379" width="11.28515625" style="29" customWidth="1"/>
    <col min="5380" max="5380" width="11" style="29" customWidth="1"/>
    <col min="5381" max="5381" width="17.140625" style="29" customWidth="1"/>
    <col min="5382" max="5382" width="0" style="29" hidden="1" customWidth="1"/>
    <col min="5383" max="5384" width="12.5703125" style="29" customWidth="1"/>
    <col min="5385" max="5385" width="15" style="29" customWidth="1"/>
    <col min="5386" max="5386" width="9.140625" style="29"/>
    <col min="5387" max="5387" width="9.42578125" style="29" customWidth="1"/>
    <col min="5388" max="5388" width="9.85546875" style="29" customWidth="1"/>
    <col min="5389" max="5390" width="13.7109375" style="29" customWidth="1"/>
    <col min="5391" max="5391" width="13.140625" style="29" customWidth="1"/>
    <col min="5392" max="5392" width="18.140625" style="29" customWidth="1"/>
    <col min="5393" max="5393" width="11.42578125" style="29" customWidth="1"/>
    <col min="5394" max="5394" width="16" style="29" customWidth="1"/>
    <col min="5395" max="5395" width="20.7109375" style="29" bestFit="1" customWidth="1"/>
    <col min="5396" max="5621" width="9.140625" style="29"/>
    <col min="5622" max="5622" width="4.28515625" style="29" customWidth="1"/>
    <col min="5623" max="5623" width="19.42578125" style="29" customWidth="1"/>
    <col min="5624" max="5624" width="10.85546875" style="29" customWidth="1"/>
    <col min="5625" max="5626" width="9" style="29" customWidth="1"/>
    <col min="5627" max="5628" width="5.5703125" style="29" customWidth="1"/>
    <col min="5629" max="5630" width="7.7109375" style="29" customWidth="1"/>
    <col min="5631" max="5632" width="7.5703125" style="29" customWidth="1"/>
    <col min="5633" max="5633" width="7.140625" style="29" customWidth="1"/>
    <col min="5634" max="5634" width="13" style="29" customWidth="1"/>
    <col min="5635" max="5635" width="11.28515625" style="29" customWidth="1"/>
    <col min="5636" max="5636" width="11" style="29" customWidth="1"/>
    <col min="5637" max="5637" width="17.140625" style="29" customWidth="1"/>
    <col min="5638" max="5638" width="0" style="29" hidden="1" customWidth="1"/>
    <col min="5639" max="5640" width="12.5703125" style="29" customWidth="1"/>
    <col min="5641" max="5641" width="15" style="29" customWidth="1"/>
    <col min="5642" max="5642" width="9.140625" style="29"/>
    <col min="5643" max="5643" width="9.42578125" style="29" customWidth="1"/>
    <col min="5644" max="5644" width="9.85546875" style="29" customWidth="1"/>
    <col min="5645" max="5646" width="13.7109375" style="29" customWidth="1"/>
    <col min="5647" max="5647" width="13.140625" style="29" customWidth="1"/>
    <col min="5648" max="5648" width="18.140625" style="29" customWidth="1"/>
    <col min="5649" max="5649" width="11.42578125" style="29" customWidth="1"/>
    <col min="5650" max="5650" width="16" style="29" customWidth="1"/>
    <col min="5651" max="5651" width="20.7109375" style="29" bestFit="1" customWidth="1"/>
    <col min="5652" max="5877" width="9.140625" style="29"/>
    <col min="5878" max="5878" width="4.28515625" style="29" customWidth="1"/>
    <col min="5879" max="5879" width="19.42578125" style="29" customWidth="1"/>
    <col min="5880" max="5880" width="10.85546875" style="29" customWidth="1"/>
    <col min="5881" max="5882" width="9" style="29" customWidth="1"/>
    <col min="5883" max="5884" width="5.5703125" style="29" customWidth="1"/>
    <col min="5885" max="5886" width="7.7109375" style="29" customWidth="1"/>
    <col min="5887" max="5888" width="7.5703125" style="29" customWidth="1"/>
    <col min="5889" max="5889" width="7.140625" style="29" customWidth="1"/>
    <col min="5890" max="5890" width="13" style="29" customWidth="1"/>
    <col min="5891" max="5891" width="11.28515625" style="29" customWidth="1"/>
    <col min="5892" max="5892" width="11" style="29" customWidth="1"/>
    <col min="5893" max="5893" width="17.140625" style="29" customWidth="1"/>
    <col min="5894" max="5894" width="0" style="29" hidden="1" customWidth="1"/>
    <col min="5895" max="5896" width="12.5703125" style="29" customWidth="1"/>
    <col min="5897" max="5897" width="15" style="29" customWidth="1"/>
    <col min="5898" max="5898" width="9.140625" style="29"/>
    <col min="5899" max="5899" width="9.42578125" style="29" customWidth="1"/>
    <col min="5900" max="5900" width="9.85546875" style="29" customWidth="1"/>
    <col min="5901" max="5902" width="13.7109375" style="29" customWidth="1"/>
    <col min="5903" max="5903" width="13.140625" style="29" customWidth="1"/>
    <col min="5904" max="5904" width="18.140625" style="29" customWidth="1"/>
    <col min="5905" max="5905" width="11.42578125" style="29" customWidth="1"/>
    <col min="5906" max="5906" width="16" style="29" customWidth="1"/>
    <col min="5907" max="5907" width="20.7109375" style="29" bestFit="1" customWidth="1"/>
    <col min="5908" max="6133" width="9.140625" style="29"/>
    <col min="6134" max="6134" width="4.28515625" style="29" customWidth="1"/>
    <col min="6135" max="6135" width="19.42578125" style="29" customWidth="1"/>
    <col min="6136" max="6136" width="10.85546875" style="29" customWidth="1"/>
    <col min="6137" max="6138" width="9" style="29" customWidth="1"/>
    <col min="6139" max="6140" width="5.5703125" style="29" customWidth="1"/>
    <col min="6141" max="6142" width="7.7109375" style="29" customWidth="1"/>
    <col min="6143" max="6144" width="7.5703125" style="29" customWidth="1"/>
    <col min="6145" max="6145" width="7.140625" style="29" customWidth="1"/>
    <col min="6146" max="6146" width="13" style="29" customWidth="1"/>
    <col min="6147" max="6147" width="11.28515625" style="29" customWidth="1"/>
    <col min="6148" max="6148" width="11" style="29" customWidth="1"/>
    <col min="6149" max="6149" width="17.140625" style="29" customWidth="1"/>
    <col min="6150" max="6150" width="0" style="29" hidden="1" customWidth="1"/>
    <col min="6151" max="6152" width="12.5703125" style="29" customWidth="1"/>
    <col min="6153" max="6153" width="15" style="29" customWidth="1"/>
    <col min="6154" max="6154" width="9.140625" style="29"/>
    <col min="6155" max="6155" width="9.42578125" style="29" customWidth="1"/>
    <col min="6156" max="6156" width="9.85546875" style="29" customWidth="1"/>
    <col min="6157" max="6158" width="13.7109375" style="29" customWidth="1"/>
    <col min="6159" max="6159" width="13.140625" style="29" customWidth="1"/>
    <col min="6160" max="6160" width="18.140625" style="29" customWidth="1"/>
    <col min="6161" max="6161" width="11.42578125" style="29" customWidth="1"/>
    <col min="6162" max="6162" width="16" style="29" customWidth="1"/>
    <col min="6163" max="6163" width="20.7109375" style="29" bestFit="1" customWidth="1"/>
    <col min="6164" max="6389" width="9.140625" style="29"/>
    <col min="6390" max="6390" width="4.28515625" style="29" customWidth="1"/>
    <col min="6391" max="6391" width="19.42578125" style="29" customWidth="1"/>
    <col min="6392" max="6392" width="10.85546875" style="29" customWidth="1"/>
    <col min="6393" max="6394" width="9" style="29" customWidth="1"/>
    <col min="6395" max="6396" width="5.5703125" style="29" customWidth="1"/>
    <col min="6397" max="6398" width="7.7109375" style="29" customWidth="1"/>
    <col min="6399" max="6400" width="7.5703125" style="29" customWidth="1"/>
    <col min="6401" max="6401" width="7.140625" style="29" customWidth="1"/>
    <col min="6402" max="6402" width="13" style="29" customWidth="1"/>
    <col min="6403" max="6403" width="11.28515625" style="29" customWidth="1"/>
    <col min="6404" max="6404" width="11" style="29" customWidth="1"/>
    <col min="6405" max="6405" width="17.140625" style="29" customWidth="1"/>
    <col min="6406" max="6406" width="0" style="29" hidden="1" customWidth="1"/>
    <col min="6407" max="6408" width="12.5703125" style="29" customWidth="1"/>
    <col min="6409" max="6409" width="15" style="29" customWidth="1"/>
    <col min="6410" max="6410" width="9.140625" style="29"/>
    <col min="6411" max="6411" width="9.42578125" style="29" customWidth="1"/>
    <col min="6412" max="6412" width="9.85546875" style="29" customWidth="1"/>
    <col min="6413" max="6414" width="13.7109375" style="29" customWidth="1"/>
    <col min="6415" max="6415" width="13.140625" style="29" customWidth="1"/>
    <col min="6416" max="6416" width="18.140625" style="29" customWidth="1"/>
    <col min="6417" max="6417" width="11.42578125" style="29" customWidth="1"/>
    <col min="6418" max="6418" width="16" style="29" customWidth="1"/>
    <col min="6419" max="6419" width="20.7109375" style="29" bestFit="1" customWidth="1"/>
    <col min="6420" max="6645" width="9.140625" style="29"/>
    <col min="6646" max="6646" width="4.28515625" style="29" customWidth="1"/>
    <col min="6647" max="6647" width="19.42578125" style="29" customWidth="1"/>
    <col min="6648" max="6648" width="10.85546875" style="29" customWidth="1"/>
    <col min="6649" max="6650" width="9" style="29" customWidth="1"/>
    <col min="6651" max="6652" width="5.5703125" style="29" customWidth="1"/>
    <col min="6653" max="6654" width="7.7109375" style="29" customWidth="1"/>
    <col min="6655" max="6656" width="7.5703125" style="29" customWidth="1"/>
    <col min="6657" max="6657" width="7.140625" style="29" customWidth="1"/>
    <col min="6658" max="6658" width="13" style="29" customWidth="1"/>
    <col min="6659" max="6659" width="11.28515625" style="29" customWidth="1"/>
    <col min="6660" max="6660" width="11" style="29" customWidth="1"/>
    <col min="6661" max="6661" width="17.140625" style="29" customWidth="1"/>
    <col min="6662" max="6662" width="0" style="29" hidden="1" customWidth="1"/>
    <col min="6663" max="6664" width="12.5703125" style="29" customWidth="1"/>
    <col min="6665" max="6665" width="15" style="29" customWidth="1"/>
    <col min="6666" max="6666" width="9.140625" style="29"/>
    <col min="6667" max="6667" width="9.42578125" style="29" customWidth="1"/>
    <col min="6668" max="6668" width="9.85546875" style="29" customWidth="1"/>
    <col min="6669" max="6670" width="13.7109375" style="29" customWidth="1"/>
    <col min="6671" max="6671" width="13.140625" style="29" customWidth="1"/>
    <col min="6672" max="6672" width="18.140625" style="29" customWidth="1"/>
    <col min="6673" max="6673" width="11.42578125" style="29" customWidth="1"/>
    <col min="6674" max="6674" width="16" style="29" customWidth="1"/>
    <col min="6675" max="6675" width="20.7109375" style="29" bestFit="1" customWidth="1"/>
    <col min="6676" max="6901" width="9.140625" style="29"/>
    <col min="6902" max="6902" width="4.28515625" style="29" customWidth="1"/>
    <col min="6903" max="6903" width="19.42578125" style="29" customWidth="1"/>
    <col min="6904" max="6904" width="10.85546875" style="29" customWidth="1"/>
    <col min="6905" max="6906" width="9" style="29" customWidth="1"/>
    <col min="6907" max="6908" width="5.5703125" style="29" customWidth="1"/>
    <col min="6909" max="6910" width="7.7109375" style="29" customWidth="1"/>
    <col min="6911" max="6912" width="7.5703125" style="29" customWidth="1"/>
    <col min="6913" max="6913" width="7.140625" style="29" customWidth="1"/>
    <col min="6914" max="6914" width="13" style="29" customWidth="1"/>
    <col min="6915" max="6915" width="11.28515625" style="29" customWidth="1"/>
    <col min="6916" max="6916" width="11" style="29" customWidth="1"/>
    <col min="6917" max="6917" width="17.140625" style="29" customWidth="1"/>
    <col min="6918" max="6918" width="0" style="29" hidden="1" customWidth="1"/>
    <col min="6919" max="6920" width="12.5703125" style="29" customWidth="1"/>
    <col min="6921" max="6921" width="15" style="29" customWidth="1"/>
    <col min="6922" max="6922" width="9.140625" style="29"/>
    <col min="6923" max="6923" width="9.42578125" style="29" customWidth="1"/>
    <col min="6924" max="6924" width="9.85546875" style="29" customWidth="1"/>
    <col min="6925" max="6926" width="13.7109375" style="29" customWidth="1"/>
    <col min="6927" max="6927" width="13.140625" style="29" customWidth="1"/>
    <col min="6928" max="6928" width="18.140625" style="29" customWidth="1"/>
    <col min="6929" max="6929" width="11.42578125" style="29" customWidth="1"/>
    <col min="6930" max="6930" width="16" style="29" customWidth="1"/>
    <col min="6931" max="6931" width="20.7109375" style="29" bestFit="1" customWidth="1"/>
    <col min="6932" max="7157" width="9.140625" style="29"/>
    <col min="7158" max="7158" width="4.28515625" style="29" customWidth="1"/>
    <col min="7159" max="7159" width="19.42578125" style="29" customWidth="1"/>
    <col min="7160" max="7160" width="10.85546875" style="29" customWidth="1"/>
    <col min="7161" max="7162" width="9" style="29" customWidth="1"/>
    <col min="7163" max="7164" width="5.5703125" style="29" customWidth="1"/>
    <col min="7165" max="7166" width="7.7109375" style="29" customWidth="1"/>
    <col min="7167" max="7168" width="7.5703125" style="29" customWidth="1"/>
    <col min="7169" max="7169" width="7.140625" style="29" customWidth="1"/>
    <col min="7170" max="7170" width="13" style="29" customWidth="1"/>
    <col min="7171" max="7171" width="11.28515625" style="29" customWidth="1"/>
    <col min="7172" max="7172" width="11" style="29" customWidth="1"/>
    <col min="7173" max="7173" width="17.140625" style="29" customWidth="1"/>
    <col min="7174" max="7174" width="0" style="29" hidden="1" customWidth="1"/>
    <col min="7175" max="7176" width="12.5703125" style="29" customWidth="1"/>
    <col min="7177" max="7177" width="15" style="29" customWidth="1"/>
    <col min="7178" max="7178" width="9.140625" style="29"/>
    <col min="7179" max="7179" width="9.42578125" style="29" customWidth="1"/>
    <col min="7180" max="7180" width="9.85546875" style="29" customWidth="1"/>
    <col min="7181" max="7182" width="13.7109375" style="29" customWidth="1"/>
    <col min="7183" max="7183" width="13.140625" style="29" customWidth="1"/>
    <col min="7184" max="7184" width="18.140625" style="29" customWidth="1"/>
    <col min="7185" max="7185" width="11.42578125" style="29" customWidth="1"/>
    <col min="7186" max="7186" width="16" style="29" customWidth="1"/>
    <col min="7187" max="7187" width="20.7109375" style="29" bestFit="1" customWidth="1"/>
    <col min="7188" max="7413" width="9.140625" style="29"/>
    <col min="7414" max="7414" width="4.28515625" style="29" customWidth="1"/>
    <col min="7415" max="7415" width="19.42578125" style="29" customWidth="1"/>
    <col min="7416" max="7416" width="10.85546875" style="29" customWidth="1"/>
    <col min="7417" max="7418" width="9" style="29" customWidth="1"/>
    <col min="7419" max="7420" width="5.5703125" style="29" customWidth="1"/>
    <col min="7421" max="7422" width="7.7109375" style="29" customWidth="1"/>
    <col min="7423" max="7424" width="7.5703125" style="29" customWidth="1"/>
    <col min="7425" max="7425" width="7.140625" style="29" customWidth="1"/>
    <col min="7426" max="7426" width="13" style="29" customWidth="1"/>
    <col min="7427" max="7427" width="11.28515625" style="29" customWidth="1"/>
    <col min="7428" max="7428" width="11" style="29" customWidth="1"/>
    <col min="7429" max="7429" width="17.140625" style="29" customWidth="1"/>
    <col min="7430" max="7430" width="0" style="29" hidden="1" customWidth="1"/>
    <col min="7431" max="7432" width="12.5703125" style="29" customWidth="1"/>
    <col min="7433" max="7433" width="15" style="29" customWidth="1"/>
    <col min="7434" max="7434" width="9.140625" style="29"/>
    <col min="7435" max="7435" width="9.42578125" style="29" customWidth="1"/>
    <col min="7436" max="7436" width="9.85546875" style="29" customWidth="1"/>
    <col min="7437" max="7438" width="13.7109375" style="29" customWidth="1"/>
    <col min="7439" max="7439" width="13.140625" style="29" customWidth="1"/>
    <col min="7440" max="7440" width="18.140625" style="29" customWidth="1"/>
    <col min="7441" max="7441" width="11.42578125" style="29" customWidth="1"/>
    <col min="7442" max="7442" width="16" style="29" customWidth="1"/>
    <col min="7443" max="7443" width="20.7109375" style="29" bestFit="1" customWidth="1"/>
    <col min="7444" max="7669" width="9.140625" style="29"/>
    <col min="7670" max="7670" width="4.28515625" style="29" customWidth="1"/>
    <col min="7671" max="7671" width="19.42578125" style="29" customWidth="1"/>
    <col min="7672" max="7672" width="10.85546875" style="29" customWidth="1"/>
    <col min="7673" max="7674" width="9" style="29" customWidth="1"/>
    <col min="7675" max="7676" width="5.5703125" style="29" customWidth="1"/>
    <col min="7677" max="7678" width="7.7109375" style="29" customWidth="1"/>
    <col min="7679" max="7680" width="7.5703125" style="29" customWidth="1"/>
    <col min="7681" max="7681" width="7.140625" style="29" customWidth="1"/>
    <col min="7682" max="7682" width="13" style="29" customWidth="1"/>
    <col min="7683" max="7683" width="11.28515625" style="29" customWidth="1"/>
    <col min="7684" max="7684" width="11" style="29" customWidth="1"/>
    <col min="7685" max="7685" width="17.140625" style="29" customWidth="1"/>
    <col min="7686" max="7686" width="0" style="29" hidden="1" customWidth="1"/>
    <col min="7687" max="7688" width="12.5703125" style="29" customWidth="1"/>
    <col min="7689" max="7689" width="15" style="29" customWidth="1"/>
    <col min="7690" max="7690" width="9.140625" style="29"/>
    <col min="7691" max="7691" width="9.42578125" style="29" customWidth="1"/>
    <col min="7692" max="7692" width="9.85546875" style="29" customWidth="1"/>
    <col min="7693" max="7694" width="13.7109375" style="29" customWidth="1"/>
    <col min="7695" max="7695" width="13.140625" style="29" customWidth="1"/>
    <col min="7696" max="7696" width="18.140625" style="29" customWidth="1"/>
    <col min="7697" max="7697" width="11.42578125" style="29" customWidth="1"/>
    <col min="7698" max="7698" width="16" style="29" customWidth="1"/>
    <col min="7699" max="7699" width="20.7109375" style="29" bestFit="1" customWidth="1"/>
    <col min="7700" max="7925" width="9.140625" style="29"/>
    <col min="7926" max="7926" width="4.28515625" style="29" customWidth="1"/>
    <col min="7927" max="7927" width="19.42578125" style="29" customWidth="1"/>
    <col min="7928" max="7928" width="10.85546875" style="29" customWidth="1"/>
    <col min="7929" max="7930" width="9" style="29" customWidth="1"/>
    <col min="7931" max="7932" width="5.5703125" style="29" customWidth="1"/>
    <col min="7933" max="7934" width="7.7109375" style="29" customWidth="1"/>
    <col min="7935" max="7936" width="7.5703125" style="29" customWidth="1"/>
    <col min="7937" max="7937" width="7.140625" style="29" customWidth="1"/>
    <col min="7938" max="7938" width="13" style="29" customWidth="1"/>
    <col min="7939" max="7939" width="11.28515625" style="29" customWidth="1"/>
    <col min="7940" max="7940" width="11" style="29" customWidth="1"/>
    <col min="7941" max="7941" width="17.140625" style="29" customWidth="1"/>
    <col min="7942" max="7942" width="0" style="29" hidden="1" customWidth="1"/>
    <col min="7943" max="7944" width="12.5703125" style="29" customWidth="1"/>
    <col min="7945" max="7945" width="15" style="29" customWidth="1"/>
    <col min="7946" max="7946" width="9.140625" style="29"/>
    <col min="7947" max="7947" width="9.42578125" style="29" customWidth="1"/>
    <col min="7948" max="7948" width="9.85546875" style="29" customWidth="1"/>
    <col min="7949" max="7950" width="13.7109375" style="29" customWidth="1"/>
    <col min="7951" max="7951" width="13.140625" style="29" customWidth="1"/>
    <col min="7952" max="7952" width="18.140625" style="29" customWidth="1"/>
    <col min="7953" max="7953" width="11.42578125" style="29" customWidth="1"/>
    <col min="7954" max="7954" width="16" style="29" customWidth="1"/>
    <col min="7955" max="7955" width="20.7109375" style="29" bestFit="1" customWidth="1"/>
    <col min="7956" max="8181" width="9.140625" style="29"/>
    <col min="8182" max="8182" width="4.28515625" style="29" customWidth="1"/>
    <col min="8183" max="8183" width="19.42578125" style="29" customWidth="1"/>
    <col min="8184" max="8184" width="10.85546875" style="29" customWidth="1"/>
    <col min="8185" max="8186" width="9" style="29" customWidth="1"/>
    <col min="8187" max="8188" width="5.5703125" style="29" customWidth="1"/>
    <col min="8189" max="8190" width="7.7109375" style="29" customWidth="1"/>
    <col min="8191" max="8192" width="7.5703125" style="29" customWidth="1"/>
    <col min="8193" max="8193" width="7.140625" style="29" customWidth="1"/>
    <col min="8194" max="8194" width="13" style="29" customWidth="1"/>
    <col min="8195" max="8195" width="11.28515625" style="29" customWidth="1"/>
    <col min="8196" max="8196" width="11" style="29" customWidth="1"/>
    <col min="8197" max="8197" width="17.140625" style="29" customWidth="1"/>
    <col min="8198" max="8198" width="0" style="29" hidden="1" customWidth="1"/>
    <col min="8199" max="8200" width="12.5703125" style="29" customWidth="1"/>
    <col min="8201" max="8201" width="15" style="29" customWidth="1"/>
    <col min="8202" max="8202" width="9.140625" style="29"/>
    <col min="8203" max="8203" width="9.42578125" style="29" customWidth="1"/>
    <col min="8204" max="8204" width="9.85546875" style="29" customWidth="1"/>
    <col min="8205" max="8206" width="13.7109375" style="29" customWidth="1"/>
    <col min="8207" max="8207" width="13.140625" style="29" customWidth="1"/>
    <col min="8208" max="8208" width="18.140625" style="29" customWidth="1"/>
    <col min="8209" max="8209" width="11.42578125" style="29" customWidth="1"/>
    <col min="8210" max="8210" width="16" style="29" customWidth="1"/>
    <col min="8211" max="8211" width="20.7109375" style="29" bestFit="1" customWidth="1"/>
    <col min="8212" max="8437" width="9.140625" style="29"/>
    <col min="8438" max="8438" width="4.28515625" style="29" customWidth="1"/>
    <col min="8439" max="8439" width="19.42578125" style="29" customWidth="1"/>
    <col min="8440" max="8440" width="10.85546875" style="29" customWidth="1"/>
    <col min="8441" max="8442" width="9" style="29" customWidth="1"/>
    <col min="8443" max="8444" width="5.5703125" style="29" customWidth="1"/>
    <col min="8445" max="8446" width="7.7109375" style="29" customWidth="1"/>
    <col min="8447" max="8448" width="7.5703125" style="29" customWidth="1"/>
    <col min="8449" max="8449" width="7.140625" style="29" customWidth="1"/>
    <col min="8450" max="8450" width="13" style="29" customWidth="1"/>
    <col min="8451" max="8451" width="11.28515625" style="29" customWidth="1"/>
    <col min="8452" max="8452" width="11" style="29" customWidth="1"/>
    <col min="8453" max="8453" width="17.140625" style="29" customWidth="1"/>
    <col min="8454" max="8454" width="0" style="29" hidden="1" customWidth="1"/>
    <col min="8455" max="8456" width="12.5703125" style="29" customWidth="1"/>
    <col min="8457" max="8457" width="15" style="29" customWidth="1"/>
    <col min="8458" max="8458" width="9.140625" style="29"/>
    <col min="8459" max="8459" width="9.42578125" style="29" customWidth="1"/>
    <col min="8460" max="8460" width="9.85546875" style="29" customWidth="1"/>
    <col min="8461" max="8462" width="13.7109375" style="29" customWidth="1"/>
    <col min="8463" max="8463" width="13.140625" style="29" customWidth="1"/>
    <col min="8464" max="8464" width="18.140625" style="29" customWidth="1"/>
    <col min="8465" max="8465" width="11.42578125" style="29" customWidth="1"/>
    <col min="8466" max="8466" width="16" style="29" customWidth="1"/>
    <col min="8467" max="8467" width="20.7109375" style="29" bestFit="1" customWidth="1"/>
    <col min="8468" max="8693" width="9.140625" style="29"/>
    <col min="8694" max="8694" width="4.28515625" style="29" customWidth="1"/>
    <col min="8695" max="8695" width="19.42578125" style="29" customWidth="1"/>
    <col min="8696" max="8696" width="10.85546875" style="29" customWidth="1"/>
    <col min="8697" max="8698" width="9" style="29" customWidth="1"/>
    <col min="8699" max="8700" width="5.5703125" style="29" customWidth="1"/>
    <col min="8701" max="8702" width="7.7109375" style="29" customWidth="1"/>
    <col min="8703" max="8704" width="7.5703125" style="29" customWidth="1"/>
    <col min="8705" max="8705" width="7.140625" style="29" customWidth="1"/>
    <col min="8706" max="8706" width="13" style="29" customWidth="1"/>
    <col min="8707" max="8707" width="11.28515625" style="29" customWidth="1"/>
    <col min="8708" max="8708" width="11" style="29" customWidth="1"/>
    <col min="8709" max="8709" width="17.140625" style="29" customWidth="1"/>
    <col min="8710" max="8710" width="0" style="29" hidden="1" customWidth="1"/>
    <col min="8711" max="8712" width="12.5703125" style="29" customWidth="1"/>
    <col min="8713" max="8713" width="15" style="29" customWidth="1"/>
    <col min="8714" max="8714" width="9.140625" style="29"/>
    <col min="8715" max="8715" width="9.42578125" style="29" customWidth="1"/>
    <col min="8716" max="8716" width="9.85546875" style="29" customWidth="1"/>
    <col min="8717" max="8718" width="13.7109375" style="29" customWidth="1"/>
    <col min="8719" max="8719" width="13.140625" style="29" customWidth="1"/>
    <col min="8720" max="8720" width="18.140625" style="29" customWidth="1"/>
    <col min="8721" max="8721" width="11.42578125" style="29" customWidth="1"/>
    <col min="8722" max="8722" width="16" style="29" customWidth="1"/>
    <col min="8723" max="8723" width="20.7109375" style="29" bestFit="1" customWidth="1"/>
    <col min="8724" max="8949" width="9.140625" style="29"/>
    <col min="8950" max="8950" width="4.28515625" style="29" customWidth="1"/>
    <col min="8951" max="8951" width="19.42578125" style="29" customWidth="1"/>
    <col min="8952" max="8952" width="10.85546875" style="29" customWidth="1"/>
    <col min="8953" max="8954" width="9" style="29" customWidth="1"/>
    <col min="8955" max="8956" width="5.5703125" style="29" customWidth="1"/>
    <col min="8957" max="8958" width="7.7109375" style="29" customWidth="1"/>
    <col min="8959" max="8960" width="7.5703125" style="29" customWidth="1"/>
    <col min="8961" max="8961" width="7.140625" style="29" customWidth="1"/>
    <col min="8962" max="8962" width="13" style="29" customWidth="1"/>
    <col min="8963" max="8963" width="11.28515625" style="29" customWidth="1"/>
    <col min="8964" max="8964" width="11" style="29" customWidth="1"/>
    <col min="8965" max="8965" width="17.140625" style="29" customWidth="1"/>
    <col min="8966" max="8966" width="0" style="29" hidden="1" customWidth="1"/>
    <col min="8967" max="8968" width="12.5703125" style="29" customWidth="1"/>
    <col min="8969" max="8969" width="15" style="29" customWidth="1"/>
    <col min="8970" max="8970" width="9.140625" style="29"/>
    <col min="8971" max="8971" width="9.42578125" style="29" customWidth="1"/>
    <col min="8972" max="8972" width="9.85546875" style="29" customWidth="1"/>
    <col min="8973" max="8974" width="13.7109375" style="29" customWidth="1"/>
    <col min="8975" max="8975" width="13.140625" style="29" customWidth="1"/>
    <col min="8976" max="8976" width="18.140625" style="29" customWidth="1"/>
    <col min="8977" max="8977" width="11.42578125" style="29" customWidth="1"/>
    <col min="8978" max="8978" width="16" style="29" customWidth="1"/>
    <col min="8979" max="8979" width="20.7109375" style="29" bestFit="1" customWidth="1"/>
    <col min="8980" max="9205" width="9.140625" style="29"/>
    <col min="9206" max="9206" width="4.28515625" style="29" customWidth="1"/>
    <col min="9207" max="9207" width="19.42578125" style="29" customWidth="1"/>
    <col min="9208" max="9208" width="10.85546875" style="29" customWidth="1"/>
    <col min="9209" max="9210" width="9" style="29" customWidth="1"/>
    <col min="9211" max="9212" width="5.5703125" style="29" customWidth="1"/>
    <col min="9213" max="9214" width="7.7109375" style="29" customWidth="1"/>
    <col min="9215" max="9216" width="7.5703125" style="29" customWidth="1"/>
    <col min="9217" max="9217" width="7.140625" style="29" customWidth="1"/>
    <col min="9218" max="9218" width="13" style="29" customWidth="1"/>
    <col min="9219" max="9219" width="11.28515625" style="29" customWidth="1"/>
    <col min="9220" max="9220" width="11" style="29" customWidth="1"/>
    <col min="9221" max="9221" width="17.140625" style="29" customWidth="1"/>
    <col min="9222" max="9222" width="0" style="29" hidden="1" customWidth="1"/>
    <col min="9223" max="9224" width="12.5703125" style="29" customWidth="1"/>
    <col min="9225" max="9225" width="15" style="29" customWidth="1"/>
    <col min="9226" max="9226" width="9.140625" style="29"/>
    <col min="9227" max="9227" width="9.42578125" style="29" customWidth="1"/>
    <col min="9228" max="9228" width="9.85546875" style="29" customWidth="1"/>
    <col min="9229" max="9230" width="13.7109375" style="29" customWidth="1"/>
    <col min="9231" max="9231" width="13.140625" style="29" customWidth="1"/>
    <col min="9232" max="9232" width="18.140625" style="29" customWidth="1"/>
    <col min="9233" max="9233" width="11.42578125" style="29" customWidth="1"/>
    <col min="9234" max="9234" width="16" style="29" customWidth="1"/>
    <col min="9235" max="9235" width="20.7109375" style="29" bestFit="1" customWidth="1"/>
    <col min="9236" max="9461" width="9.140625" style="29"/>
    <col min="9462" max="9462" width="4.28515625" style="29" customWidth="1"/>
    <col min="9463" max="9463" width="19.42578125" style="29" customWidth="1"/>
    <col min="9464" max="9464" width="10.85546875" style="29" customWidth="1"/>
    <col min="9465" max="9466" width="9" style="29" customWidth="1"/>
    <col min="9467" max="9468" width="5.5703125" style="29" customWidth="1"/>
    <col min="9469" max="9470" width="7.7109375" style="29" customWidth="1"/>
    <col min="9471" max="9472" width="7.5703125" style="29" customWidth="1"/>
    <col min="9473" max="9473" width="7.140625" style="29" customWidth="1"/>
    <col min="9474" max="9474" width="13" style="29" customWidth="1"/>
    <col min="9475" max="9475" width="11.28515625" style="29" customWidth="1"/>
    <col min="9476" max="9476" width="11" style="29" customWidth="1"/>
    <col min="9477" max="9477" width="17.140625" style="29" customWidth="1"/>
    <col min="9478" max="9478" width="0" style="29" hidden="1" customWidth="1"/>
    <col min="9479" max="9480" width="12.5703125" style="29" customWidth="1"/>
    <col min="9481" max="9481" width="15" style="29" customWidth="1"/>
    <col min="9482" max="9482" width="9.140625" style="29"/>
    <col min="9483" max="9483" width="9.42578125" style="29" customWidth="1"/>
    <col min="9484" max="9484" width="9.85546875" style="29" customWidth="1"/>
    <col min="9485" max="9486" width="13.7109375" style="29" customWidth="1"/>
    <col min="9487" max="9487" width="13.140625" style="29" customWidth="1"/>
    <col min="9488" max="9488" width="18.140625" style="29" customWidth="1"/>
    <col min="9489" max="9489" width="11.42578125" style="29" customWidth="1"/>
    <col min="9490" max="9490" width="16" style="29" customWidth="1"/>
    <col min="9491" max="9491" width="20.7109375" style="29" bestFit="1" customWidth="1"/>
    <col min="9492" max="9717" width="9.140625" style="29"/>
    <col min="9718" max="9718" width="4.28515625" style="29" customWidth="1"/>
    <col min="9719" max="9719" width="19.42578125" style="29" customWidth="1"/>
    <col min="9720" max="9720" width="10.85546875" style="29" customWidth="1"/>
    <col min="9721" max="9722" width="9" style="29" customWidth="1"/>
    <col min="9723" max="9724" width="5.5703125" style="29" customWidth="1"/>
    <col min="9725" max="9726" width="7.7109375" style="29" customWidth="1"/>
    <col min="9727" max="9728" width="7.5703125" style="29" customWidth="1"/>
    <col min="9729" max="9729" width="7.140625" style="29" customWidth="1"/>
    <col min="9730" max="9730" width="13" style="29" customWidth="1"/>
    <col min="9731" max="9731" width="11.28515625" style="29" customWidth="1"/>
    <col min="9732" max="9732" width="11" style="29" customWidth="1"/>
    <col min="9733" max="9733" width="17.140625" style="29" customWidth="1"/>
    <col min="9734" max="9734" width="0" style="29" hidden="1" customWidth="1"/>
    <col min="9735" max="9736" width="12.5703125" style="29" customWidth="1"/>
    <col min="9737" max="9737" width="15" style="29" customWidth="1"/>
    <col min="9738" max="9738" width="9.140625" style="29"/>
    <col min="9739" max="9739" width="9.42578125" style="29" customWidth="1"/>
    <col min="9740" max="9740" width="9.85546875" style="29" customWidth="1"/>
    <col min="9741" max="9742" width="13.7109375" style="29" customWidth="1"/>
    <col min="9743" max="9743" width="13.140625" style="29" customWidth="1"/>
    <col min="9744" max="9744" width="18.140625" style="29" customWidth="1"/>
    <col min="9745" max="9745" width="11.42578125" style="29" customWidth="1"/>
    <col min="9746" max="9746" width="16" style="29" customWidth="1"/>
    <col min="9747" max="9747" width="20.7109375" style="29" bestFit="1" customWidth="1"/>
    <col min="9748" max="9973" width="9.140625" style="29"/>
    <col min="9974" max="9974" width="4.28515625" style="29" customWidth="1"/>
    <col min="9975" max="9975" width="19.42578125" style="29" customWidth="1"/>
    <col min="9976" max="9976" width="10.85546875" style="29" customWidth="1"/>
    <col min="9977" max="9978" width="9" style="29" customWidth="1"/>
    <col min="9979" max="9980" width="5.5703125" style="29" customWidth="1"/>
    <col min="9981" max="9982" width="7.7109375" style="29" customWidth="1"/>
    <col min="9983" max="9984" width="7.5703125" style="29" customWidth="1"/>
    <col min="9985" max="9985" width="7.140625" style="29" customWidth="1"/>
    <col min="9986" max="9986" width="13" style="29" customWidth="1"/>
    <col min="9987" max="9987" width="11.28515625" style="29" customWidth="1"/>
    <col min="9988" max="9988" width="11" style="29" customWidth="1"/>
    <col min="9989" max="9989" width="17.140625" style="29" customWidth="1"/>
    <col min="9990" max="9990" width="0" style="29" hidden="1" customWidth="1"/>
    <col min="9991" max="9992" width="12.5703125" style="29" customWidth="1"/>
    <col min="9993" max="9993" width="15" style="29" customWidth="1"/>
    <col min="9994" max="9994" width="9.140625" style="29"/>
    <col min="9995" max="9995" width="9.42578125" style="29" customWidth="1"/>
    <col min="9996" max="9996" width="9.85546875" style="29" customWidth="1"/>
    <col min="9997" max="9998" width="13.7109375" style="29" customWidth="1"/>
    <col min="9999" max="9999" width="13.140625" style="29" customWidth="1"/>
    <col min="10000" max="10000" width="18.140625" style="29" customWidth="1"/>
    <col min="10001" max="10001" width="11.42578125" style="29" customWidth="1"/>
    <col min="10002" max="10002" width="16" style="29" customWidth="1"/>
    <col min="10003" max="10003" width="20.7109375" style="29" bestFit="1" customWidth="1"/>
    <col min="10004" max="10229" width="9.140625" style="29"/>
    <col min="10230" max="10230" width="4.28515625" style="29" customWidth="1"/>
    <col min="10231" max="10231" width="19.42578125" style="29" customWidth="1"/>
    <col min="10232" max="10232" width="10.85546875" style="29" customWidth="1"/>
    <col min="10233" max="10234" width="9" style="29" customWidth="1"/>
    <col min="10235" max="10236" width="5.5703125" style="29" customWidth="1"/>
    <col min="10237" max="10238" width="7.7109375" style="29" customWidth="1"/>
    <col min="10239" max="10240" width="7.5703125" style="29" customWidth="1"/>
    <col min="10241" max="10241" width="7.140625" style="29" customWidth="1"/>
    <col min="10242" max="10242" width="13" style="29" customWidth="1"/>
    <col min="10243" max="10243" width="11.28515625" style="29" customWidth="1"/>
    <col min="10244" max="10244" width="11" style="29" customWidth="1"/>
    <col min="10245" max="10245" width="17.140625" style="29" customWidth="1"/>
    <col min="10246" max="10246" width="0" style="29" hidden="1" customWidth="1"/>
    <col min="10247" max="10248" width="12.5703125" style="29" customWidth="1"/>
    <col min="10249" max="10249" width="15" style="29" customWidth="1"/>
    <col min="10250" max="10250" width="9.140625" style="29"/>
    <col min="10251" max="10251" width="9.42578125" style="29" customWidth="1"/>
    <col min="10252" max="10252" width="9.85546875" style="29" customWidth="1"/>
    <col min="10253" max="10254" width="13.7109375" style="29" customWidth="1"/>
    <col min="10255" max="10255" width="13.140625" style="29" customWidth="1"/>
    <col min="10256" max="10256" width="18.140625" style="29" customWidth="1"/>
    <col min="10257" max="10257" width="11.42578125" style="29" customWidth="1"/>
    <col min="10258" max="10258" width="16" style="29" customWidth="1"/>
    <col min="10259" max="10259" width="20.7109375" style="29" bestFit="1" customWidth="1"/>
    <col min="10260" max="10485" width="9.140625" style="29"/>
    <col min="10486" max="10486" width="4.28515625" style="29" customWidth="1"/>
    <col min="10487" max="10487" width="19.42578125" style="29" customWidth="1"/>
    <col min="10488" max="10488" width="10.85546875" style="29" customWidth="1"/>
    <col min="10489" max="10490" width="9" style="29" customWidth="1"/>
    <col min="10491" max="10492" width="5.5703125" style="29" customWidth="1"/>
    <col min="10493" max="10494" width="7.7109375" style="29" customWidth="1"/>
    <col min="10495" max="10496" width="7.5703125" style="29" customWidth="1"/>
    <col min="10497" max="10497" width="7.140625" style="29" customWidth="1"/>
    <col min="10498" max="10498" width="13" style="29" customWidth="1"/>
    <col min="10499" max="10499" width="11.28515625" style="29" customWidth="1"/>
    <col min="10500" max="10500" width="11" style="29" customWidth="1"/>
    <col min="10501" max="10501" width="17.140625" style="29" customWidth="1"/>
    <col min="10502" max="10502" width="0" style="29" hidden="1" customWidth="1"/>
    <col min="10503" max="10504" width="12.5703125" style="29" customWidth="1"/>
    <col min="10505" max="10505" width="15" style="29" customWidth="1"/>
    <col min="10506" max="10506" width="9.140625" style="29"/>
    <col min="10507" max="10507" width="9.42578125" style="29" customWidth="1"/>
    <col min="10508" max="10508" width="9.85546875" style="29" customWidth="1"/>
    <col min="10509" max="10510" width="13.7109375" style="29" customWidth="1"/>
    <col min="10511" max="10511" width="13.140625" style="29" customWidth="1"/>
    <col min="10512" max="10512" width="18.140625" style="29" customWidth="1"/>
    <col min="10513" max="10513" width="11.42578125" style="29" customWidth="1"/>
    <col min="10514" max="10514" width="16" style="29" customWidth="1"/>
    <col min="10515" max="10515" width="20.7109375" style="29" bestFit="1" customWidth="1"/>
    <col min="10516" max="10741" width="9.140625" style="29"/>
    <col min="10742" max="10742" width="4.28515625" style="29" customWidth="1"/>
    <col min="10743" max="10743" width="19.42578125" style="29" customWidth="1"/>
    <col min="10744" max="10744" width="10.85546875" style="29" customWidth="1"/>
    <col min="10745" max="10746" width="9" style="29" customWidth="1"/>
    <col min="10747" max="10748" width="5.5703125" style="29" customWidth="1"/>
    <col min="10749" max="10750" width="7.7109375" style="29" customWidth="1"/>
    <col min="10751" max="10752" width="7.5703125" style="29" customWidth="1"/>
    <col min="10753" max="10753" width="7.140625" style="29" customWidth="1"/>
    <col min="10754" max="10754" width="13" style="29" customWidth="1"/>
    <col min="10755" max="10755" width="11.28515625" style="29" customWidth="1"/>
    <col min="10756" max="10756" width="11" style="29" customWidth="1"/>
    <col min="10757" max="10757" width="17.140625" style="29" customWidth="1"/>
    <col min="10758" max="10758" width="0" style="29" hidden="1" customWidth="1"/>
    <col min="10759" max="10760" width="12.5703125" style="29" customWidth="1"/>
    <col min="10761" max="10761" width="15" style="29" customWidth="1"/>
    <col min="10762" max="10762" width="9.140625" style="29"/>
    <col min="10763" max="10763" width="9.42578125" style="29" customWidth="1"/>
    <col min="10764" max="10764" width="9.85546875" style="29" customWidth="1"/>
    <col min="10765" max="10766" width="13.7109375" style="29" customWidth="1"/>
    <col min="10767" max="10767" width="13.140625" style="29" customWidth="1"/>
    <col min="10768" max="10768" width="18.140625" style="29" customWidth="1"/>
    <col min="10769" max="10769" width="11.42578125" style="29" customWidth="1"/>
    <col min="10770" max="10770" width="16" style="29" customWidth="1"/>
    <col min="10771" max="10771" width="20.7109375" style="29" bestFit="1" customWidth="1"/>
    <col min="10772" max="10997" width="9.140625" style="29"/>
    <col min="10998" max="10998" width="4.28515625" style="29" customWidth="1"/>
    <col min="10999" max="10999" width="19.42578125" style="29" customWidth="1"/>
    <col min="11000" max="11000" width="10.85546875" style="29" customWidth="1"/>
    <col min="11001" max="11002" width="9" style="29" customWidth="1"/>
    <col min="11003" max="11004" width="5.5703125" style="29" customWidth="1"/>
    <col min="11005" max="11006" width="7.7109375" style="29" customWidth="1"/>
    <col min="11007" max="11008" width="7.5703125" style="29" customWidth="1"/>
    <col min="11009" max="11009" width="7.140625" style="29" customWidth="1"/>
    <col min="11010" max="11010" width="13" style="29" customWidth="1"/>
    <col min="11011" max="11011" width="11.28515625" style="29" customWidth="1"/>
    <col min="11012" max="11012" width="11" style="29" customWidth="1"/>
    <col min="11013" max="11013" width="17.140625" style="29" customWidth="1"/>
    <col min="11014" max="11014" width="0" style="29" hidden="1" customWidth="1"/>
    <col min="11015" max="11016" width="12.5703125" style="29" customWidth="1"/>
    <col min="11017" max="11017" width="15" style="29" customWidth="1"/>
    <col min="11018" max="11018" width="9.140625" style="29"/>
    <col min="11019" max="11019" width="9.42578125" style="29" customWidth="1"/>
    <col min="11020" max="11020" width="9.85546875" style="29" customWidth="1"/>
    <col min="11021" max="11022" width="13.7109375" style="29" customWidth="1"/>
    <col min="11023" max="11023" width="13.140625" style="29" customWidth="1"/>
    <col min="11024" max="11024" width="18.140625" style="29" customWidth="1"/>
    <col min="11025" max="11025" width="11.42578125" style="29" customWidth="1"/>
    <col min="11026" max="11026" width="16" style="29" customWidth="1"/>
    <col min="11027" max="11027" width="20.7109375" style="29" bestFit="1" customWidth="1"/>
    <col min="11028" max="11253" width="9.140625" style="29"/>
    <col min="11254" max="11254" width="4.28515625" style="29" customWidth="1"/>
    <col min="11255" max="11255" width="19.42578125" style="29" customWidth="1"/>
    <col min="11256" max="11256" width="10.85546875" style="29" customWidth="1"/>
    <col min="11257" max="11258" width="9" style="29" customWidth="1"/>
    <col min="11259" max="11260" width="5.5703125" style="29" customWidth="1"/>
    <col min="11261" max="11262" width="7.7109375" style="29" customWidth="1"/>
    <col min="11263" max="11264" width="7.5703125" style="29" customWidth="1"/>
    <col min="11265" max="11265" width="7.140625" style="29" customWidth="1"/>
    <col min="11266" max="11266" width="13" style="29" customWidth="1"/>
    <col min="11267" max="11267" width="11.28515625" style="29" customWidth="1"/>
    <col min="11268" max="11268" width="11" style="29" customWidth="1"/>
    <col min="11269" max="11269" width="17.140625" style="29" customWidth="1"/>
    <col min="11270" max="11270" width="0" style="29" hidden="1" customWidth="1"/>
    <col min="11271" max="11272" width="12.5703125" style="29" customWidth="1"/>
    <col min="11273" max="11273" width="15" style="29" customWidth="1"/>
    <col min="11274" max="11274" width="9.140625" style="29"/>
    <col min="11275" max="11275" width="9.42578125" style="29" customWidth="1"/>
    <col min="11276" max="11276" width="9.85546875" style="29" customWidth="1"/>
    <col min="11277" max="11278" width="13.7109375" style="29" customWidth="1"/>
    <col min="11279" max="11279" width="13.140625" style="29" customWidth="1"/>
    <col min="11280" max="11280" width="18.140625" style="29" customWidth="1"/>
    <col min="11281" max="11281" width="11.42578125" style="29" customWidth="1"/>
    <col min="11282" max="11282" width="16" style="29" customWidth="1"/>
    <col min="11283" max="11283" width="20.7109375" style="29" bestFit="1" customWidth="1"/>
    <col min="11284" max="11509" width="9.140625" style="29"/>
    <col min="11510" max="11510" width="4.28515625" style="29" customWidth="1"/>
    <col min="11511" max="11511" width="19.42578125" style="29" customWidth="1"/>
    <col min="11512" max="11512" width="10.85546875" style="29" customWidth="1"/>
    <col min="11513" max="11514" width="9" style="29" customWidth="1"/>
    <col min="11515" max="11516" width="5.5703125" style="29" customWidth="1"/>
    <col min="11517" max="11518" width="7.7109375" style="29" customWidth="1"/>
    <col min="11519" max="11520" width="7.5703125" style="29" customWidth="1"/>
    <col min="11521" max="11521" width="7.140625" style="29" customWidth="1"/>
    <col min="11522" max="11522" width="13" style="29" customWidth="1"/>
    <col min="11523" max="11523" width="11.28515625" style="29" customWidth="1"/>
    <col min="11524" max="11524" width="11" style="29" customWidth="1"/>
    <col min="11525" max="11525" width="17.140625" style="29" customWidth="1"/>
    <col min="11526" max="11526" width="0" style="29" hidden="1" customWidth="1"/>
    <col min="11527" max="11528" width="12.5703125" style="29" customWidth="1"/>
    <col min="11529" max="11529" width="15" style="29" customWidth="1"/>
    <col min="11530" max="11530" width="9.140625" style="29"/>
    <col min="11531" max="11531" width="9.42578125" style="29" customWidth="1"/>
    <col min="11532" max="11532" width="9.85546875" style="29" customWidth="1"/>
    <col min="11533" max="11534" width="13.7109375" style="29" customWidth="1"/>
    <col min="11535" max="11535" width="13.140625" style="29" customWidth="1"/>
    <col min="11536" max="11536" width="18.140625" style="29" customWidth="1"/>
    <col min="11537" max="11537" width="11.42578125" style="29" customWidth="1"/>
    <col min="11538" max="11538" width="16" style="29" customWidth="1"/>
    <col min="11539" max="11539" width="20.7109375" style="29" bestFit="1" customWidth="1"/>
    <col min="11540" max="11765" width="9.140625" style="29"/>
    <col min="11766" max="11766" width="4.28515625" style="29" customWidth="1"/>
    <col min="11767" max="11767" width="19.42578125" style="29" customWidth="1"/>
    <col min="11768" max="11768" width="10.85546875" style="29" customWidth="1"/>
    <col min="11769" max="11770" width="9" style="29" customWidth="1"/>
    <col min="11771" max="11772" width="5.5703125" style="29" customWidth="1"/>
    <col min="11773" max="11774" width="7.7109375" style="29" customWidth="1"/>
    <col min="11775" max="11776" width="7.5703125" style="29" customWidth="1"/>
    <col min="11777" max="11777" width="7.140625" style="29" customWidth="1"/>
    <col min="11778" max="11778" width="13" style="29" customWidth="1"/>
    <col min="11779" max="11779" width="11.28515625" style="29" customWidth="1"/>
    <col min="11780" max="11780" width="11" style="29" customWidth="1"/>
    <col min="11781" max="11781" width="17.140625" style="29" customWidth="1"/>
    <col min="11782" max="11782" width="0" style="29" hidden="1" customWidth="1"/>
    <col min="11783" max="11784" width="12.5703125" style="29" customWidth="1"/>
    <col min="11785" max="11785" width="15" style="29" customWidth="1"/>
    <col min="11786" max="11786" width="9.140625" style="29"/>
    <col min="11787" max="11787" width="9.42578125" style="29" customWidth="1"/>
    <col min="11788" max="11788" width="9.85546875" style="29" customWidth="1"/>
    <col min="11789" max="11790" width="13.7109375" style="29" customWidth="1"/>
    <col min="11791" max="11791" width="13.140625" style="29" customWidth="1"/>
    <col min="11792" max="11792" width="18.140625" style="29" customWidth="1"/>
    <col min="11793" max="11793" width="11.42578125" style="29" customWidth="1"/>
    <col min="11794" max="11794" width="16" style="29" customWidth="1"/>
    <col min="11795" max="11795" width="20.7109375" style="29" bestFit="1" customWidth="1"/>
    <col min="11796" max="12021" width="9.140625" style="29"/>
    <col min="12022" max="12022" width="4.28515625" style="29" customWidth="1"/>
    <col min="12023" max="12023" width="19.42578125" style="29" customWidth="1"/>
    <col min="12024" max="12024" width="10.85546875" style="29" customWidth="1"/>
    <col min="12025" max="12026" width="9" style="29" customWidth="1"/>
    <col min="12027" max="12028" width="5.5703125" style="29" customWidth="1"/>
    <col min="12029" max="12030" width="7.7109375" style="29" customWidth="1"/>
    <col min="12031" max="12032" width="7.5703125" style="29" customWidth="1"/>
    <col min="12033" max="12033" width="7.140625" style="29" customWidth="1"/>
    <col min="12034" max="12034" width="13" style="29" customWidth="1"/>
    <col min="12035" max="12035" width="11.28515625" style="29" customWidth="1"/>
    <col min="12036" max="12036" width="11" style="29" customWidth="1"/>
    <col min="12037" max="12037" width="17.140625" style="29" customWidth="1"/>
    <col min="12038" max="12038" width="0" style="29" hidden="1" customWidth="1"/>
    <col min="12039" max="12040" width="12.5703125" style="29" customWidth="1"/>
    <col min="12041" max="12041" width="15" style="29" customWidth="1"/>
    <col min="12042" max="12042" width="9.140625" style="29"/>
    <col min="12043" max="12043" width="9.42578125" style="29" customWidth="1"/>
    <col min="12044" max="12044" width="9.85546875" style="29" customWidth="1"/>
    <col min="12045" max="12046" width="13.7109375" style="29" customWidth="1"/>
    <col min="12047" max="12047" width="13.140625" style="29" customWidth="1"/>
    <col min="12048" max="12048" width="18.140625" style="29" customWidth="1"/>
    <col min="12049" max="12049" width="11.42578125" style="29" customWidth="1"/>
    <col min="12050" max="12050" width="16" style="29" customWidth="1"/>
    <col min="12051" max="12051" width="20.7109375" style="29" bestFit="1" customWidth="1"/>
    <col min="12052" max="12277" width="9.140625" style="29"/>
    <col min="12278" max="12278" width="4.28515625" style="29" customWidth="1"/>
    <col min="12279" max="12279" width="19.42578125" style="29" customWidth="1"/>
    <col min="12280" max="12280" width="10.85546875" style="29" customWidth="1"/>
    <col min="12281" max="12282" width="9" style="29" customWidth="1"/>
    <col min="12283" max="12284" width="5.5703125" style="29" customWidth="1"/>
    <col min="12285" max="12286" width="7.7109375" style="29" customWidth="1"/>
    <col min="12287" max="12288" width="7.5703125" style="29" customWidth="1"/>
    <col min="12289" max="12289" width="7.140625" style="29" customWidth="1"/>
    <col min="12290" max="12290" width="13" style="29" customWidth="1"/>
    <col min="12291" max="12291" width="11.28515625" style="29" customWidth="1"/>
    <col min="12292" max="12292" width="11" style="29" customWidth="1"/>
    <col min="12293" max="12293" width="17.140625" style="29" customWidth="1"/>
    <col min="12294" max="12294" width="0" style="29" hidden="1" customWidth="1"/>
    <col min="12295" max="12296" width="12.5703125" style="29" customWidth="1"/>
    <col min="12297" max="12297" width="15" style="29" customWidth="1"/>
    <col min="12298" max="12298" width="9.140625" style="29"/>
    <col min="12299" max="12299" width="9.42578125" style="29" customWidth="1"/>
    <col min="12300" max="12300" width="9.85546875" style="29" customWidth="1"/>
    <col min="12301" max="12302" width="13.7109375" style="29" customWidth="1"/>
    <col min="12303" max="12303" width="13.140625" style="29" customWidth="1"/>
    <col min="12304" max="12304" width="18.140625" style="29" customWidth="1"/>
    <col min="12305" max="12305" width="11.42578125" style="29" customWidth="1"/>
    <col min="12306" max="12306" width="16" style="29" customWidth="1"/>
    <col min="12307" max="12307" width="20.7109375" style="29" bestFit="1" customWidth="1"/>
    <col min="12308" max="12533" width="9.140625" style="29"/>
    <col min="12534" max="12534" width="4.28515625" style="29" customWidth="1"/>
    <col min="12535" max="12535" width="19.42578125" style="29" customWidth="1"/>
    <col min="12536" max="12536" width="10.85546875" style="29" customWidth="1"/>
    <col min="12537" max="12538" width="9" style="29" customWidth="1"/>
    <col min="12539" max="12540" width="5.5703125" style="29" customWidth="1"/>
    <col min="12541" max="12542" width="7.7109375" style="29" customWidth="1"/>
    <col min="12543" max="12544" width="7.5703125" style="29" customWidth="1"/>
    <col min="12545" max="12545" width="7.140625" style="29" customWidth="1"/>
    <col min="12546" max="12546" width="13" style="29" customWidth="1"/>
    <col min="12547" max="12547" width="11.28515625" style="29" customWidth="1"/>
    <col min="12548" max="12548" width="11" style="29" customWidth="1"/>
    <col min="12549" max="12549" width="17.140625" style="29" customWidth="1"/>
    <col min="12550" max="12550" width="0" style="29" hidden="1" customWidth="1"/>
    <col min="12551" max="12552" width="12.5703125" style="29" customWidth="1"/>
    <col min="12553" max="12553" width="15" style="29" customWidth="1"/>
    <col min="12554" max="12554" width="9.140625" style="29"/>
    <col min="12555" max="12555" width="9.42578125" style="29" customWidth="1"/>
    <col min="12556" max="12556" width="9.85546875" style="29" customWidth="1"/>
    <col min="12557" max="12558" width="13.7109375" style="29" customWidth="1"/>
    <col min="12559" max="12559" width="13.140625" style="29" customWidth="1"/>
    <col min="12560" max="12560" width="18.140625" style="29" customWidth="1"/>
    <col min="12561" max="12561" width="11.42578125" style="29" customWidth="1"/>
    <col min="12562" max="12562" width="16" style="29" customWidth="1"/>
    <col min="12563" max="12563" width="20.7109375" style="29" bestFit="1" customWidth="1"/>
    <col min="12564" max="12789" width="9.140625" style="29"/>
    <col min="12790" max="12790" width="4.28515625" style="29" customWidth="1"/>
    <col min="12791" max="12791" width="19.42578125" style="29" customWidth="1"/>
    <col min="12792" max="12792" width="10.85546875" style="29" customWidth="1"/>
    <col min="12793" max="12794" width="9" style="29" customWidth="1"/>
    <col min="12795" max="12796" width="5.5703125" style="29" customWidth="1"/>
    <col min="12797" max="12798" width="7.7109375" style="29" customWidth="1"/>
    <col min="12799" max="12800" width="7.5703125" style="29" customWidth="1"/>
    <col min="12801" max="12801" width="7.140625" style="29" customWidth="1"/>
    <col min="12802" max="12802" width="13" style="29" customWidth="1"/>
    <col min="12803" max="12803" width="11.28515625" style="29" customWidth="1"/>
    <col min="12804" max="12804" width="11" style="29" customWidth="1"/>
    <col min="12805" max="12805" width="17.140625" style="29" customWidth="1"/>
    <col min="12806" max="12806" width="0" style="29" hidden="1" customWidth="1"/>
    <col min="12807" max="12808" width="12.5703125" style="29" customWidth="1"/>
    <col min="12809" max="12809" width="15" style="29" customWidth="1"/>
    <col min="12810" max="12810" width="9.140625" style="29"/>
    <col min="12811" max="12811" width="9.42578125" style="29" customWidth="1"/>
    <col min="12812" max="12812" width="9.85546875" style="29" customWidth="1"/>
    <col min="12813" max="12814" width="13.7109375" style="29" customWidth="1"/>
    <col min="12815" max="12815" width="13.140625" style="29" customWidth="1"/>
    <col min="12816" max="12816" width="18.140625" style="29" customWidth="1"/>
    <col min="12817" max="12817" width="11.42578125" style="29" customWidth="1"/>
    <col min="12818" max="12818" width="16" style="29" customWidth="1"/>
    <col min="12819" max="12819" width="20.7109375" style="29" bestFit="1" customWidth="1"/>
    <col min="12820" max="13045" width="9.140625" style="29"/>
    <col min="13046" max="13046" width="4.28515625" style="29" customWidth="1"/>
    <col min="13047" max="13047" width="19.42578125" style="29" customWidth="1"/>
    <col min="13048" max="13048" width="10.85546875" style="29" customWidth="1"/>
    <col min="13049" max="13050" width="9" style="29" customWidth="1"/>
    <col min="13051" max="13052" width="5.5703125" style="29" customWidth="1"/>
    <col min="13053" max="13054" width="7.7109375" style="29" customWidth="1"/>
    <col min="13055" max="13056" width="7.5703125" style="29" customWidth="1"/>
    <col min="13057" max="13057" width="7.140625" style="29" customWidth="1"/>
    <col min="13058" max="13058" width="13" style="29" customWidth="1"/>
    <col min="13059" max="13059" width="11.28515625" style="29" customWidth="1"/>
    <col min="13060" max="13060" width="11" style="29" customWidth="1"/>
    <col min="13061" max="13061" width="17.140625" style="29" customWidth="1"/>
    <col min="13062" max="13062" width="0" style="29" hidden="1" customWidth="1"/>
    <col min="13063" max="13064" width="12.5703125" style="29" customWidth="1"/>
    <col min="13065" max="13065" width="15" style="29" customWidth="1"/>
    <col min="13066" max="13066" width="9.140625" style="29"/>
    <col min="13067" max="13067" width="9.42578125" style="29" customWidth="1"/>
    <col min="13068" max="13068" width="9.85546875" style="29" customWidth="1"/>
    <col min="13069" max="13070" width="13.7109375" style="29" customWidth="1"/>
    <col min="13071" max="13071" width="13.140625" style="29" customWidth="1"/>
    <col min="13072" max="13072" width="18.140625" style="29" customWidth="1"/>
    <col min="13073" max="13073" width="11.42578125" style="29" customWidth="1"/>
    <col min="13074" max="13074" width="16" style="29" customWidth="1"/>
    <col min="13075" max="13075" width="20.7109375" style="29" bestFit="1" customWidth="1"/>
    <col min="13076" max="13301" width="9.140625" style="29"/>
    <col min="13302" max="13302" width="4.28515625" style="29" customWidth="1"/>
    <col min="13303" max="13303" width="19.42578125" style="29" customWidth="1"/>
    <col min="13304" max="13304" width="10.85546875" style="29" customWidth="1"/>
    <col min="13305" max="13306" width="9" style="29" customWidth="1"/>
    <col min="13307" max="13308" width="5.5703125" style="29" customWidth="1"/>
    <col min="13309" max="13310" width="7.7109375" style="29" customWidth="1"/>
    <col min="13311" max="13312" width="7.5703125" style="29" customWidth="1"/>
    <col min="13313" max="13313" width="7.140625" style="29" customWidth="1"/>
    <col min="13314" max="13314" width="13" style="29" customWidth="1"/>
    <col min="13315" max="13315" width="11.28515625" style="29" customWidth="1"/>
    <col min="13316" max="13316" width="11" style="29" customWidth="1"/>
    <col min="13317" max="13317" width="17.140625" style="29" customWidth="1"/>
    <col min="13318" max="13318" width="0" style="29" hidden="1" customWidth="1"/>
    <col min="13319" max="13320" width="12.5703125" style="29" customWidth="1"/>
    <col min="13321" max="13321" width="15" style="29" customWidth="1"/>
    <col min="13322" max="13322" width="9.140625" style="29"/>
    <col min="13323" max="13323" width="9.42578125" style="29" customWidth="1"/>
    <col min="13324" max="13324" width="9.85546875" style="29" customWidth="1"/>
    <col min="13325" max="13326" width="13.7109375" style="29" customWidth="1"/>
    <col min="13327" max="13327" width="13.140625" style="29" customWidth="1"/>
    <col min="13328" max="13328" width="18.140625" style="29" customWidth="1"/>
    <col min="13329" max="13329" width="11.42578125" style="29" customWidth="1"/>
    <col min="13330" max="13330" width="16" style="29" customWidth="1"/>
    <col min="13331" max="13331" width="20.7109375" style="29" bestFit="1" customWidth="1"/>
    <col min="13332" max="13557" width="9.140625" style="29"/>
    <col min="13558" max="13558" width="4.28515625" style="29" customWidth="1"/>
    <col min="13559" max="13559" width="19.42578125" style="29" customWidth="1"/>
    <col min="13560" max="13560" width="10.85546875" style="29" customWidth="1"/>
    <col min="13561" max="13562" width="9" style="29" customWidth="1"/>
    <col min="13563" max="13564" width="5.5703125" style="29" customWidth="1"/>
    <col min="13565" max="13566" width="7.7109375" style="29" customWidth="1"/>
    <col min="13567" max="13568" width="7.5703125" style="29" customWidth="1"/>
    <col min="13569" max="13569" width="7.140625" style="29" customWidth="1"/>
    <col min="13570" max="13570" width="13" style="29" customWidth="1"/>
    <col min="13571" max="13571" width="11.28515625" style="29" customWidth="1"/>
    <col min="13572" max="13572" width="11" style="29" customWidth="1"/>
    <col min="13573" max="13573" width="17.140625" style="29" customWidth="1"/>
    <col min="13574" max="13574" width="0" style="29" hidden="1" customWidth="1"/>
    <col min="13575" max="13576" width="12.5703125" style="29" customWidth="1"/>
    <col min="13577" max="13577" width="15" style="29" customWidth="1"/>
    <col min="13578" max="13578" width="9.140625" style="29"/>
    <col min="13579" max="13579" width="9.42578125" style="29" customWidth="1"/>
    <col min="13580" max="13580" width="9.85546875" style="29" customWidth="1"/>
    <col min="13581" max="13582" width="13.7109375" style="29" customWidth="1"/>
    <col min="13583" max="13583" width="13.140625" style="29" customWidth="1"/>
    <col min="13584" max="13584" width="18.140625" style="29" customWidth="1"/>
    <col min="13585" max="13585" width="11.42578125" style="29" customWidth="1"/>
    <col min="13586" max="13586" width="16" style="29" customWidth="1"/>
    <col min="13587" max="13587" width="20.7109375" style="29" bestFit="1" customWidth="1"/>
    <col min="13588" max="13813" width="9.140625" style="29"/>
    <col min="13814" max="13814" width="4.28515625" style="29" customWidth="1"/>
    <col min="13815" max="13815" width="19.42578125" style="29" customWidth="1"/>
    <col min="13816" max="13816" width="10.85546875" style="29" customWidth="1"/>
    <col min="13817" max="13818" width="9" style="29" customWidth="1"/>
    <col min="13819" max="13820" width="5.5703125" style="29" customWidth="1"/>
    <col min="13821" max="13822" width="7.7109375" style="29" customWidth="1"/>
    <col min="13823" max="13824" width="7.5703125" style="29" customWidth="1"/>
    <col min="13825" max="13825" width="7.140625" style="29" customWidth="1"/>
    <col min="13826" max="13826" width="13" style="29" customWidth="1"/>
    <col min="13827" max="13827" width="11.28515625" style="29" customWidth="1"/>
    <col min="13828" max="13828" width="11" style="29" customWidth="1"/>
    <col min="13829" max="13829" width="17.140625" style="29" customWidth="1"/>
    <col min="13830" max="13830" width="0" style="29" hidden="1" customWidth="1"/>
    <col min="13831" max="13832" width="12.5703125" style="29" customWidth="1"/>
    <col min="13833" max="13833" width="15" style="29" customWidth="1"/>
    <col min="13834" max="13834" width="9.140625" style="29"/>
    <col min="13835" max="13835" width="9.42578125" style="29" customWidth="1"/>
    <col min="13836" max="13836" width="9.85546875" style="29" customWidth="1"/>
    <col min="13837" max="13838" width="13.7109375" style="29" customWidth="1"/>
    <col min="13839" max="13839" width="13.140625" style="29" customWidth="1"/>
    <col min="13840" max="13840" width="18.140625" style="29" customWidth="1"/>
    <col min="13841" max="13841" width="11.42578125" style="29" customWidth="1"/>
    <col min="13842" max="13842" width="16" style="29" customWidth="1"/>
    <col min="13843" max="13843" width="20.7109375" style="29" bestFit="1" customWidth="1"/>
    <col min="13844" max="14069" width="9.140625" style="29"/>
    <col min="14070" max="14070" width="4.28515625" style="29" customWidth="1"/>
    <col min="14071" max="14071" width="19.42578125" style="29" customWidth="1"/>
    <col min="14072" max="14072" width="10.85546875" style="29" customWidth="1"/>
    <col min="14073" max="14074" width="9" style="29" customWidth="1"/>
    <col min="14075" max="14076" width="5.5703125" style="29" customWidth="1"/>
    <col min="14077" max="14078" width="7.7109375" style="29" customWidth="1"/>
    <col min="14079" max="14080" width="7.5703125" style="29" customWidth="1"/>
    <col min="14081" max="14081" width="7.140625" style="29" customWidth="1"/>
    <col min="14082" max="14082" width="13" style="29" customWidth="1"/>
    <col min="14083" max="14083" width="11.28515625" style="29" customWidth="1"/>
    <col min="14084" max="14084" width="11" style="29" customWidth="1"/>
    <col min="14085" max="14085" width="17.140625" style="29" customWidth="1"/>
    <col min="14086" max="14086" width="0" style="29" hidden="1" customWidth="1"/>
    <col min="14087" max="14088" width="12.5703125" style="29" customWidth="1"/>
    <col min="14089" max="14089" width="15" style="29" customWidth="1"/>
    <col min="14090" max="14090" width="9.140625" style="29"/>
    <col min="14091" max="14091" width="9.42578125" style="29" customWidth="1"/>
    <col min="14092" max="14092" width="9.85546875" style="29" customWidth="1"/>
    <col min="14093" max="14094" width="13.7109375" style="29" customWidth="1"/>
    <col min="14095" max="14095" width="13.140625" style="29" customWidth="1"/>
    <col min="14096" max="14096" width="18.140625" style="29" customWidth="1"/>
    <col min="14097" max="14097" width="11.42578125" style="29" customWidth="1"/>
    <col min="14098" max="14098" width="16" style="29" customWidth="1"/>
    <col min="14099" max="14099" width="20.7109375" style="29" bestFit="1" customWidth="1"/>
    <col min="14100" max="14325" width="9.140625" style="29"/>
    <col min="14326" max="14326" width="4.28515625" style="29" customWidth="1"/>
    <col min="14327" max="14327" width="19.42578125" style="29" customWidth="1"/>
    <col min="14328" max="14328" width="10.85546875" style="29" customWidth="1"/>
    <col min="14329" max="14330" width="9" style="29" customWidth="1"/>
    <col min="14331" max="14332" width="5.5703125" style="29" customWidth="1"/>
    <col min="14333" max="14334" width="7.7109375" style="29" customWidth="1"/>
    <col min="14335" max="14336" width="7.5703125" style="29" customWidth="1"/>
    <col min="14337" max="14337" width="7.140625" style="29" customWidth="1"/>
    <col min="14338" max="14338" width="13" style="29" customWidth="1"/>
    <col min="14339" max="14339" width="11.28515625" style="29" customWidth="1"/>
    <col min="14340" max="14340" width="11" style="29" customWidth="1"/>
    <col min="14341" max="14341" width="17.140625" style="29" customWidth="1"/>
    <col min="14342" max="14342" width="0" style="29" hidden="1" customWidth="1"/>
    <col min="14343" max="14344" width="12.5703125" style="29" customWidth="1"/>
    <col min="14345" max="14345" width="15" style="29" customWidth="1"/>
    <col min="14346" max="14346" width="9.140625" style="29"/>
    <col min="14347" max="14347" width="9.42578125" style="29" customWidth="1"/>
    <col min="14348" max="14348" width="9.85546875" style="29" customWidth="1"/>
    <col min="14349" max="14350" width="13.7109375" style="29" customWidth="1"/>
    <col min="14351" max="14351" width="13.140625" style="29" customWidth="1"/>
    <col min="14352" max="14352" width="18.140625" style="29" customWidth="1"/>
    <col min="14353" max="14353" width="11.42578125" style="29" customWidth="1"/>
    <col min="14354" max="14354" width="16" style="29" customWidth="1"/>
    <col min="14355" max="14355" width="20.7109375" style="29" bestFit="1" customWidth="1"/>
    <col min="14356" max="14581" width="9.140625" style="29"/>
    <col min="14582" max="14582" width="4.28515625" style="29" customWidth="1"/>
    <col min="14583" max="14583" width="19.42578125" style="29" customWidth="1"/>
    <col min="14584" max="14584" width="10.85546875" style="29" customWidth="1"/>
    <col min="14585" max="14586" width="9" style="29" customWidth="1"/>
    <col min="14587" max="14588" width="5.5703125" style="29" customWidth="1"/>
    <col min="14589" max="14590" width="7.7109375" style="29" customWidth="1"/>
    <col min="14591" max="14592" width="7.5703125" style="29" customWidth="1"/>
    <col min="14593" max="14593" width="7.140625" style="29" customWidth="1"/>
    <col min="14594" max="14594" width="13" style="29" customWidth="1"/>
    <col min="14595" max="14595" width="11.28515625" style="29" customWidth="1"/>
    <col min="14596" max="14596" width="11" style="29" customWidth="1"/>
    <col min="14597" max="14597" width="17.140625" style="29" customWidth="1"/>
    <col min="14598" max="14598" width="0" style="29" hidden="1" customWidth="1"/>
    <col min="14599" max="14600" width="12.5703125" style="29" customWidth="1"/>
    <col min="14601" max="14601" width="15" style="29" customWidth="1"/>
    <col min="14602" max="14602" width="9.140625" style="29"/>
    <col min="14603" max="14603" width="9.42578125" style="29" customWidth="1"/>
    <col min="14604" max="14604" width="9.85546875" style="29" customWidth="1"/>
    <col min="14605" max="14606" width="13.7109375" style="29" customWidth="1"/>
    <col min="14607" max="14607" width="13.140625" style="29" customWidth="1"/>
    <col min="14608" max="14608" width="18.140625" style="29" customWidth="1"/>
    <col min="14609" max="14609" width="11.42578125" style="29" customWidth="1"/>
    <col min="14610" max="14610" width="16" style="29" customWidth="1"/>
    <col min="14611" max="14611" width="20.7109375" style="29" bestFit="1" customWidth="1"/>
    <col min="14612" max="14837" width="9.140625" style="29"/>
    <col min="14838" max="14838" width="4.28515625" style="29" customWidth="1"/>
    <col min="14839" max="14839" width="19.42578125" style="29" customWidth="1"/>
    <col min="14840" max="14840" width="10.85546875" style="29" customWidth="1"/>
    <col min="14841" max="14842" width="9" style="29" customWidth="1"/>
    <col min="14843" max="14844" width="5.5703125" style="29" customWidth="1"/>
    <col min="14845" max="14846" width="7.7109375" style="29" customWidth="1"/>
    <col min="14847" max="14848" width="7.5703125" style="29" customWidth="1"/>
    <col min="14849" max="14849" width="7.140625" style="29" customWidth="1"/>
    <col min="14850" max="14850" width="13" style="29" customWidth="1"/>
    <col min="14851" max="14851" width="11.28515625" style="29" customWidth="1"/>
    <col min="14852" max="14852" width="11" style="29" customWidth="1"/>
    <col min="14853" max="14853" width="17.140625" style="29" customWidth="1"/>
    <col min="14854" max="14854" width="0" style="29" hidden="1" customWidth="1"/>
    <col min="14855" max="14856" width="12.5703125" style="29" customWidth="1"/>
    <col min="14857" max="14857" width="15" style="29" customWidth="1"/>
    <col min="14858" max="14858" width="9.140625" style="29"/>
    <col min="14859" max="14859" width="9.42578125" style="29" customWidth="1"/>
    <col min="14860" max="14860" width="9.85546875" style="29" customWidth="1"/>
    <col min="14861" max="14862" width="13.7109375" style="29" customWidth="1"/>
    <col min="14863" max="14863" width="13.140625" style="29" customWidth="1"/>
    <col min="14864" max="14864" width="18.140625" style="29" customWidth="1"/>
    <col min="14865" max="14865" width="11.42578125" style="29" customWidth="1"/>
    <col min="14866" max="14866" width="16" style="29" customWidth="1"/>
    <col min="14867" max="14867" width="20.7109375" style="29" bestFit="1" customWidth="1"/>
    <col min="14868" max="15093" width="9.140625" style="29"/>
    <col min="15094" max="15094" width="4.28515625" style="29" customWidth="1"/>
    <col min="15095" max="15095" width="19.42578125" style="29" customWidth="1"/>
    <col min="15096" max="15096" width="10.85546875" style="29" customWidth="1"/>
    <col min="15097" max="15098" width="9" style="29" customWidth="1"/>
    <col min="15099" max="15100" width="5.5703125" style="29" customWidth="1"/>
    <col min="15101" max="15102" width="7.7109375" style="29" customWidth="1"/>
    <col min="15103" max="15104" width="7.5703125" style="29" customWidth="1"/>
    <col min="15105" max="15105" width="7.140625" style="29" customWidth="1"/>
    <col min="15106" max="15106" width="13" style="29" customWidth="1"/>
    <col min="15107" max="15107" width="11.28515625" style="29" customWidth="1"/>
    <col min="15108" max="15108" width="11" style="29" customWidth="1"/>
    <col min="15109" max="15109" width="17.140625" style="29" customWidth="1"/>
    <col min="15110" max="15110" width="0" style="29" hidden="1" customWidth="1"/>
    <col min="15111" max="15112" width="12.5703125" style="29" customWidth="1"/>
    <col min="15113" max="15113" width="15" style="29" customWidth="1"/>
    <col min="15114" max="15114" width="9.140625" style="29"/>
    <col min="15115" max="15115" width="9.42578125" style="29" customWidth="1"/>
    <col min="15116" max="15116" width="9.85546875" style="29" customWidth="1"/>
    <col min="15117" max="15118" width="13.7109375" style="29" customWidth="1"/>
    <col min="15119" max="15119" width="13.140625" style="29" customWidth="1"/>
    <col min="15120" max="15120" width="18.140625" style="29" customWidth="1"/>
    <col min="15121" max="15121" width="11.42578125" style="29" customWidth="1"/>
    <col min="15122" max="15122" width="16" style="29" customWidth="1"/>
    <col min="15123" max="15123" width="20.7109375" style="29" bestFit="1" customWidth="1"/>
    <col min="15124" max="15349" width="9.140625" style="29"/>
    <col min="15350" max="15350" width="4.28515625" style="29" customWidth="1"/>
    <col min="15351" max="15351" width="19.42578125" style="29" customWidth="1"/>
    <col min="15352" max="15352" width="10.85546875" style="29" customWidth="1"/>
    <col min="15353" max="15354" width="9" style="29" customWidth="1"/>
    <col min="15355" max="15356" width="5.5703125" style="29" customWidth="1"/>
    <col min="15357" max="15358" width="7.7109375" style="29" customWidth="1"/>
    <col min="15359" max="15360" width="7.5703125" style="29" customWidth="1"/>
    <col min="15361" max="15361" width="7.140625" style="29" customWidth="1"/>
    <col min="15362" max="15362" width="13" style="29" customWidth="1"/>
    <col min="15363" max="15363" width="11.28515625" style="29" customWidth="1"/>
    <col min="15364" max="15364" width="11" style="29" customWidth="1"/>
    <col min="15365" max="15365" width="17.140625" style="29" customWidth="1"/>
    <col min="15366" max="15366" width="0" style="29" hidden="1" customWidth="1"/>
    <col min="15367" max="15368" width="12.5703125" style="29" customWidth="1"/>
    <col min="15369" max="15369" width="15" style="29" customWidth="1"/>
    <col min="15370" max="15370" width="9.140625" style="29"/>
    <col min="15371" max="15371" width="9.42578125" style="29" customWidth="1"/>
    <col min="15372" max="15372" width="9.85546875" style="29" customWidth="1"/>
    <col min="15373" max="15374" width="13.7109375" style="29" customWidth="1"/>
    <col min="15375" max="15375" width="13.140625" style="29" customWidth="1"/>
    <col min="15376" max="15376" width="18.140625" style="29" customWidth="1"/>
    <col min="15377" max="15377" width="11.42578125" style="29" customWidth="1"/>
    <col min="15378" max="15378" width="16" style="29" customWidth="1"/>
    <col min="15379" max="15379" width="20.7109375" style="29" bestFit="1" customWidth="1"/>
    <col min="15380" max="15605" width="9.140625" style="29"/>
    <col min="15606" max="15606" width="4.28515625" style="29" customWidth="1"/>
    <col min="15607" max="15607" width="19.42578125" style="29" customWidth="1"/>
    <col min="15608" max="15608" width="10.85546875" style="29" customWidth="1"/>
    <col min="15609" max="15610" width="9" style="29" customWidth="1"/>
    <col min="15611" max="15612" width="5.5703125" style="29" customWidth="1"/>
    <col min="15613" max="15614" width="7.7109375" style="29" customWidth="1"/>
    <col min="15615" max="15616" width="7.5703125" style="29" customWidth="1"/>
    <col min="15617" max="15617" width="7.140625" style="29" customWidth="1"/>
    <col min="15618" max="15618" width="13" style="29" customWidth="1"/>
    <col min="15619" max="15619" width="11.28515625" style="29" customWidth="1"/>
    <col min="15620" max="15620" width="11" style="29" customWidth="1"/>
    <col min="15621" max="15621" width="17.140625" style="29" customWidth="1"/>
    <col min="15622" max="15622" width="0" style="29" hidden="1" customWidth="1"/>
    <col min="15623" max="15624" width="12.5703125" style="29" customWidth="1"/>
    <col min="15625" max="15625" width="15" style="29" customWidth="1"/>
    <col min="15626" max="15626" width="9.140625" style="29"/>
    <col min="15627" max="15627" width="9.42578125" style="29" customWidth="1"/>
    <col min="15628" max="15628" width="9.85546875" style="29" customWidth="1"/>
    <col min="15629" max="15630" width="13.7109375" style="29" customWidth="1"/>
    <col min="15631" max="15631" width="13.140625" style="29" customWidth="1"/>
    <col min="15632" max="15632" width="18.140625" style="29" customWidth="1"/>
    <col min="15633" max="15633" width="11.42578125" style="29" customWidth="1"/>
    <col min="15634" max="15634" width="16" style="29" customWidth="1"/>
    <col min="15635" max="15635" width="20.7109375" style="29" bestFit="1" customWidth="1"/>
    <col min="15636" max="15861" width="9.140625" style="29"/>
    <col min="15862" max="15862" width="4.28515625" style="29" customWidth="1"/>
    <col min="15863" max="15863" width="19.42578125" style="29" customWidth="1"/>
    <col min="15864" max="15864" width="10.85546875" style="29" customWidth="1"/>
    <col min="15865" max="15866" width="9" style="29" customWidth="1"/>
    <col min="15867" max="15868" width="5.5703125" style="29" customWidth="1"/>
    <col min="15869" max="15870" width="7.7109375" style="29" customWidth="1"/>
    <col min="15871" max="15872" width="7.5703125" style="29" customWidth="1"/>
    <col min="15873" max="15873" width="7.140625" style="29" customWidth="1"/>
    <col min="15874" max="15874" width="13" style="29" customWidth="1"/>
    <col min="15875" max="15875" width="11.28515625" style="29" customWidth="1"/>
    <col min="15876" max="15876" width="11" style="29" customWidth="1"/>
    <col min="15877" max="15877" width="17.140625" style="29" customWidth="1"/>
    <col min="15878" max="15878" width="0" style="29" hidden="1" customWidth="1"/>
    <col min="15879" max="15880" width="12.5703125" style="29" customWidth="1"/>
    <col min="15881" max="15881" width="15" style="29" customWidth="1"/>
    <col min="15882" max="15882" width="9.140625" style="29"/>
    <col min="15883" max="15883" width="9.42578125" style="29" customWidth="1"/>
    <col min="15884" max="15884" width="9.85546875" style="29" customWidth="1"/>
    <col min="15885" max="15886" width="13.7109375" style="29" customWidth="1"/>
    <col min="15887" max="15887" width="13.140625" style="29" customWidth="1"/>
    <col min="15888" max="15888" width="18.140625" style="29" customWidth="1"/>
    <col min="15889" max="15889" width="11.42578125" style="29" customWidth="1"/>
    <col min="15890" max="15890" width="16" style="29" customWidth="1"/>
    <col min="15891" max="15891" width="20.7109375" style="29" bestFit="1" customWidth="1"/>
    <col min="15892" max="16117" width="9.140625" style="29"/>
    <col min="16118" max="16118" width="4.28515625" style="29" customWidth="1"/>
    <col min="16119" max="16119" width="19.42578125" style="29" customWidth="1"/>
    <col min="16120" max="16120" width="10.85546875" style="29" customWidth="1"/>
    <col min="16121" max="16122" width="9" style="29" customWidth="1"/>
    <col min="16123" max="16124" width="5.5703125" style="29" customWidth="1"/>
    <col min="16125" max="16126" width="7.7109375" style="29" customWidth="1"/>
    <col min="16127" max="16128" width="7.5703125" style="29" customWidth="1"/>
    <col min="16129" max="16129" width="7.140625" style="29" customWidth="1"/>
    <col min="16130" max="16130" width="13" style="29" customWidth="1"/>
    <col min="16131" max="16131" width="11.28515625" style="29" customWidth="1"/>
    <col min="16132" max="16132" width="11" style="29" customWidth="1"/>
    <col min="16133" max="16133" width="17.140625" style="29" customWidth="1"/>
    <col min="16134" max="16134" width="0" style="29" hidden="1" customWidth="1"/>
    <col min="16135" max="16136" width="12.5703125" style="29" customWidth="1"/>
    <col min="16137" max="16137" width="15" style="29" customWidth="1"/>
    <col min="16138" max="16138" width="9.140625" style="29"/>
    <col min="16139" max="16139" width="9.42578125" style="29" customWidth="1"/>
    <col min="16140" max="16140" width="9.85546875" style="29" customWidth="1"/>
    <col min="16141" max="16142" width="13.7109375" style="29" customWidth="1"/>
    <col min="16143" max="16143" width="13.140625" style="29" customWidth="1"/>
    <col min="16144" max="16144" width="18.140625" style="29" customWidth="1"/>
    <col min="16145" max="16145" width="11.42578125" style="29" customWidth="1"/>
    <col min="16146" max="16146" width="16" style="29" customWidth="1"/>
    <col min="16147" max="16147" width="20.7109375" style="29" bestFit="1" customWidth="1"/>
    <col min="16148" max="16384" width="9.140625" style="29"/>
  </cols>
  <sheetData>
    <row r="1" spans="1:29" s="1" customFormat="1" ht="25.5" customHeight="1" x14ac:dyDescent="0.3">
      <c r="B1" s="106" t="s">
        <v>0</v>
      </c>
      <c r="C1" s="106"/>
      <c r="D1" s="106"/>
      <c r="F1" s="107" t="s">
        <v>120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9" s="1" customFormat="1" ht="22.5" customHeight="1" x14ac:dyDescent="0.3">
      <c r="B2" s="106" t="s">
        <v>1</v>
      </c>
      <c r="C2" s="106"/>
      <c r="D2" s="106"/>
      <c r="F2" s="108" t="s">
        <v>2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9" s="1" customFormat="1" ht="22.5" customHeight="1" thickBot="1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9" s="2" customFormat="1" ht="12" customHeight="1" thickTop="1" x14ac:dyDescent="0.2">
      <c r="A4" s="109" t="s">
        <v>3</v>
      </c>
      <c r="B4" s="101" t="s">
        <v>4</v>
      </c>
      <c r="C4" s="101" t="s">
        <v>5</v>
      </c>
      <c r="D4" s="101" t="s">
        <v>6</v>
      </c>
      <c r="E4" s="101" t="s">
        <v>7</v>
      </c>
      <c r="F4" s="111" t="s">
        <v>8</v>
      </c>
      <c r="G4" s="112"/>
      <c r="H4" s="112"/>
      <c r="I4" s="112"/>
      <c r="J4" s="112"/>
      <c r="K4" s="112"/>
      <c r="L4" s="113"/>
      <c r="M4" s="101" t="s">
        <v>9</v>
      </c>
      <c r="N4" s="101" t="s">
        <v>10</v>
      </c>
      <c r="O4" s="101" t="s">
        <v>117</v>
      </c>
      <c r="P4" s="101" t="s">
        <v>121</v>
      </c>
      <c r="Q4" s="114" t="s">
        <v>123</v>
      </c>
      <c r="R4" s="114" t="s">
        <v>124</v>
      </c>
      <c r="S4" s="114" t="s">
        <v>125</v>
      </c>
      <c r="T4" s="122" t="s">
        <v>122</v>
      </c>
      <c r="U4" s="104" t="s">
        <v>11</v>
      </c>
    </row>
    <row r="5" spans="1:29" s="2" customFormat="1" ht="69.75" customHeight="1" x14ac:dyDescent="0.2">
      <c r="A5" s="110"/>
      <c r="B5" s="102"/>
      <c r="C5" s="102"/>
      <c r="D5" s="102"/>
      <c r="E5" s="102"/>
      <c r="F5" s="98" t="s">
        <v>12</v>
      </c>
      <c r="G5" s="98" t="s">
        <v>13</v>
      </c>
      <c r="H5" s="98" t="s">
        <v>14</v>
      </c>
      <c r="I5" s="98" t="s">
        <v>15</v>
      </c>
      <c r="J5" s="98" t="s">
        <v>16</v>
      </c>
      <c r="K5" s="98" t="s">
        <v>17</v>
      </c>
      <c r="L5" s="98" t="s">
        <v>18</v>
      </c>
      <c r="M5" s="102"/>
      <c r="N5" s="102"/>
      <c r="O5" s="102"/>
      <c r="P5" s="102"/>
      <c r="Q5" s="115"/>
      <c r="R5" s="115"/>
      <c r="S5" s="115"/>
      <c r="T5" s="123"/>
      <c r="U5" s="105"/>
    </row>
    <row r="6" spans="1:29" s="2" customFormat="1" ht="11.25" x14ac:dyDescent="0.2">
      <c r="A6" s="3" t="s">
        <v>19</v>
      </c>
      <c r="B6" s="4" t="s">
        <v>20</v>
      </c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7</v>
      </c>
      <c r="I6" s="4">
        <v>8</v>
      </c>
      <c r="J6" s="4">
        <v>10</v>
      </c>
      <c r="K6" s="4"/>
      <c r="L6" s="4"/>
      <c r="M6" s="4" t="s">
        <v>21</v>
      </c>
      <c r="N6" s="4">
        <v>12</v>
      </c>
      <c r="O6" s="4" t="s">
        <v>22</v>
      </c>
      <c r="P6" s="6"/>
      <c r="Q6" s="116"/>
      <c r="R6" s="116"/>
      <c r="S6" s="116"/>
      <c r="T6" s="124"/>
      <c r="U6" s="5">
        <v>14</v>
      </c>
    </row>
    <row r="7" spans="1:29" s="16" customFormat="1" ht="17.25" customHeight="1" x14ac:dyDescent="0.25">
      <c r="A7" s="7">
        <v>1</v>
      </c>
      <c r="B7" s="8" t="s">
        <v>23</v>
      </c>
      <c r="C7" s="9">
        <f>D7+E7</f>
        <v>6.1660000000000004</v>
      </c>
      <c r="D7" s="10">
        <v>3.99</v>
      </c>
      <c r="E7" s="11">
        <f>SUM(F7:L7)</f>
        <v>2.1760000000000002</v>
      </c>
      <c r="F7" s="11">
        <v>0.2</v>
      </c>
      <c r="G7" s="10"/>
      <c r="H7" s="12">
        <v>0.3</v>
      </c>
      <c r="I7" s="10"/>
      <c r="J7" s="9">
        <f>(G7+F7+D7)*40%</f>
        <v>1.6760000000000002</v>
      </c>
      <c r="K7" s="9"/>
      <c r="L7" s="9"/>
      <c r="M7" s="13">
        <f>C7*1490000</f>
        <v>9187340</v>
      </c>
      <c r="N7" s="13">
        <f>(D7+F7+G7)*10.5%*1490000</f>
        <v>655525.5</v>
      </c>
      <c r="O7" s="14">
        <f>M7-N7</f>
        <v>8531814.5</v>
      </c>
      <c r="P7" s="91">
        <f>(D7+F7+G7)*1490000*1%</f>
        <v>62431.000000000007</v>
      </c>
      <c r="Q7" s="117">
        <v>62431.000000000007</v>
      </c>
      <c r="R7" s="117">
        <v>62431.000000000007</v>
      </c>
      <c r="S7" s="117">
        <v>62431.000000000007</v>
      </c>
      <c r="T7" s="125">
        <f>Q7+R7+S7</f>
        <v>187293.00000000003</v>
      </c>
      <c r="U7" s="15"/>
    </row>
    <row r="8" spans="1:29" s="16" customFormat="1" ht="17.25" customHeight="1" x14ac:dyDescent="0.25">
      <c r="A8" s="7">
        <v>2</v>
      </c>
      <c r="B8" s="8" t="s">
        <v>24</v>
      </c>
      <c r="C8" s="9">
        <f>D8+E8</f>
        <v>6.4781999999999993</v>
      </c>
      <c r="D8" s="10">
        <v>4.0599999999999996</v>
      </c>
      <c r="E8" s="11">
        <f>SUM(F8:L8)</f>
        <v>2.4181999999999997</v>
      </c>
      <c r="F8" s="11">
        <v>0.15</v>
      </c>
      <c r="G8" s="10">
        <f>D8*5%</f>
        <v>0.20299999999999999</v>
      </c>
      <c r="H8" s="12">
        <v>0.3</v>
      </c>
      <c r="I8" s="10"/>
      <c r="J8" s="9">
        <f>(G8+F8+D8)*40%</f>
        <v>1.7651999999999999</v>
      </c>
      <c r="K8" s="9"/>
      <c r="L8" s="9"/>
      <c r="M8" s="13">
        <f>C8*1490000</f>
        <v>9652517.9999999981</v>
      </c>
      <c r="N8" s="13">
        <f>(D8+F8+G8)*10.5%*1490000</f>
        <v>690413.85000000009</v>
      </c>
      <c r="O8" s="14">
        <f>M8-N8</f>
        <v>8962104.1499999985</v>
      </c>
      <c r="P8" s="91">
        <f t="shared" ref="P8:P11" si="0">(D8+F8+G8)*1490000*1%</f>
        <v>65753.7</v>
      </c>
      <c r="Q8" s="117">
        <v>65753.7</v>
      </c>
      <c r="R8" s="117">
        <v>65753.7</v>
      </c>
      <c r="S8" s="117">
        <v>65753.7</v>
      </c>
      <c r="T8" s="125">
        <f>Q8+R8+S8</f>
        <v>197261.09999999998</v>
      </c>
      <c r="U8" s="15"/>
    </row>
    <row r="9" spans="1:29" s="16" customFormat="1" ht="17.25" customHeight="1" x14ac:dyDescent="0.25">
      <c r="A9" s="7">
        <v>3</v>
      </c>
      <c r="B9" s="8" t="s">
        <v>25</v>
      </c>
      <c r="C9" s="9">
        <f>D9+E9</f>
        <v>2.9039999999999999</v>
      </c>
      <c r="D9" s="10">
        <v>1.86</v>
      </c>
      <c r="E9" s="11">
        <f>SUM(F9:L9)</f>
        <v>1.044</v>
      </c>
      <c r="F9" s="11"/>
      <c r="G9" s="10"/>
      <c r="H9" s="12">
        <v>0.3</v>
      </c>
      <c r="I9" s="10"/>
      <c r="J9" s="9">
        <f>(G9+F9+D9)*40%</f>
        <v>0.74400000000000011</v>
      </c>
      <c r="K9" s="9"/>
      <c r="L9" s="9"/>
      <c r="M9" s="13">
        <f>C9*1490000</f>
        <v>4326960</v>
      </c>
      <c r="N9" s="13">
        <f>(D9+F9+G9)*10.5%*1490000</f>
        <v>290997</v>
      </c>
      <c r="O9" s="14">
        <f>M9-N9</f>
        <v>4035963</v>
      </c>
      <c r="P9" s="91">
        <f t="shared" si="0"/>
        <v>27714</v>
      </c>
      <c r="Q9" s="117">
        <v>27714</v>
      </c>
      <c r="R9" s="117">
        <v>27714</v>
      </c>
      <c r="S9" s="117">
        <v>27714</v>
      </c>
      <c r="T9" s="125">
        <f t="shared" ref="T9:T11" si="1">Q9+R9+S9</f>
        <v>83142</v>
      </c>
      <c r="U9" s="15"/>
    </row>
    <row r="10" spans="1:29" s="16" customFormat="1" ht="17.25" customHeight="1" x14ac:dyDescent="0.25">
      <c r="A10" s="7">
        <v>4</v>
      </c>
      <c r="B10" s="8" t="s">
        <v>26</v>
      </c>
      <c r="C10" s="9">
        <f>D10+E10</f>
        <v>6.0839999999999996</v>
      </c>
      <c r="D10" s="10">
        <v>4.0599999999999996</v>
      </c>
      <c r="E10" s="11">
        <f>SUM(F10:L10)</f>
        <v>2.024</v>
      </c>
      <c r="F10" s="11"/>
      <c r="G10" s="10"/>
      <c r="H10" s="12">
        <v>0.3</v>
      </c>
      <c r="I10" s="10">
        <v>0.1</v>
      </c>
      <c r="J10" s="9">
        <f>(G10+F10+D10)*40%</f>
        <v>1.6239999999999999</v>
      </c>
      <c r="K10" s="9"/>
      <c r="L10" s="10"/>
      <c r="M10" s="13">
        <f>C10*1490000</f>
        <v>9065160</v>
      </c>
      <c r="N10" s="13">
        <f>(D10+F10+G10)*10.5%*1490000</f>
        <v>635186.99999999988</v>
      </c>
      <c r="O10" s="14">
        <f>M10-N10</f>
        <v>8429973</v>
      </c>
      <c r="P10" s="91">
        <f t="shared" si="0"/>
        <v>60493.999999999993</v>
      </c>
      <c r="Q10" s="117">
        <v>60493.999999999993</v>
      </c>
      <c r="R10" s="117">
        <v>60493.999999999993</v>
      </c>
      <c r="S10" s="117">
        <v>60493.999999999993</v>
      </c>
      <c r="T10" s="125">
        <f t="shared" si="1"/>
        <v>181481.99999999997</v>
      </c>
      <c r="U10" s="15"/>
    </row>
    <row r="11" spans="1:29" s="16" customFormat="1" ht="17.25" customHeight="1" x14ac:dyDescent="0.25">
      <c r="A11" s="7">
        <v>5</v>
      </c>
      <c r="B11" s="8" t="s">
        <v>27</v>
      </c>
      <c r="C11" s="9">
        <f>D11+E11</f>
        <v>3.1840000000000002</v>
      </c>
      <c r="D11" s="11">
        <f>2.06</f>
        <v>2.06</v>
      </c>
      <c r="E11" s="11">
        <f>SUM(F11:L11)</f>
        <v>1.1240000000000001</v>
      </c>
      <c r="F11" s="11"/>
      <c r="G11" s="10"/>
      <c r="H11" s="12">
        <v>0.3</v>
      </c>
      <c r="I11" s="10"/>
      <c r="J11" s="9">
        <f>(G11+F11+D11)*40%</f>
        <v>0.82400000000000007</v>
      </c>
      <c r="K11" s="9"/>
      <c r="L11" s="9"/>
      <c r="M11" s="13">
        <f>C11*1490000</f>
        <v>4744160</v>
      </c>
      <c r="N11" s="13">
        <f>(D11+F11+G11)*10.5%*1490000</f>
        <v>322287</v>
      </c>
      <c r="O11" s="14">
        <f>M11-N11</f>
        <v>4421873</v>
      </c>
      <c r="P11" s="91">
        <f t="shared" si="0"/>
        <v>30694</v>
      </c>
      <c r="Q11" s="117">
        <v>30694</v>
      </c>
      <c r="R11" s="117">
        <v>30694</v>
      </c>
      <c r="S11" s="117">
        <v>30694</v>
      </c>
      <c r="T11" s="125">
        <f t="shared" si="1"/>
        <v>92082</v>
      </c>
      <c r="U11" s="15"/>
    </row>
    <row r="12" spans="1:29" s="16" customFormat="1" ht="17.25" customHeight="1" x14ac:dyDescent="0.25">
      <c r="A12" s="7"/>
      <c r="B12" s="17" t="s">
        <v>28</v>
      </c>
      <c r="C12" s="18">
        <f t="shared" ref="C12:N12" si="2">SUM(C7:C11)</f>
        <v>24.816199999999998</v>
      </c>
      <c r="D12" s="27">
        <f t="shared" si="2"/>
        <v>16.029999999999998</v>
      </c>
      <c r="E12" s="18">
        <f t="shared" si="2"/>
        <v>8.7861999999999991</v>
      </c>
      <c r="F12" s="18">
        <f t="shared" si="2"/>
        <v>0.35</v>
      </c>
      <c r="G12" s="18">
        <f t="shared" si="2"/>
        <v>0.20299999999999999</v>
      </c>
      <c r="H12" s="18">
        <f t="shared" si="2"/>
        <v>1.5</v>
      </c>
      <c r="I12" s="18">
        <f t="shared" si="2"/>
        <v>0.1</v>
      </c>
      <c r="J12" s="18">
        <f t="shared" si="2"/>
        <v>6.6331999999999995</v>
      </c>
      <c r="K12" s="18">
        <f t="shared" si="2"/>
        <v>0</v>
      </c>
      <c r="L12" s="18">
        <f t="shared" si="2"/>
        <v>0</v>
      </c>
      <c r="M12" s="19">
        <f t="shared" si="2"/>
        <v>36976138</v>
      </c>
      <c r="N12" s="19">
        <f t="shared" si="2"/>
        <v>2594410.35</v>
      </c>
      <c r="O12" s="14">
        <f>SUM(O7:O11)</f>
        <v>34381727.649999999</v>
      </c>
      <c r="P12" s="14">
        <f>SUM(P7:P11)</f>
        <v>247086.7</v>
      </c>
      <c r="Q12" s="118">
        <v>247086.7</v>
      </c>
      <c r="R12" s="118">
        <v>247086.7</v>
      </c>
      <c r="S12" s="118">
        <v>247086.7</v>
      </c>
      <c r="T12" s="126">
        <f>SUM(T7:T11)</f>
        <v>741260.1</v>
      </c>
      <c r="U12" s="20"/>
      <c r="V12" s="92">
        <f>T12</f>
        <v>741260.1</v>
      </c>
      <c r="W12" s="93" t="s">
        <v>116</v>
      </c>
      <c r="X12" s="93"/>
      <c r="Y12" s="93"/>
      <c r="Z12" s="93"/>
      <c r="AA12" s="93"/>
      <c r="AB12" s="93"/>
      <c r="AC12" s="94"/>
    </row>
    <row r="13" spans="1:29" s="2" customFormat="1" x14ac:dyDescent="0.2">
      <c r="A13" s="3" t="s">
        <v>29</v>
      </c>
      <c r="B13" s="4" t="s">
        <v>30</v>
      </c>
      <c r="C13" s="21"/>
      <c r="D13" s="21"/>
      <c r="E13" s="21"/>
      <c r="F13" s="21"/>
      <c r="G13" s="21"/>
      <c r="H13" s="21"/>
      <c r="I13" s="21"/>
      <c r="J13" s="22"/>
      <c r="K13" s="22"/>
      <c r="L13" s="22"/>
      <c r="M13" s="21"/>
      <c r="N13" s="21"/>
      <c r="O13" s="23"/>
      <c r="P13" s="90"/>
      <c r="Q13" s="119"/>
      <c r="R13" s="119"/>
      <c r="S13" s="119"/>
      <c r="T13" s="127"/>
      <c r="U13" s="5"/>
    </row>
    <row r="14" spans="1:29" s="16" customFormat="1" ht="17.25" customHeight="1" x14ac:dyDescent="0.25">
      <c r="A14" s="7">
        <v>6</v>
      </c>
      <c r="B14" s="8" t="s">
        <v>31</v>
      </c>
      <c r="C14" s="9">
        <f t="shared" ref="C14:C19" si="3">D14+E14</f>
        <v>8.8941599999999994</v>
      </c>
      <c r="D14" s="10">
        <v>4.0599999999999996</v>
      </c>
      <c r="E14" s="11">
        <f t="shared" ref="E14:E19" si="4">SUM(F14:L14)</f>
        <v>4.8341599999999998</v>
      </c>
      <c r="F14" s="11">
        <v>0.2</v>
      </c>
      <c r="G14" s="10">
        <f>D14*8%</f>
        <v>0.32479999999999998</v>
      </c>
      <c r="H14" s="12">
        <v>0.4</v>
      </c>
      <c r="I14" s="10"/>
      <c r="J14" s="9">
        <f t="shared" ref="J14:J19" si="5">(G14+F14+D14)*70%</f>
        <v>3.2093599999999993</v>
      </c>
      <c r="K14" s="9"/>
      <c r="L14" s="10">
        <v>0.7</v>
      </c>
      <c r="M14" s="13">
        <f t="shared" ref="M14:M19" si="6">C14*1490000</f>
        <v>13252298.399999999</v>
      </c>
      <c r="N14" s="13">
        <f t="shared" ref="N14:N19" si="7">(D14+F14+G14)*10.5%*1490000</f>
        <v>717291.96</v>
      </c>
      <c r="O14" s="14">
        <f t="shared" ref="O14:O19" si="8">M14-N14</f>
        <v>12535006.439999998</v>
      </c>
      <c r="P14" s="91">
        <f t="shared" ref="P14:P19" si="9">(D14+F14+G14)*1490000*1%</f>
        <v>68313.51999999999</v>
      </c>
      <c r="Q14" s="117">
        <v>68313.51999999999</v>
      </c>
      <c r="R14" s="117">
        <v>68313.51999999999</v>
      </c>
      <c r="S14" s="117">
        <v>68313.51999999999</v>
      </c>
      <c r="T14" s="125">
        <f t="shared" ref="T14:T77" si="10">Q14+R14+S14</f>
        <v>204940.55999999997</v>
      </c>
      <c r="U14" s="15"/>
    </row>
    <row r="15" spans="1:29" s="16" customFormat="1" ht="17.25" customHeight="1" x14ac:dyDescent="0.25">
      <c r="A15" s="7">
        <v>7</v>
      </c>
      <c r="B15" s="8" t="s">
        <v>32</v>
      </c>
      <c r="C15" s="9">
        <f t="shared" si="3"/>
        <v>9.1781799999999976</v>
      </c>
      <c r="D15" s="10">
        <v>4.0599999999999996</v>
      </c>
      <c r="E15" s="11">
        <f t="shared" si="4"/>
        <v>5.1181799999999988</v>
      </c>
      <c r="F15" s="11">
        <v>0.15</v>
      </c>
      <c r="G15" s="10">
        <f>D15*9%</f>
        <v>0.36539999999999995</v>
      </c>
      <c r="H15" s="12">
        <v>0.4</v>
      </c>
      <c r="I15" s="10"/>
      <c r="J15" s="9">
        <f t="shared" si="5"/>
        <v>3.2027799999999993</v>
      </c>
      <c r="K15" s="9"/>
      <c r="L15" s="12">
        <v>1</v>
      </c>
      <c r="M15" s="13">
        <f t="shared" si="6"/>
        <v>13675488.199999996</v>
      </c>
      <c r="N15" s="13">
        <f t="shared" si="7"/>
        <v>715821.33</v>
      </c>
      <c r="O15" s="14">
        <f t="shared" si="8"/>
        <v>12959666.869999995</v>
      </c>
      <c r="P15" s="91">
        <f t="shared" si="9"/>
        <v>68173.460000000006</v>
      </c>
      <c r="Q15" s="117">
        <v>68173.460000000006</v>
      </c>
      <c r="R15" s="117">
        <v>68173.460000000006</v>
      </c>
      <c r="S15" s="117">
        <v>68173.460000000006</v>
      </c>
      <c r="T15" s="125">
        <f t="shared" si="10"/>
        <v>204520.38</v>
      </c>
      <c r="U15" s="15"/>
    </row>
    <row r="16" spans="1:29" s="16" customFormat="1" ht="17.25" customHeight="1" x14ac:dyDescent="0.25">
      <c r="A16" s="7">
        <v>8</v>
      </c>
      <c r="B16" s="8" t="s">
        <v>33</v>
      </c>
      <c r="C16" s="9">
        <f t="shared" si="3"/>
        <v>6.4419999999999993</v>
      </c>
      <c r="D16" s="10">
        <v>3.26</v>
      </c>
      <c r="E16" s="11">
        <f t="shared" si="4"/>
        <v>3.1819999999999995</v>
      </c>
      <c r="F16" s="11"/>
      <c r="G16" s="10"/>
      <c r="H16" s="12">
        <v>0.4</v>
      </c>
      <c r="I16" s="10"/>
      <c r="J16" s="9">
        <f t="shared" si="5"/>
        <v>2.2819999999999996</v>
      </c>
      <c r="K16" s="9"/>
      <c r="L16" s="10">
        <v>0.5</v>
      </c>
      <c r="M16" s="13">
        <f t="shared" si="6"/>
        <v>9598579.9999999981</v>
      </c>
      <c r="N16" s="13">
        <f t="shared" si="7"/>
        <v>510026.99999999988</v>
      </c>
      <c r="O16" s="14">
        <f t="shared" si="8"/>
        <v>9088552.9999999981</v>
      </c>
      <c r="P16" s="91">
        <f t="shared" si="9"/>
        <v>48574</v>
      </c>
      <c r="Q16" s="117">
        <v>48574</v>
      </c>
      <c r="R16" s="117">
        <v>48574</v>
      </c>
      <c r="S16" s="117">
        <v>48574</v>
      </c>
      <c r="T16" s="125">
        <f t="shared" si="10"/>
        <v>145722</v>
      </c>
      <c r="U16" s="15"/>
    </row>
    <row r="17" spans="1:29" s="16" customFormat="1" ht="17.25" customHeight="1" x14ac:dyDescent="0.25">
      <c r="A17" s="7">
        <v>9</v>
      </c>
      <c r="B17" s="24" t="s">
        <v>34</v>
      </c>
      <c r="C17" s="9">
        <f>D17+E17</f>
        <v>8.7470999999999997</v>
      </c>
      <c r="D17" s="10">
        <v>4.0599999999999996</v>
      </c>
      <c r="E17" s="11">
        <f t="shared" si="4"/>
        <v>4.6870999999999992</v>
      </c>
      <c r="F17" s="11"/>
      <c r="G17" s="10">
        <f>D17*5%</f>
        <v>0.20299999999999999</v>
      </c>
      <c r="H17" s="12">
        <v>0.4</v>
      </c>
      <c r="I17" s="10">
        <v>0.1</v>
      </c>
      <c r="J17" s="9">
        <f t="shared" si="5"/>
        <v>2.9840999999999998</v>
      </c>
      <c r="K17" s="9"/>
      <c r="L17" s="12">
        <v>1</v>
      </c>
      <c r="M17" s="13">
        <f t="shared" si="6"/>
        <v>13033179</v>
      </c>
      <c r="N17" s="13">
        <f t="shared" si="7"/>
        <v>666946.35</v>
      </c>
      <c r="O17" s="14">
        <f>M17-N17</f>
        <v>12366232.65</v>
      </c>
      <c r="P17" s="91">
        <f t="shared" si="9"/>
        <v>63518.700000000004</v>
      </c>
      <c r="Q17" s="117">
        <v>63518.700000000004</v>
      </c>
      <c r="R17" s="117">
        <v>63518.700000000004</v>
      </c>
      <c r="S17" s="117">
        <v>63518.700000000004</v>
      </c>
      <c r="T17" s="125">
        <f t="shared" si="10"/>
        <v>190556.1</v>
      </c>
      <c r="U17" s="15"/>
    </row>
    <row r="18" spans="1:29" s="16" customFormat="1" ht="17.25" customHeight="1" x14ac:dyDescent="0.25">
      <c r="A18" s="7">
        <v>10</v>
      </c>
      <c r="B18" s="8" t="s">
        <v>35</v>
      </c>
      <c r="C18" s="9">
        <f t="shared" si="3"/>
        <v>5.7619999999999996</v>
      </c>
      <c r="D18" s="10">
        <v>2.86</v>
      </c>
      <c r="E18" s="11">
        <f t="shared" si="4"/>
        <v>2.9019999999999997</v>
      </c>
      <c r="F18" s="11"/>
      <c r="G18" s="10"/>
      <c r="H18" s="12">
        <v>0.4</v>
      </c>
      <c r="I18" s="10"/>
      <c r="J18" s="9">
        <f t="shared" si="5"/>
        <v>2.0019999999999998</v>
      </c>
      <c r="K18" s="9"/>
      <c r="L18" s="10">
        <v>0.5</v>
      </c>
      <c r="M18" s="13">
        <f t="shared" si="6"/>
        <v>8585380</v>
      </c>
      <c r="N18" s="13">
        <f t="shared" si="7"/>
        <v>447446.99999999994</v>
      </c>
      <c r="O18" s="14">
        <f t="shared" si="8"/>
        <v>8137933</v>
      </c>
      <c r="P18" s="91">
        <f t="shared" si="9"/>
        <v>42614</v>
      </c>
      <c r="Q18" s="117">
        <v>42614</v>
      </c>
      <c r="R18" s="117">
        <v>42614</v>
      </c>
      <c r="S18" s="117">
        <v>42614</v>
      </c>
      <c r="T18" s="125">
        <f t="shared" si="10"/>
        <v>127842</v>
      </c>
      <c r="U18" s="15"/>
    </row>
    <row r="19" spans="1:29" s="16" customFormat="1" ht="17.25" customHeight="1" x14ac:dyDescent="0.25">
      <c r="A19" s="7">
        <v>11</v>
      </c>
      <c r="B19" s="8" t="s">
        <v>36</v>
      </c>
      <c r="C19" s="9">
        <f t="shared" si="3"/>
        <v>6.016</v>
      </c>
      <c r="D19" s="9">
        <v>2.34</v>
      </c>
      <c r="E19" s="11">
        <f t="shared" si="4"/>
        <v>3.6759999999999997</v>
      </c>
      <c r="F19" s="11"/>
      <c r="G19" s="10"/>
      <c r="H19" s="12">
        <v>0.4</v>
      </c>
      <c r="I19" s="10"/>
      <c r="J19" s="9">
        <f t="shared" si="5"/>
        <v>1.6379999999999999</v>
      </c>
      <c r="K19" s="9">
        <f>(D19+F19+G19)*70%</f>
        <v>1.6379999999999999</v>
      </c>
      <c r="L19" s="10"/>
      <c r="M19" s="13">
        <f t="shared" si="6"/>
        <v>8963840</v>
      </c>
      <c r="N19" s="13">
        <f t="shared" si="7"/>
        <v>366092.99999999994</v>
      </c>
      <c r="O19" s="14">
        <f t="shared" si="8"/>
        <v>8597747</v>
      </c>
      <c r="P19" s="91">
        <f t="shared" si="9"/>
        <v>34866</v>
      </c>
      <c r="Q19" s="117">
        <v>34866</v>
      </c>
      <c r="R19" s="117">
        <v>34866</v>
      </c>
      <c r="S19" s="117">
        <v>34866</v>
      </c>
      <c r="T19" s="125">
        <f t="shared" si="10"/>
        <v>104598</v>
      </c>
      <c r="U19" s="15"/>
    </row>
    <row r="20" spans="1:29" s="16" customFormat="1" ht="15.75" x14ac:dyDescent="0.25">
      <c r="A20" s="25"/>
      <c r="B20" s="17" t="s">
        <v>28</v>
      </c>
      <c r="C20" s="18">
        <f t="shared" ref="C20:N20" si="11">SUM(C14:C19)</f>
        <v>45.039439999999992</v>
      </c>
      <c r="D20" s="26">
        <f t="shared" si="11"/>
        <v>20.639999999999997</v>
      </c>
      <c r="E20" s="27">
        <f t="shared" si="11"/>
        <v>24.399439999999995</v>
      </c>
      <c r="F20" s="27">
        <f t="shared" si="11"/>
        <v>0.35</v>
      </c>
      <c r="G20" s="27">
        <f t="shared" si="11"/>
        <v>0.89319999999999988</v>
      </c>
      <c r="H20" s="28">
        <f t="shared" si="11"/>
        <v>2.4</v>
      </c>
      <c r="I20" s="26">
        <f t="shared" si="11"/>
        <v>0.1</v>
      </c>
      <c r="J20" s="18">
        <f t="shared" si="11"/>
        <v>15.318239999999998</v>
      </c>
      <c r="K20" s="18">
        <f t="shared" si="11"/>
        <v>1.6379999999999999</v>
      </c>
      <c r="L20" s="27">
        <f t="shared" si="11"/>
        <v>3.7</v>
      </c>
      <c r="M20" s="19">
        <f t="shared" si="11"/>
        <v>67108765.599999994</v>
      </c>
      <c r="N20" s="19">
        <f t="shared" si="11"/>
        <v>3423626.64</v>
      </c>
      <c r="O20" s="14">
        <f>SUM(O14:O19)</f>
        <v>63685138.959999993</v>
      </c>
      <c r="P20" s="14">
        <f>SUM(P14:P19)</f>
        <v>326059.68</v>
      </c>
      <c r="Q20" s="118">
        <v>326059.68</v>
      </c>
      <c r="R20" s="118">
        <v>326059.68</v>
      </c>
      <c r="S20" s="118">
        <v>326059.68</v>
      </c>
      <c r="T20" s="125">
        <f t="shared" si="10"/>
        <v>978179.04</v>
      </c>
      <c r="U20" s="20"/>
      <c r="V20" s="92">
        <f>T20</f>
        <v>978179.04</v>
      </c>
      <c r="W20" s="93" t="s">
        <v>116</v>
      </c>
      <c r="X20" s="93"/>
      <c r="Y20" s="93"/>
      <c r="Z20" s="93"/>
      <c r="AA20" s="93"/>
      <c r="AB20" s="93"/>
      <c r="AC20" s="94"/>
    </row>
    <row r="21" spans="1:29" s="2" customFormat="1" ht="13.5" x14ac:dyDescent="0.25">
      <c r="A21" s="3" t="s">
        <v>37</v>
      </c>
      <c r="B21" s="4" t="s">
        <v>38</v>
      </c>
      <c r="C21" s="21"/>
      <c r="D21" s="21"/>
      <c r="E21" s="21"/>
      <c r="F21" s="21"/>
      <c r="G21" s="21"/>
      <c r="H21" s="21"/>
      <c r="I21" s="21"/>
      <c r="J21" s="22"/>
      <c r="K21" s="22"/>
      <c r="L21" s="21"/>
      <c r="M21" s="21"/>
      <c r="N21" s="21"/>
      <c r="O21" s="23"/>
      <c r="P21" s="90"/>
      <c r="Q21" s="119"/>
      <c r="R21" s="119"/>
      <c r="S21" s="119"/>
      <c r="T21" s="125">
        <f t="shared" si="10"/>
        <v>0</v>
      </c>
      <c r="U21" s="5"/>
    </row>
    <row r="22" spans="1:29" ht="17.25" customHeight="1" x14ac:dyDescent="0.25">
      <c r="A22" s="7">
        <v>12</v>
      </c>
      <c r="B22" s="8" t="s">
        <v>39</v>
      </c>
      <c r="C22" s="9">
        <f t="shared" ref="C22:C27" si="12">D22+E22</f>
        <v>7.2010000000000005</v>
      </c>
      <c r="D22" s="11">
        <v>3.33</v>
      </c>
      <c r="E22" s="11">
        <f t="shared" ref="E22:E27" si="13">SUM(F22:L22)</f>
        <v>3.8710000000000004</v>
      </c>
      <c r="F22" s="11">
        <v>0.2</v>
      </c>
      <c r="G22" s="10"/>
      <c r="H22" s="12">
        <v>0.5</v>
      </c>
      <c r="I22" s="10"/>
      <c r="J22" s="9">
        <f t="shared" ref="J22:J27" si="14">(G22+F22+D22)*70%</f>
        <v>2.4710000000000001</v>
      </c>
      <c r="K22" s="9"/>
      <c r="L22" s="10">
        <v>0.7</v>
      </c>
      <c r="M22" s="13">
        <f t="shared" ref="M22:M27" si="15">C22*1490000</f>
        <v>10729490</v>
      </c>
      <c r="N22" s="13">
        <f t="shared" ref="N22:N27" si="16">(D22+F22+G22)*10.5%*1490000</f>
        <v>552268.5</v>
      </c>
      <c r="O22" s="14">
        <f t="shared" ref="O22:O27" si="17">M22-N22</f>
        <v>10177221.5</v>
      </c>
      <c r="P22" s="91">
        <f t="shared" ref="P22:P27" si="18">(D22+F22+G22)*1490000*1%</f>
        <v>52597</v>
      </c>
      <c r="Q22" s="117">
        <v>52597</v>
      </c>
      <c r="R22" s="117">
        <v>52597</v>
      </c>
      <c r="S22" s="117">
        <v>52597</v>
      </c>
      <c r="T22" s="125">
        <f t="shared" si="10"/>
        <v>157791</v>
      </c>
      <c r="U22" s="15"/>
    </row>
    <row r="23" spans="1:29" ht="17.25" customHeight="1" x14ac:dyDescent="0.25">
      <c r="A23" s="7">
        <v>13</v>
      </c>
      <c r="B23" s="8" t="s">
        <v>40</v>
      </c>
      <c r="C23" s="9">
        <f t="shared" si="12"/>
        <v>9.0020999999999987</v>
      </c>
      <c r="D23" s="10">
        <v>4.0599999999999996</v>
      </c>
      <c r="E23" s="11">
        <f t="shared" si="13"/>
        <v>4.942099999999999</v>
      </c>
      <c r="F23" s="11">
        <v>0.15</v>
      </c>
      <c r="G23" s="10">
        <f>D23*5%</f>
        <v>0.20299999999999999</v>
      </c>
      <c r="H23" s="12">
        <v>0.5</v>
      </c>
      <c r="I23" s="10"/>
      <c r="J23" s="9">
        <f t="shared" si="14"/>
        <v>3.0890999999999993</v>
      </c>
      <c r="K23" s="9"/>
      <c r="L23" s="10">
        <v>1</v>
      </c>
      <c r="M23" s="13">
        <f t="shared" si="15"/>
        <v>13413128.999999998</v>
      </c>
      <c r="N23" s="13">
        <f t="shared" si="16"/>
        <v>690413.85000000009</v>
      </c>
      <c r="O23" s="14">
        <f t="shared" si="17"/>
        <v>12722715.149999999</v>
      </c>
      <c r="P23" s="91">
        <f t="shared" si="18"/>
        <v>65753.7</v>
      </c>
      <c r="Q23" s="117">
        <v>65753.7</v>
      </c>
      <c r="R23" s="117">
        <v>65753.7</v>
      </c>
      <c r="S23" s="117">
        <v>65753.7</v>
      </c>
      <c r="T23" s="125">
        <f t="shared" si="10"/>
        <v>197261.09999999998</v>
      </c>
      <c r="U23" s="30"/>
    </row>
    <row r="24" spans="1:29" ht="17.25" customHeight="1" x14ac:dyDescent="0.25">
      <c r="A24" s="7">
        <v>14</v>
      </c>
      <c r="B24" s="8" t="s">
        <v>41</v>
      </c>
      <c r="C24" s="9">
        <f t="shared" si="12"/>
        <v>8.5019999999999989</v>
      </c>
      <c r="D24" s="10">
        <v>4.0599999999999996</v>
      </c>
      <c r="E24" s="11">
        <f t="shared" si="13"/>
        <v>4.4420000000000002</v>
      </c>
      <c r="F24" s="11"/>
      <c r="G24" s="10"/>
      <c r="H24" s="12">
        <v>0.5</v>
      </c>
      <c r="I24" s="10">
        <v>0.1</v>
      </c>
      <c r="J24" s="9">
        <f t="shared" si="14"/>
        <v>2.8419999999999996</v>
      </c>
      <c r="K24" s="9"/>
      <c r="L24" s="12">
        <v>1</v>
      </c>
      <c r="M24" s="13">
        <f t="shared" si="15"/>
        <v>12667979.999999998</v>
      </c>
      <c r="N24" s="13">
        <f t="shared" si="16"/>
        <v>635186.99999999988</v>
      </c>
      <c r="O24" s="14">
        <f t="shared" si="17"/>
        <v>12032792.999999998</v>
      </c>
      <c r="P24" s="91">
        <f t="shared" si="18"/>
        <v>60493.999999999993</v>
      </c>
      <c r="Q24" s="117">
        <v>60493.999999999993</v>
      </c>
      <c r="R24" s="117">
        <v>60493.999999999993</v>
      </c>
      <c r="S24" s="117">
        <v>60493.999999999993</v>
      </c>
      <c r="T24" s="125">
        <f t="shared" si="10"/>
        <v>181481.99999999997</v>
      </c>
      <c r="U24" s="15"/>
    </row>
    <row r="25" spans="1:29" ht="17.25" customHeight="1" x14ac:dyDescent="0.25">
      <c r="A25" s="7">
        <v>15</v>
      </c>
      <c r="B25" s="8" t="s">
        <v>42</v>
      </c>
      <c r="C25" s="31">
        <f t="shared" si="12"/>
        <v>6.0619999999999994</v>
      </c>
      <c r="D25" s="32">
        <v>2.86</v>
      </c>
      <c r="E25" s="33">
        <f t="shared" si="13"/>
        <v>3.202</v>
      </c>
      <c r="F25" s="33"/>
      <c r="G25" s="32"/>
      <c r="H25" s="34">
        <v>0.5</v>
      </c>
      <c r="I25" s="32"/>
      <c r="J25" s="9">
        <f t="shared" si="14"/>
        <v>2.0019999999999998</v>
      </c>
      <c r="K25" s="31"/>
      <c r="L25" s="10">
        <v>0.7</v>
      </c>
      <c r="M25" s="13">
        <f t="shared" si="15"/>
        <v>9032380</v>
      </c>
      <c r="N25" s="13">
        <f t="shared" si="16"/>
        <v>447446.99999999994</v>
      </c>
      <c r="O25" s="35">
        <f t="shared" si="17"/>
        <v>8584933</v>
      </c>
      <c r="P25" s="91">
        <f t="shared" si="18"/>
        <v>42614</v>
      </c>
      <c r="Q25" s="117">
        <v>42614</v>
      </c>
      <c r="R25" s="117">
        <v>42614</v>
      </c>
      <c r="S25" s="117">
        <v>42614</v>
      </c>
      <c r="T25" s="125">
        <f t="shared" si="10"/>
        <v>127842</v>
      </c>
      <c r="U25" s="15"/>
    </row>
    <row r="26" spans="1:29" ht="17.25" customHeight="1" x14ac:dyDescent="0.25">
      <c r="A26" s="7">
        <v>16</v>
      </c>
      <c r="B26" s="8" t="s">
        <v>43</v>
      </c>
      <c r="C26" s="31">
        <f>D26+E26</f>
        <v>6.161999999999999</v>
      </c>
      <c r="D26" s="32">
        <v>2.86</v>
      </c>
      <c r="E26" s="33">
        <f t="shared" si="13"/>
        <v>3.3019999999999996</v>
      </c>
      <c r="F26" s="33"/>
      <c r="G26" s="32"/>
      <c r="H26" s="34">
        <v>0.5</v>
      </c>
      <c r="I26" s="32">
        <v>0.1</v>
      </c>
      <c r="J26" s="9">
        <f>(G26+F26+D26)*70%</f>
        <v>2.0019999999999998</v>
      </c>
      <c r="K26" s="31"/>
      <c r="L26" s="10">
        <v>0.7</v>
      </c>
      <c r="M26" s="13">
        <f t="shared" si="15"/>
        <v>9181379.9999999981</v>
      </c>
      <c r="N26" s="13">
        <f t="shared" si="16"/>
        <v>447446.99999999994</v>
      </c>
      <c r="O26" s="35">
        <f>M26-N26</f>
        <v>8733932.9999999981</v>
      </c>
      <c r="P26" s="91">
        <f t="shared" si="18"/>
        <v>42614</v>
      </c>
      <c r="Q26" s="117">
        <v>42614</v>
      </c>
      <c r="R26" s="117">
        <v>42614</v>
      </c>
      <c r="S26" s="117">
        <v>42614</v>
      </c>
      <c r="T26" s="125">
        <f t="shared" si="10"/>
        <v>127842</v>
      </c>
      <c r="U26" s="15"/>
    </row>
    <row r="27" spans="1:29" ht="17.25" customHeight="1" x14ac:dyDescent="0.25">
      <c r="A27" s="7">
        <v>17</v>
      </c>
      <c r="B27" s="8" t="s">
        <v>44</v>
      </c>
      <c r="C27" s="9">
        <f t="shared" si="12"/>
        <v>6.0619999999999994</v>
      </c>
      <c r="D27" s="10">
        <v>2.86</v>
      </c>
      <c r="E27" s="11">
        <f t="shared" si="13"/>
        <v>3.202</v>
      </c>
      <c r="F27" s="11"/>
      <c r="G27" s="10"/>
      <c r="H27" s="12">
        <v>0.5</v>
      </c>
      <c r="I27" s="10"/>
      <c r="J27" s="9">
        <f t="shared" si="14"/>
        <v>2.0019999999999998</v>
      </c>
      <c r="K27" s="9"/>
      <c r="L27" s="10">
        <v>0.7</v>
      </c>
      <c r="M27" s="13">
        <f t="shared" si="15"/>
        <v>9032380</v>
      </c>
      <c r="N27" s="13">
        <f t="shared" si="16"/>
        <v>447446.99999999994</v>
      </c>
      <c r="O27" s="14">
        <f t="shared" si="17"/>
        <v>8584933</v>
      </c>
      <c r="P27" s="91">
        <f t="shared" si="18"/>
        <v>42614</v>
      </c>
      <c r="Q27" s="117">
        <v>42614</v>
      </c>
      <c r="R27" s="117">
        <v>42614</v>
      </c>
      <c r="S27" s="117">
        <v>42614</v>
      </c>
      <c r="T27" s="125">
        <f t="shared" si="10"/>
        <v>127842</v>
      </c>
      <c r="U27" s="15"/>
    </row>
    <row r="28" spans="1:29" ht="15.75" x14ac:dyDescent="0.25">
      <c r="A28" s="25"/>
      <c r="B28" s="17" t="s">
        <v>28</v>
      </c>
      <c r="C28" s="18">
        <f>SUM(C22:C27)</f>
        <v>42.991099999999996</v>
      </c>
      <c r="D28" s="26">
        <f t="shared" ref="D28:N28" si="19">SUM(D22:D27)</f>
        <v>20.029999999999998</v>
      </c>
      <c r="E28" s="27">
        <f t="shared" si="19"/>
        <v>22.961099999999995</v>
      </c>
      <c r="F28" s="27">
        <f t="shared" si="19"/>
        <v>0.35</v>
      </c>
      <c r="G28" s="27">
        <f t="shared" si="19"/>
        <v>0.20299999999999999</v>
      </c>
      <c r="H28" s="28">
        <f t="shared" si="19"/>
        <v>3</v>
      </c>
      <c r="I28" s="26">
        <f t="shared" si="19"/>
        <v>0.2</v>
      </c>
      <c r="J28" s="18">
        <f t="shared" si="19"/>
        <v>14.408099999999997</v>
      </c>
      <c r="K28" s="18">
        <f t="shared" si="19"/>
        <v>0</v>
      </c>
      <c r="L28" s="27">
        <f t="shared" si="19"/>
        <v>4.8000000000000007</v>
      </c>
      <c r="M28" s="19">
        <f t="shared" si="19"/>
        <v>64056739</v>
      </c>
      <c r="N28" s="19">
        <f t="shared" si="19"/>
        <v>3220210.35</v>
      </c>
      <c r="O28" s="14">
        <f t="shared" ref="O28" si="20">SUM(O22:O27)</f>
        <v>60836528.649999999</v>
      </c>
      <c r="P28" s="14">
        <f>SUM(P22:P27)</f>
        <v>306686.69999999995</v>
      </c>
      <c r="Q28" s="118">
        <v>306686.69999999995</v>
      </c>
      <c r="R28" s="118">
        <v>306686.69999999995</v>
      </c>
      <c r="S28" s="118">
        <v>306686.69999999995</v>
      </c>
      <c r="T28" s="125">
        <f t="shared" si="10"/>
        <v>920060.09999999986</v>
      </c>
      <c r="U28" s="20"/>
      <c r="V28" s="92">
        <f>T28</f>
        <v>920060.09999999986</v>
      </c>
      <c r="W28" s="93" t="s">
        <v>116</v>
      </c>
      <c r="X28" s="93"/>
      <c r="Y28" s="93"/>
      <c r="Z28" s="93"/>
      <c r="AA28" s="93"/>
      <c r="AB28" s="93"/>
      <c r="AC28" s="94"/>
    </row>
    <row r="29" spans="1:29" s="2" customFormat="1" ht="13.5" x14ac:dyDescent="0.25">
      <c r="A29" s="3" t="s">
        <v>45</v>
      </c>
      <c r="B29" s="4" t="s">
        <v>46</v>
      </c>
      <c r="C29" s="21"/>
      <c r="D29" s="21"/>
      <c r="E29" s="21"/>
      <c r="F29" s="21"/>
      <c r="G29" s="21"/>
      <c r="H29" s="21"/>
      <c r="I29" s="21"/>
      <c r="J29" s="22"/>
      <c r="K29" s="22"/>
      <c r="L29" s="21"/>
      <c r="M29" s="21"/>
      <c r="N29" s="21"/>
      <c r="O29" s="23"/>
      <c r="P29" s="90"/>
      <c r="Q29" s="119"/>
      <c r="R29" s="119"/>
      <c r="S29" s="119"/>
      <c r="T29" s="125">
        <f t="shared" si="10"/>
        <v>0</v>
      </c>
      <c r="U29" s="5"/>
    </row>
    <row r="30" spans="1:29" ht="17.25" customHeight="1" x14ac:dyDescent="0.25">
      <c r="A30" s="7">
        <v>18</v>
      </c>
      <c r="B30" s="8" t="s">
        <v>47</v>
      </c>
      <c r="C30" s="9">
        <f t="shared" ref="C30:C35" si="21">D30+E30</f>
        <v>9.4012199999999986</v>
      </c>
      <c r="D30" s="10">
        <v>4.0599999999999996</v>
      </c>
      <c r="E30" s="11">
        <f t="shared" ref="E30:E35" si="22">SUM(F30:L30)</f>
        <v>5.3412199999999999</v>
      </c>
      <c r="F30" s="11">
        <v>0.2</v>
      </c>
      <c r="G30" s="10">
        <f>D30*11%</f>
        <v>0.44659999999999994</v>
      </c>
      <c r="H30" s="12">
        <v>0.4</v>
      </c>
      <c r="I30" s="10"/>
      <c r="J30" s="9">
        <f t="shared" ref="J30:J35" si="23">(G30+F30+D30)*70%</f>
        <v>3.2946199999999997</v>
      </c>
      <c r="K30" s="9"/>
      <c r="L30" s="10">
        <v>1</v>
      </c>
      <c r="M30" s="13">
        <f t="shared" ref="M30:M35" si="24">C30*1490000</f>
        <v>14007817.799999997</v>
      </c>
      <c r="N30" s="13">
        <f t="shared" ref="N30:N35" si="25">(D30+F30+G30)*10.5%*1490000</f>
        <v>736347.57</v>
      </c>
      <c r="O30" s="14">
        <f t="shared" ref="O30:O35" si="26">M30-N30</f>
        <v>13271470.229999997</v>
      </c>
      <c r="P30" s="91">
        <f t="shared" ref="P30:P35" si="27">(D30+F30+G30)*1490000*1%</f>
        <v>70128.34</v>
      </c>
      <c r="Q30" s="117">
        <v>70128.34</v>
      </c>
      <c r="R30" s="117">
        <v>70128.34</v>
      </c>
      <c r="S30" s="117">
        <v>70128.34</v>
      </c>
      <c r="T30" s="125">
        <f t="shared" si="10"/>
        <v>210385.02</v>
      </c>
      <c r="U30" s="15"/>
    </row>
    <row r="31" spans="1:29" ht="17.25" customHeight="1" x14ac:dyDescent="0.25">
      <c r="A31" s="7">
        <v>19</v>
      </c>
      <c r="B31" s="8" t="s">
        <v>48</v>
      </c>
      <c r="C31" s="9">
        <f>D31+E31</f>
        <v>7.9599999999999991</v>
      </c>
      <c r="D31" s="12">
        <v>3</v>
      </c>
      <c r="E31" s="11">
        <f t="shared" si="22"/>
        <v>4.9599999999999991</v>
      </c>
      <c r="F31" s="11">
        <v>0.15</v>
      </c>
      <c r="G31" s="10"/>
      <c r="H31" s="12">
        <v>0.4</v>
      </c>
      <c r="I31" s="10"/>
      <c r="J31" s="9">
        <f t="shared" si="23"/>
        <v>2.2049999999999996</v>
      </c>
      <c r="K31" s="9">
        <f>(D31+F31+G31)*70%</f>
        <v>2.2049999999999996</v>
      </c>
      <c r="L31" s="10"/>
      <c r="M31" s="13">
        <f t="shared" si="24"/>
        <v>11860399.999999998</v>
      </c>
      <c r="N31" s="13">
        <f t="shared" si="25"/>
        <v>492817.5</v>
      </c>
      <c r="O31" s="14">
        <f>M31-N31</f>
        <v>11367582.499999998</v>
      </c>
      <c r="P31" s="91">
        <f t="shared" si="27"/>
        <v>46935</v>
      </c>
      <c r="Q31" s="117">
        <v>46935</v>
      </c>
      <c r="R31" s="117">
        <v>46935</v>
      </c>
      <c r="S31" s="117">
        <v>46935</v>
      </c>
      <c r="T31" s="125">
        <f t="shared" si="10"/>
        <v>140805</v>
      </c>
      <c r="U31" s="15"/>
    </row>
    <row r="32" spans="1:29" ht="17.25" customHeight="1" x14ac:dyDescent="0.25">
      <c r="A32" s="7">
        <v>20</v>
      </c>
      <c r="B32" s="8" t="s">
        <v>49</v>
      </c>
      <c r="C32" s="9">
        <f t="shared" si="21"/>
        <v>6.0619999999999994</v>
      </c>
      <c r="D32" s="10">
        <v>2.86</v>
      </c>
      <c r="E32" s="11">
        <f t="shared" si="22"/>
        <v>3.202</v>
      </c>
      <c r="F32" s="11"/>
      <c r="G32" s="10"/>
      <c r="H32" s="12">
        <v>0.4</v>
      </c>
      <c r="I32" s="10">
        <v>0.1</v>
      </c>
      <c r="J32" s="9">
        <f t="shared" si="23"/>
        <v>2.0019999999999998</v>
      </c>
      <c r="K32" s="9"/>
      <c r="L32" s="10">
        <v>0.7</v>
      </c>
      <c r="M32" s="13">
        <f t="shared" si="24"/>
        <v>9032380</v>
      </c>
      <c r="N32" s="13">
        <f t="shared" si="25"/>
        <v>447446.99999999994</v>
      </c>
      <c r="O32" s="14">
        <f t="shared" si="26"/>
        <v>8584933</v>
      </c>
      <c r="P32" s="91">
        <f t="shared" si="27"/>
        <v>42614</v>
      </c>
      <c r="Q32" s="117">
        <v>42614</v>
      </c>
      <c r="R32" s="117">
        <v>42614</v>
      </c>
      <c r="S32" s="117">
        <v>42614</v>
      </c>
      <c r="T32" s="125">
        <f t="shared" si="10"/>
        <v>127842</v>
      </c>
      <c r="U32" s="15"/>
    </row>
    <row r="33" spans="1:29" ht="17.25" customHeight="1" x14ac:dyDescent="0.25">
      <c r="A33" s="7">
        <v>21</v>
      </c>
      <c r="B33" s="8" t="s">
        <v>50</v>
      </c>
      <c r="C33" s="9">
        <f t="shared" si="21"/>
        <v>5.9619999999999997</v>
      </c>
      <c r="D33" s="10">
        <v>2.86</v>
      </c>
      <c r="E33" s="11">
        <f t="shared" si="22"/>
        <v>3.1019999999999994</v>
      </c>
      <c r="F33" s="11"/>
      <c r="G33" s="10"/>
      <c r="H33" s="12">
        <v>0.4</v>
      </c>
      <c r="I33" s="10"/>
      <c r="J33" s="9">
        <f t="shared" si="23"/>
        <v>2.0019999999999998</v>
      </c>
      <c r="K33" s="9"/>
      <c r="L33" s="10">
        <v>0.7</v>
      </c>
      <c r="M33" s="13">
        <f t="shared" si="24"/>
        <v>8883380</v>
      </c>
      <c r="N33" s="13">
        <f t="shared" si="25"/>
        <v>447446.99999999994</v>
      </c>
      <c r="O33" s="14">
        <f t="shared" si="26"/>
        <v>8435933</v>
      </c>
      <c r="P33" s="91">
        <f t="shared" si="27"/>
        <v>42614</v>
      </c>
      <c r="Q33" s="117">
        <v>42614</v>
      </c>
      <c r="R33" s="117">
        <v>42614</v>
      </c>
      <c r="S33" s="117">
        <v>42614</v>
      </c>
      <c r="T33" s="125">
        <f t="shared" si="10"/>
        <v>127842</v>
      </c>
      <c r="U33" s="15"/>
    </row>
    <row r="34" spans="1:29" ht="17.25" customHeight="1" x14ac:dyDescent="0.25">
      <c r="A34" s="7">
        <v>22</v>
      </c>
      <c r="B34" s="8" t="s">
        <v>51</v>
      </c>
      <c r="C34" s="9">
        <f t="shared" si="21"/>
        <v>10.143999999999998</v>
      </c>
      <c r="D34" s="10">
        <v>4.0599999999999996</v>
      </c>
      <c r="E34" s="11">
        <f t="shared" si="22"/>
        <v>6.0839999999999996</v>
      </c>
      <c r="F34" s="11"/>
      <c r="G34" s="10"/>
      <c r="H34" s="12">
        <v>0.4</v>
      </c>
      <c r="I34" s="10"/>
      <c r="J34" s="9">
        <f t="shared" si="23"/>
        <v>2.8419999999999996</v>
      </c>
      <c r="K34" s="9">
        <f>(D34+F34+G34)*70%</f>
        <v>2.8419999999999996</v>
      </c>
      <c r="L34" s="10"/>
      <c r="M34" s="13">
        <f t="shared" si="24"/>
        <v>15114559.999999998</v>
      </c>
      <c r="N34" s="13">
        <f t="shared" si="25"/>
        <v>635186.99999999988</v>
      </c>
      <c r="O34" s="14">
        <f t="shared" si="26"/>
        <v>14479372.999999998</v>
      </c>
      <c r="P34" s="91">
        <f t="shared" si="27"/>
        <v>60493.999999999993</v>
      </c>
      <c r="Q34" s="117">
        <v>60493.999999999993</v>
      </c>
      <c r="R34" s="117">
        <v>60493.999999999993</v>
      </c>
      <c r="S34" s="117">
        <v>60493.999999999993</v>
      </c>
      <c r="T34" s="125">
        <f t="shared" si="10"/>
        <v>181481.99999999997</v>
      </c>
      <c r="U34" s="15"/>
    </row>
    <row r="35" spans="1:29" ht="17.25" customHeight="1" x14ac:dyDescent="0.25">
      <c r="A35" s="7">
        <v>23</v>
      </c>
      <c r="B35" s="8" t="s">
        <v>52</v>
      </c>
      <c r="C35" s="9">
        <f t="shared" si="21"/>
        <v>4.8639999999999999</v>
      </c>
      <c r="D35" s="9">
        <v>1.86</v>
      </c>
      <c r="E35" s="11">
        <f t="shared" si="22"/>
        <v>3.004</v>
      </c>
      <c r="F35" s="11"/>
      <c r="G35" s="10"/>
      <c r="H35" s="12">
        <v>0.4</v>
      </c>
      <c r="I35" s="10"/>
      <c r="J35" s="9">
        <f t="shared" si="23"/>
        <v>1.302</v>
      </c>
      <c r="K35" s="9">
        <f>(D35+F35+G35)*70%</f>
        <v>1.302</v>
      </c>
      <c r="L35" s="10"/>
      <c r="M35" s="13">
        <f t="shared" si="24"/>
        <v>7247360</v>
      </c>
      <c r="N35" s="13">
        <f t="shared" si="25"/>
        <v>290997</v>
      </c>
      <c r="O35" s="14">
        <f t="shared" si="26"/>
        <v>6956363</v>
      </c>
      <c r="P35" s="91">
        <f t="shared" si="27"/>
        <v>27714</v>
      </c>
      <c r="Q35" s="117">
        <v>27714</v>
      </c>
      <c r="R35" s="117">
        <v>27714</v>
      </c>
      <c r="S35" s="117">
        <v>27714</v>
      </c>
      <c r="T35" s="125">
        <f t="shared" si="10"/>
        <v>83142</v>
      </c>
      <c r="U35" s="15"/>
    </row>
    <row r="36" spans="1:29" ht="17.25" customHeight="1" x14ac:dyDescent="0.25">
      <c r="A36" s="7"/>
      <c r="B36" s="17" t="s">
        <v>28</v>
      </c>
      <c r="C36" s="18">
        <f t="shared" ref="C36:N36" si="28">SUM(C30:C35)</f>
        <v>44.393219999999992</v>
      </c>
      <c r="D36" s="26">
        <f t="shared" si="28"/>
        <v>18.7</v>
      </c>
      <c r="E36" s="27">
        <f t="shared" si="28"/>
        <v>25.69322</v>
      </c>
      <c r="F36" s="27">
        <f t="shared" si="28"/>
        <v>0.35</v>
      </c>
      <c r="G36" s="26">
        <f t="shared" si="28"/>
        <v>0.44659999999999994</v>
      </c>
      <c r="H36" s="28">
        <f t="shared" si="28"/>
        <v>2.4</v>
      </c>
      <c r="I36" s="26">
        <f t="shared" si="28"/>
        <v>0.1</v>
      </c>
      <c r="J36" s="18">
        <f t="shared" si="28"/>
        <v>13.647619999999996</v>
      </c>
      <c r="K36" s="18">
        <f t="shared" si="28"/>
        <v>6.3489999999999984</v>
      </c>
      <c r="L36" s="26">
        <f t="shared" si="28"/>
        <v>2.4</v>
      </c>
      <c r="M36" s="19">
        <f>SUM(M30:M35)</f>
        <v>66145897.799999997</v>
      </c>
      <c r="N36" s="19">
        <f t="shared" si="28"/>
        <v>3050243.07</v>
      </c>
      <c r="O36" s="14">
        <f>SUM(O30:O35)</f>
        <v>63095654.729999997</v>
      </c>
      <c r="P36" s="14">
        <f>SUM(P30:P35)</f>
        <v>290499.33999999997</v>
      </c>
      <c r="Q36" s="118">
        <v>290499.33999999997</v>
      </c>
      <c r="R36" s="118">
        <v>290499.33999999997</v>
      </c>
      <c r="S36" s="118">
        <v>290499.33999999997</v>
      </c>
      <c r="T36" s="125">
        <f t="shared" si="10"/>
        <v>871498.0199999999</v>
      </c>
      <c r="U36" s="20"/>
      <c r="V36" s="92">
        <f>T36</f>
        <v>871498.0199999999</v>
      </c>
      <c r="W36" s="93" t="s">
        <v>116</v>
      </c>
      <c r="X36" s="93"/>
      <c r="Y36" s="93"/>
      <c r="Z36" s="93"/>
      <c r="AA36" s="93"/>
      <c r="AB36" s="93"/>
      <c r="AC36" s="94"/>
    </row>
    <row r="37" spans="1:29" s="2" customFormat="1" ht="13.5" x14ac:dyDescent="0.25">
      <c r="A37" s="3" t="s">
        <v>53</v>
      </c>
      <c r="B37" s="4" t="s">
        <v>54</v>
      </c>
      <c r="C37" s="21"/>
      <c r="D37" s="21"/>
      <c r="E37" s="21"/>
      <c r="F37" s="21"/>
      <c r="G37" s="21"/>
      <c r="H37" s="21"/>
      <c r="I37" s="21"/>
      <c r="J37" s="22"/>
      <c r="K37" s="22"/>
      <c r="L37" s="21"/>
      <c r="M37" s="21"/>
      <c r="N37" s="21"/>
      <c r="O37" s="23"/>
      <c r="P37" s="90"/>
      <c r="Q37" s="119"/>
      <c r="R37" s="119"/>
      <c r="S37" s="119"/>
      <c r="T37" s="125">
        <f t="shared" si="10"/>
        <v>0</v>
      </c>
      <c r="U37" s="5"/>
    </row>
    <row r="38" spans="1:29" ht="17.25" customHeight="1" x14ac:dyDescent="0.25">
      <c r="A38" s="7">
        <v>24</v>
      </c>
      <c r="B38" s="8" t="s">
        <v>55</v>
      </c>
      <c r="C38" s="9">
        <f>D38+E38</f>
        <v>8.7840000000000007</v>
      </c>
      <c r="D38" s="10">
        <v>4.32</v>
      </c>
      <c r="E38" s="11">
        <f>SUM(F38:L38)</f>
        <v>4.4640000000000004</v>
      </c>
      <c r="F38" s="11">
        <v>0.2</v>
      </c>
      <c r="G38" s="10"/>
      <c r="H38" s="12">
        <v>0.4</v>
      </c>
      <c r="I38" s="10"/>
      <c r="J38" s="9">
        <f>(G38+F38+D38)*70%</f>
        <v>3.1640000000000001</v>
      </c>
      <c r="K38" s="9"/>
      <c r="L38" s="10">
        <v>0.7</v>
      </c>
      <c r="M38" s="13">
        <f>C38*1490000</f>
        <v>13088160.000000002</v>
      </c>
      <c r="N38" s="13">
        <f>(D38+F38+G38)*10.5%*1490000</f>
        <v>707154</v>
      </c>
      <c r="O38" s="14">
        <f>M38-N38</f>
        <v>12381006.000000002</v>
      </c>
      <c r="P38" s="91">
        <f t="shared" ref="P38:P41" si="29">(D38+F38+G38)*1490000*1%</f>
        <v>67348.000000000015</v>
      </c>
      <c r="Q38" s="117">
        <v>67348.000000000015</v>
      </c>
      <c r="R38" s="117">
        <v>67348.000000000015</v>
      </c>
      <c r="S38" s="117">
        <v>67348.000000000015</v>
      </c>
      <c r="T38" s="125">
        <f t="shared" si="10"/>
        <v>202044.00000000006</v>
      </c>
      <c r="U38" s="15"/>
    </row>
    <row r="39" spans="1:29" ht="17.25" customHeight="1" x14ac:dyDescent="0.25">
      <c r="A39" s="7">
        <v>25</v>
      </c>
      <c r="B39" s="8" t="s">
        <v>56</v>
      </c>
      <c r="C39" s="9">
        <f>D39+E39</f>
        <v>5.6769999999999996</v>
      </c>
      <c r="D39" s="10">
        <v>2.66</v>
      </c>
      <c r="E39" s="11">
        <f>SUM(F39:L39)</f>
        <v>3.0169999999999999</v>
      </c>
      <c r="F39" s="11">
        <v>0.15</v>
      </c>
      <c r="G39" s="10"/>
      <c r="H39" s="12">
        <v>0.4</v>
      </c>
      <c r="I39" s="10"/>
      <c r="J39" s="9">
        <f>(G39+F39+D39)*70%</f>
        <v>1.9669999999999999</v>
      </c>
      <c r="K39" s="9"/>
      <c r="L39" s="10">
        <v>0.5</v>
      </c>
      <c r="M39" s="13">
        <f>C39*1490000</f>
        <v>8458730</v>
      </c>
      <c r="N39" s="13">
        <f>(D39+F39+G39)*10.5%*1490000</f>
        <v>439624.49999999994</v>
      </c>
      <c r="O39" s="14">
        <f>M39-N39</f>
        <v>8019105.5</v>
      </c>
      <c r="P39" s="91">
        <f t="shared" si="29"/>
        <v>41869</v>
      </c>
      <c r="Q39" s="117">
        <v>41869</v>
      </c>
      <c r="R39" s="117">
        <v>41869</v>
      </c>
      <c r="S39" s="117">
        <v>41869</v>
      </c>
      <c r="T39" s="125">
        <f t="shared" si="10"/>
        <v>125607</v>
      </c>
      <c r="U39" s="15"/>
    </row>
    <row r="40" spans="1:29" ht="17.25" customHeight="1" x14ac:dyDescent="0.25">
      <c r="A40" s="7">
        <v>26</v>
      </c>
      <c r="B40" s="8" t="s">
        <v>26</v>
      </c>
      <c r="C40" s="9">
        <f>D40+E40</f>
        <v>6.7419999999999991</v>
      </c>
      <c r="D40" s="10">
        <v>3.26</v>
      </c>
      <c r="E40" s="11">
        <f>SUM(F40:L40)</f>
        <v>3.4819999999999993</v>
      </c>
      <c r="F40" s="11"/>
      <c r="G40" s="10"/>
      <c r="H40" s="12">
        <v>0.4</v>
      </c>
      <c r="I40" s="10">
        <v>0.1</v>
      </c>
      <c r="J40" s="9">
        <f>(G40+F40+D40)*70%</f>
        <v>2.2819999999999996</v>
      </c>
      <c r="K40" s="9"/>
      <c r="L40" s="10">
        <v>0.7</v>
      </c>
      <c r="M40" s="13">
        <f>C40*1490000</f>
        <v>10045579.999999998</v>
      </c>
      <c r="N40" s="13">
        <f>(D40+F40+G40)*10.5%*1490000</f>
        <v>510026.99999999988</v>
      </c>
      <c r="O40" s="14">
        <f>M40-N40</f>
        <v>9535552.9999999981</v>
      </c>
      <c r="P40" s="91">
        <f t="shared" si="29"/>
        <v>48574</v>
      </c>
      <c r="Q40" s="117">
        <v>48574</v>
      </c>
      <c r="R40" s="117">
        <v>48574</v>
      </c>
      <c r="S40" s="117">
        <v>48574</v>
      </c>
      <c r="T40" s="125">
        <f t="shared" si="10"/>
        <v>145722</v>
      </c>
      <c r="U40" s="15"/>
    </row>
    <row r="41" spans="1:29" ht="17.25" customHeight="1" x14ac:dyDescent="0.25">
      <c r="A41" s="7">
        <v>27</v>
      </c>
      <c r="B41" s="8" t="s">
        <v>57</v>
      </c>
      <c r="C41" s="9">
        <f>D41+E41</f>
        <v>9.1302399999999988</v>
      </c>
      <c r="D41" s="10">
        <v>4.0599999999999996</v>
      </c>
      <c r="E41" s="11">
        <f>SUM(F41:L41)</f>
        <v>5.0702399999999992</v>
      </c>
      <c r="F41" s="11"/>
      <c r="G41" s="10">
        <f>D41*12%</f>
        <v>0.48719999999999991</v>
      </c>
      <c r="H41" s="12">
        <v>0.4</v>
      </c>
      <c r="I41" s="10"/>
      <c r="J41" s="9">
        <f>(G41+F41+D41)*70%</f>
        <v>3.1830399999999992</v>
      </c>
      <c r="K41" s="9"/>
      <c r="L41" s="10">
        <v>1</v>
      </c>
      <c r="M41" s="13">
        <f>C41*1490000</f>
        <v>13604057.599999998</v>
      </c>
      <c r="N41" s="13">
        <f>(D41+F41+G41)*10.5%*1490000</f>
        <v>711409.43999999983</v>
      </c>
      <c r="O41" s="14">
        <f>M41-N41</f>
        <v>12892648.159999998</v>
      </c>
      <c r="P41" s="91">
        <f t="shared" si="29"/>
        <v>67753.279999999999</v>
      </c>
      <c r="Q41" s="117">
        <v>67753.279999999999</v>
      </c>
      <c r="R41" s="117">
        <v>67753.279999999999</v>
      </c>
      <c r="S41" s="117">
        <v>67753.279999999999</v>
      </c>
      <c r="T41" s="125">
        <f t="shared" si="10"/>
        <v>203259.84</v>
      </c>
      <c r="U41" s="15"/>
    </row>
    <row r="42" spans="1:29" ht="15.75" x14ac:dyDescent="0.25">
      <c r="A42" s="7"/>
      <c r="B42" s="17" t="s">
        <v>28</v>
      </c>
      <c r="C42" s="18">
        <f t="shared" ref="C42:O42" si="30">SUM(C38:C41)</f>
        <v>30.333239999999996</v>
      </c>
      <c r="D42" s="18">
        <f t="shared" si="30"/>
        <v>14.3</v>
      </c>
      <c r="E42" s="18">
        <f t="shared" si="30"/>
        <v>16.033239999999999</v>
      </c>
      <c r="F42" s="18">
        <f t="shared" si="30"/>
        <v>0.35</v>
      </c>
      <c r="G42" s="18">
        <f t="shared" si="30"/>
        <v>0.48719999999999991</v>
      </c>
      <c r="H42" s="18">
        <f t="shared" si="30"/>
        <v>1.6</v>
      </c>
      <c r="I42" s="18">
        <f t="shared" si="30"/>
        <v>0.1</v>
      </c>
      <c r="J42" s="18">
        <f t="shared" si="30"/>
        <v>10.596039999999999</v>
      </c>
      <c r="K42" s="18">
        <f t="shared" si="30"/>
        <v>0</v>
      </c>
      <c r="L42" s="18">
        <f t="shared" si="30"/>
        <v>2.9</v>
      </c>
      <c r="M42" s="36">
        <f t="shared" si="30"/>
        <v>45196527.599999994</v>
      </c>
      <c r="N42" s="36">
        <f t="shared" si="30"/>
        <v>2368214.94</v>
      </c>
      <c r="O42" s="19">
        <f t="shared" si="30"/>
        <v>42828312.659999996</v>
      </c>
      <c r="P42" s="19">
        <f t="shared" ref="P42" si="31">SUM(P38:P41)</f>
        <v>225544.28</v>
      </c>
      <c r="Q42" s="120">
        <v>225544.28</v>
      </c>
      <c r="R42" s="120">
        <v>225544.28</v>
      </c>
      <c r="S42" s="120">
        <v>225544.28</v>
      </c>
      <c r="T42" s="125">
        <f t="shared" si="10"/>
        <v>676632.84</v>
      </c>
      <c r="U42" s="37"/>
      <c r="V42" s="92">
        <f>T42</f>
        <v>676632.84</v>
      </c>
      <c r="W42" s="93" t="s">
        <v>116</v>
      </c>
      <c r="X42" s="93"/>
      <c r="Y42" s="93"/>
      <c r="Z42" s="93"/>
      <c r="AA42" s="93"/>
      <c r="AB42" s="93"/>
      <c r="AC42" s="94"/>
    </row>
    <row r="43" spans="1:29" s="2" customFormat="1" ht="13.5" x14ac:dyDescent="0.25">
      <c r="A43" s="3" t="s">
        <v>58</v>
      </c>
      <c r="B43" s="4" t="s">
        <v>59</v>
      </c>
      <c r="C43" s="21"/>
      <c r="D43" s="21"/>
      <c r="E43" s="21"/>
      <c r="F43" s="21"/>
      <c r="G43" s="21"/>
      <c r="H43" s="21"/>
      <c r="I43" s="21"/>
      <c r="J43" s="22"/>
      <c r="K43" s="22"/>
      <c r="L43" s="21"/>
      <c r="M43" s="21"/>
      <c r="N43" s="21"/>
      <c r="O43" s="23"/>
      <c r="P43" s="90"/>
      <c r="Q43" s="119"/>
      <c r="R43" s="119"/>
      <c r="S43" s="119"/>
      <c r="T43" s="125">
        <f t="shared" si="10"/>
        <v>0</v>
      </c>
      <c r="U43" s="5"/>
    </row>
    <row r="44" spans="1:29" ht="17.25" customHeight="1" x14ac:dyDescent="0.25">
      <c r="A44" s="7">
        <v>29</v>
      </c>
      <c r="B44" s="24" t="s">
        <v>60</v>
      </c>
      <c r="C44" s="9">
        <f t="shared" ref="C44:C49" si="32">D44+E44</f>
        <v>4.5819999999999999</v>
      </c>
      <c r="D44" s="10">
        <v>2.2599999999999998</v>
      </c>
      <c r="E44" s="11">
        <f t="shared" ref="E44:E49" si="33">SUM(F44:L44)</f>
        <v>2.3220000000000001</v>
      </c>
      <c r="F44" s="11">
        <v>0.2</v>
      </c>
      <c r="G44" s="10"/>
      <c r="H44" s="12">
        <v>0.4</v>
      </c>
      <c r="I44" s="10"/>
      <c r="J44" s="9">
        <f>(G44+F44+D44)*70%</f>
        <v>1.722</v>
      </c>
      <c r="K44" s="9"/>
      <c r="L44" s="10"/>
      <c r="M44" s="13">
        <f t="shared" ref="M44:M49" si="34">C44*1490000</f>
        <v>6827180</v>
      </c>
      <c r="N44" s="13">
        <f t="shared" ref="N44:N49" si="35">(D44+F44+G44)*10.5%*1490000</f>
        <v>384866.99999999994</v>
      </c>
      <c r="O44" s="14">
        <f t="shared" ref="O44:O49" si="36">M44-N44</f>
        <v>6442313</v>
      </c>
      <c r="P44" s="91">
        <f t="shared" ref="P44:P49" si="37">(D44+F44+G44)*1490000*1%</f>
        <v>36654</v>
      </c>
      <c r="Q44" s="117">
        <v>36654</v>
      </c>
      <c r="R44" s="117">
        <v>36654</v>
      </c>
      <c r="S44" s="117">
        <v>36654</v>
      </c>
      <c r="T44" s="125">
        <f t="shared" si="10"/>
        <v>109962</v>
      </c>
      <c r="U44" s="15"/>
    </row>
    <row r="45" spans="1:29" ht="17.25" customHeight="1" x14ac:dyDescent="0.25">
      <c r="A45" s="7">
        <v>30</v>
      </c>
      <c r="B45" s="8" t="s">
        <v>61</v>
      </c>
      <c r="C45" s="9">
        <f t="shared" si="32"/>
        <v>6.0619999999999994</v>
      </c>
      <c r="D45" s="10">
        <v>2.86</v>
      </c>
      <c r="E45" s="11">
        <f t="shared" si="33"/>
        <v>3.202</v>
      </c>
      <c r="F45" s="11"/>
      <c r="G45" s="10"/>
      <c r="H45" s="12">
        <v>0.4</v>
      </c>
      <c r="I45" s="10">
        <v>0.1</v>
      </c>
      <c r="J45" s="9">
        <f>(G45+F45+D45)*70%</f>
        <v>2.0019999999999998</v>
      </c>
      <c r="K45" s="9"/>
      <c r="L45" s="10">
        <v>0.7</v>
      </c>
      <c r="M45" s="13">
        <f t="shared" si="34"/>
        <v>9032380</v>
      </c>
      <c r="N45" s="13">
        <f t="shared" si="35"/>
        <v>447446.99999999994</v>
      </c>
      <c r="O45" s="14">
        <f t="shared" si="36"/>
        <v>8584933</v>
      </c>
      <c r="P45" s="91">
        <f t="shared" si="37"/>
        <v>42614</v>
      </c>
      <c r="Q45" s="117">
        <v>42614</v>
      </c>
      <c r="R45" s="117">
        <v>42614</v>
      </c>
      <c r="S45" s="117">
        <v>42614</v>
      </c>
      <c r="T45" s="125">
        <f t="shared" si="10"/>
        <v>127842</v>
      </c>
      <c r="U45" s="15"/>
    </row>
    <row r="46" spans="1:29" ht="17.25" customHeight="1" x14ac:dyDescent="0.25">
      <c r="A46" s="7">
        <v>31</v>
      </c>
      <c r="B46" s="24" t="s">
        <v>62</v>
      </c>
      <c r="C46" s="9">
        <f t="shared" si="32"/>
        <v>2.86</v>
      </c>
      <c r="D46" s="10">
        <v>2.86</v>
      </c>
      <c r="E46" s="11">
        <f t="shared" si="33"/>
        <v>0</v>
      </c>
      <c r="F46" s="11"/>
      <c r="G46" s="10"/>
      <c r="H46" s="12" t="s">
        <v>63</v>
      </c>
      <c r="I46" s="10"/>
      <c r="J46" s="9" t="s">
        <v>63</v>
      </c>
      <c r="K46" s="9"/>
      <c r="L46" s="10"/>
      <c r="M46" s="13">
        <f t="shared" si="34"/>
        <v>4261400</v>
      </c>
      <c r="N46" s="13">
        <f t="shared" si="35"/>
        <v>447446.99999999994</v>
      </c>
      <c r="O46" s="14">
        <f t="shared" si="36"/>
        <v>3813953</v>
      </c>
      <c r="P46" s="91">
        <f t="shared" si="37"/>
        <v>42614</v>
      </c>
      <c r="Q46" s="117">
        <v>42614</v>
      </c>
      <c r="R46" s="117">
        <v>42614</v>
      </c>
      <c r="S46" s="117">
        <v>42614</v>
      </c>
      <c r="T46" s="125">
        <f t="shared" si="10"/>
        <v>127842</v>
      </c>
      <c r="U46" s="15"/>
    </row>
    <row r="47" spans="1:29" ht="17.25" customHeight="1" x14ac:dyDescent="0.25">
      <c r="A47" s="7">
        <v>32</v>
      </c>
      <c r="B47" s="24" t="s">
        <v>64</v>
      </c>
      <c r="C47" s="9">
        <f t="shared" si="32"/>
        <v>5.9619999999999997</v>
      </c>
      <c r="D47" s="10">
        <v>2.86</v>
      </c>
      <c r="E47" s="11">
        <f t="shared" si="33"/>
        <v>3.1019999999999994</v>
      </c>
      <c r="F47" s="11"/>
      <c r="G47" s="10"/>
      <c r="H47" s="12">
        <v>0.4</v>
      </c>
      <c r="I47" s="10"/>
      <c r="J47" s="9">
        <f>(G47+F47+D47)*70%</f>
        <v>2.0019999999999998</v>
      </c>
      <c r="K47" s="9" t="s">
        <v>118</v>
      </c>
      <c r="L47" s="10">
        <v>0.7</v>
      </c>
      <c r="M47" s="13">
        <f t="shared" si="34"/>
        <v>8883380</v>
      </c>
      <c r="N47" s="13">
        <f t="shared" si="35"/>
        <v>447446.99999999994</v>
      </c>
      <c r="O47" s="14">
        <f t="shared" si="36"/>
        <v>8435933</v>
      </c>
      <c r="P47" s="91">
        <f t="shared" si="37"/>
        <v>42614</v>
      </c>
      <c r="Q47" s="117">
        <v>42614</v>
      </c>
      <c r="R47" s="117">
        <v>42614</v>
      </c>
      <c r="S47" s="117">
        <v>42614</v>
      </c>
      <c r="T47" s="125">
        <f t="shared" si="10"/>
        <v>127842</v>
      </c>
      <c r="U47" s="15"/>
    </row>
    <row r="48" spans="1:29" ht="17.25" customHeight="1" x14ac:dyDescent="0.25">
      <c r="A48" s="7">
        <v>33</v>
      </c>
      <c r="B48" s="24" t="s">
        <v>65</v>
      </c>
      <c r="C48" s="9">
        <f t="shared" si="32"/>
        <v>5.3439999999999994</v>
      </c>
      <c r="D48" s="11">
        <v>2.06</v>
      </c>
      <c r="E48" s="11">
        <f t="shared" si="33"/>
        <v>3.2839999999999998</v>
      </c>
      <c r="F48" s="11"/>
      <c r="G48" s="10"/>
      <c r="H48" s="12">
        <v>0.4</v>
      </c>
      <c r="I48" s="10"/>
      <c r="J48" s="9">
        <f>(G48+F48+D48)*70%</f>
        <v>1.4419999999999999</v>
      </c>
      <c r="K48" s="9">
        <f>(D48+F48+G48)*70%</f>
        <v>1.4419999999999999</v>
      </c>
      <c r="L48" s="10"/>
      <c r="M48" s="13">
        <f t="shared" si="34"/>
        <v>7962559.9999999991</v>
      </c>
      <c r="N48" s="13">
        <f t="shared" si="35"/>
        <v>322287</v>
      </c>
      <c r="O48" s="14">
        <f t="shared" si="36"/>
        <v>7640272.9999999991</v>
      </c>
      <c r="P48" s="91">
        <f t="shared" si="37"/>
        <v>30694</v>
      </c>
      <c r="Q48" s="117">
        <v>30694</v>
      </c>
      <c r="R48" s="117">
        <v>30694</v>
      </c>
      <c r="S48" s="117">
        <v>30694</v>
      </c>
      <c r="T48" s="125">
        <f t="shared" si="10"/>
        <v>92082</v>
      </c>
      <c r="U48" s="15"/>
    </row>
    <row r="49" spans="1:29" ht="17.25" customHeight="1" x14ac:dyDescent="0.25">
      <c r="A49" s="7">
        <v>34</v>
      </c>
      <c r="B49" s="8" t="s">
        <v>66</v>
      </c>
      <c r="C49" s="9">
        <f t="shared" si="32"/>
        <v>5.8239999999999998</v>
      </c>
      <c r="D49" s="10">
        <v>2.2599999999999998</v>
      </c>
      <c r="E49" s="11">
        <f t="shared" si="33"/>
        <v>3.5639999999999996</v>
      </c>
      <c r="F49" s="11"/>
      <c r="G49" s="10"/>
      <c r="H49" s="12">
        <v>0.4</v>
      </c>
      <c r="I49" s="10"/>
      <c r="J49" s="9">
        <f>(G49+F49+D49)*70%</f>
        <v>1.5819999999999999</v>
      </c>
      <c r="K49" s="9">
        <f>(D49+F49+G49)*70%</f>
        <v>1.5819999999999999</v>
      </c>
      <c r="L49" s="10"/>
      <c r="M49" s="13">
        <f t="shared" si="34"/>
        <v>8677760</v>
      </c>
      <c r="N49" s="13">
        <f t="shared" si="35"/>
        <v>353576.99999999994</v>
      </c>
      <c r="O49" s="14">
        <f t="shared" si="36"/>
        <v>8324183</v>
      </c>
      <c r="P49" s="91">
        <f t="shared" si="37"/>
        <v>33673.999999999993</v>
      </c>
      <c r="Q49" s="117">
        <v>33673.999999999993</v>
      </c>
      <c r="R49" s="117">
        <v>33673.999999999993</v>
      </c>
      <c r="S49" s="117">
        <v>33673.999999999993</v>
      </c>
      <c r="T49" s="125">
        <f t="shared" si="10"/>
        <v>101021.99999999997</v>
      </c>
      <c r="U49" s="15"/>
    </row>
    <row r="50" spans="1:29" ht="15.75" x14ac:dyDescent="0.25">
      <c r="A50" s="7"/>
      <c r="B50" s="17" t="s">
        <v>28</v>
      </c>
      <c r="C50" s="18">
        <f t="shared" ref="C50:L50" si="38">SUM(C44:C49)</f>
        <v>30.633999999999993</v>
      </c>
      <c r="D50" s="26">
        <f t="shared" si="38"/>
        <v>15.159999999999998</v>
      </c>
      <c r="E50" s="27">
        <f t="shared" si="38"/>
        <v>15.474</v>
      </c>
      <c r="F50" s="27">
        <f t="shared" si="38"/>
        <v>0.2</v>
      </c>
      <c r="G50" s="27">
        <f>SUM(G44:G49)</f>
        <v>0</v>
      </c>
      <c r="H50" s="28">
        <f t="shared" si="38"/>
        <v>2</v>
      </c>
      <c r="I50" s="26">
        <f>SUM(I44:I49)</f>
        <v>0.1</v>
      </c>
      <c r="J50" s="18">
        <f t="shared" si="38"/>
        <v>8.75</v>
      </c>
      <c r="K50" s="18">
        <f>SUM(K44:K49)</f>
        <v>3.024</v>
      </c>
      <c r="L50" s="27">
        <f t="shared" si="38"/>
        <v>1.4</v>
      </c>
      <c r="M50" s="19">
        <f t="shared" ref="M50:O50" si="39">SUM(M44:M49)</f>
        <v>45644660</v>
      </c>
      <c r="N50" s="19">
        <f t="shared" si="39"/>
        <v>2403071.9999999995</v>
      </c>
      <c r="O50" s="14">
        <f t="shared" si="39"/>
        <v>43241588</v>
      </c>
      <c r="P50" s="14">
        <f>SUM(P44:P49)</f>
        <v>228864</v>
      </c>
      <c r="Q50" s="118">
        <v>228864</v>
      </c>
      <c r="R50" s="118">
        <v>228864</v>
      </c>
      <c r="S50" s="118">
        <v>228864</v>
      </c>
      <c r="T50" s="125">
        <f t="shared" si="10"/>
        <v>686592</v>
      </c>
      <c r="U50" s="20"/>
      <c r="V50" s="92">
        <f>T50</f>
        <v>686592</v>
      </c>
      <c r="W50" s="93" t="s">
        <v>116</v>
      </c>
      <c r="X50" s="93"/>
      <c r="Y50" s="93"/>
      <c r="Z50" s="93"/>
      <c r="AA50" s="93"/>
      <c r="AB50" s="93"/>
      <c r="AC50" s="94"/>
    </row>
    <row r="51" spans="1:29" s="2" customFormat="1" ht="13.5" x14ac:dyDescent="0.25">
      <c r="A51" s="3" t="s">
        <v>67</v>
      </c>
      <c r="B51" s="4" t="s">
        <v>68</v>
      </c>
      <c r="C51" s="21"/>
      <c r="D51" s="21"/>
      <c r="E51" s="21"/>
      <c r="F51" s="21"/>
      <c r="G51" s="21"/>
      <c r="H51" s="21"/>
      <c r="I51" s="21"/>
      <c r="J51" s="22"/>
      <c r="K51" s="22"/>
      <c r="L51" s="21"/>
      <c r="M51" s="21"/>
      <c r="N51" s="21"/>
      <c r="O51" s="23"/>
      <c r="P51" s="90"/>
      <c r="Q51" s="119"/>
      <c r="R51" s="119"/>
      <c r="S51" s="119"/>
      <c r="T51" s="125">
        <f t="shared" si="10"/>
        <v>0</v>
      </c>
      <c r="U51" s="5"/>
    </row>
    <row r="52" spans="1:29" ht="17.25" customHeight="1" x14ac:dyDescent="0.25">
      <c r="A52" s="7">
        <v>35</v>
      </c>
      <c r="B52" s="8" t="s">
        <v>76</v>
      </c>
      <c r="C52" s="9">
        <f t="shared" ref="C52:C57" si="40">D52+E52</f>
        <v>7.101</v>
      </c>
      <c r="D52" s="11">
        <v>3.33</v>
      </c>
      <c r="E52" s="11">
        <f t="shared" ref="E52:E57" si="41">SUM(F52:L52)</f>
        <v>3.7709999999999999</v>
      </c>
      <c r="F52" s="11">
        <v>0.2</v>
      </c>
      <c r="G52" s="10"/>
      <c r="H52" s="12">
        <v>0.4</v>
      </c>
      <c r="I52" s="10"/>
      <c r="J52" s="9">
        <f t="shared" ref="J52:J57" si="42">(G52+F52+D52)*70%</f>
        <v>2.4710000000000001</v>
      </c>
      <c r="K52" s="9"/>
      <c r="L52" s="10">
        <v>0.7</v>
      </c>
      <c r="M52" s="13">
        <f t="shared" ref="M52:M57" si="43">C52*1490000</f>
        <v>10580490</v>
      </c>
      <c r="N52" s="13">
        <f t="shared" ref="N52:N57" si="44">(D52+F52+G52)*10.5%*1490000</f>
        <v>552268.5</v>
      </c>
      <c r="O52" s="14">
        <f t="shared" ref="O52:O57" si="45">M52-N52</f>
        <v>10028221.5</v>
      </c>
      <c r="P52" s="91">
        <f>(D52+F52+G52)*1490000*1%</f>
        <v>52597</v>
      </c>
      <c r="Q52" s="117">
        <v>52597</v>
      </c>
      <c r="R52" s="117">
        <v>52597</v>
      </c>
      <c r="S52" s="117">
        <v>52597</v>
      </c>
      <c r="T52" s="125">
        <f t="shared" si="10"/>
        <v>157791</v>
      </c>
      <c r="U52" s="15"/>
    </row>
    <row r="53" spans="1:29" ht="17.25" customHeight="1" x14ac:dyDescent="0.25">
      <c r="A53" s="7">
        <v>36</v>
      </c>
      <c r="B53" s="8" t="s">
        <v>69</v>
      </c>
      <c r="C53" s="9">
        <f t="shared" si="40"/>
        <v>8.902099999999999</v>
      </c>
      <c r="D53" s="10">
        <v>4.0599999999999996</v>
      </c>
      <c r="E53" s="11">
        <f t="shared" si="41"/>
        <v>4.8420999999999994</v>
      </c>
      <c r="F53" s="11">
        <v>0.15</v>
      </c>
      <c r="G53" s="10">
        <f>D53*5%</f>
        <v>0.20299999999999999</v>
      </c>
      <c r="H53" s="12">
        <v>0.4</v>
      </c>
      <c r="I53" s="10"/>
      <c r="J53" s="9">
        <f t="shared" si="42"/>
        <v>3.0890999999999993</v>
      </c>
      <c r="K53" s="9"/>
      <c r="L53" s="10">
        <v>1</v>
      </c>
      <c r="M53" s="13">
        <f t="shared" si="43"/>
        <v>13264128.999999998</v>
      </c>
      <c r="N53" s="13">
        <f t="shared" si="44"/>
        <v>690413.85000000009</v>
      </c>
      <c r="O53" s="14">
        <f t="shared" si="45"/>
        <v>12573715.149999999</v>
      </c>
      <c r="P53" s="91">
        <f t="shared" ref="P53:P57" si="46">(D53+F53+G53)*1490000*1%</f>
        <v>65753.7</v>
      </c>
      <c r="Q53" s="117">
        <v>65753.7</v>
      </c>
      <c r="R53" s="117">
        <v>65753.7</v>
      </c>
      <c r="S53" s="117">
        <v>65753.7</v>
      </c>
      <c r="T53" s="125">
        <f t="shared" si="10"/>
        <v>197261.09999999998</v>
      </c>
      <c r="U53" s="15"/>
    </row>
    <row r="54" spans="1:29" ht="17.25" customHeight="1" x14ac:dyDescent="0.25">
      <c r="A54" s="7">
        <v>37</v>
      </c>
      <c r="B54" s="8" t="s">
        <v>70</v>
      </c>
      <c r="C54" s="9">
        <f t="shared" si="40"/>
        <v>8.0019999999999989</v>
      </c>
      <c r="D54" s="10">
        <v>4.0599999999999996</v>
      </c>
      <c r="E54" s="11">
        <f t="shared" si="41"/>
        <v>3.9419999999999993</v>
      </c>
      <c r="F54" s="11"/>
      <c r="G54" s="10"/>
      <c r="H54" s="12">
        <v>0.4</v>
      </c>
      <c r="I54" s="10"/>
      <c r="J54" s="9">
        <f t="shared" si="42"/>
        <v>2.8419999999999996</v>
      </c>
      <c r="K54" s="9"/>
      <c r="L54" s="10">
        <v>0.7</v>
      </c>
      <c r="M54" s="13">
        <f t="shared" si="43"/>
        <v>11922979.999999998</v>
      </c>
      <c r="N54" s="13">
        <f t="shared" si="44"/>
        <v>635186.99999999988</v>
      </c>
      <c r="O54" s="14">
        <f t="shared" si="45"/>
        <v>11287792.999999998</v>
      </c>
      <c r="P54" s="91">
        <f t="shared" si="46"/>
        <v>60493.999999999993</v>
      </c>
      <c r="Q54" s="117">
        <v>60493.999999999993</v>
      </c>
      <c r="R54" s="117">
        <v>60493.999999999993</v>
      </c>
      <c r="S54" s="117">
        <v>60493.999999999993</v>
      </c>
      <c r="T54" s="125">
        <f t="shared" si="10"/>
        <v>181481.99999999997</v>
      </c>
      <c r="U54" s="15"/>
    </row>
    <row r="55" spans="1:29" ht="17.25" customHeight="1" x14ac:dyDescent="0.25">
      <c r="A55" s="7">
        <v>38</v>
      </c>
      <c r="B55" s="8" t="s">
        <v>71</v>
      </c>
      <c r="C55" s="9">
        <f t="shared" si="40"/>
        <v>8.7470999999999997</v>
      </c>
      <c r="D55" s="10">
        <v>4.0599999999999996</v>
      </c>
      <c r="E55" s="11">
        <f t="shared" si="41"/>
        <v>4.6870999999999992</v>
      </c>
      <c r="F55" s="11"/>
      <c r="G55" s="10">
        <f>D55*5%</f>
        <v>0.20299999999999999</v>
      </c>
      <c r="H55" s="12">
        <v>0.4</v>
      </c>
      <c r="I55" s="10">
        <v>0.1</v>
      </c>
      <c r="J55" s="9">
        <f t="shared" si="42"/>
        <v>2.9840999999999998</v>
      </c>
      <c r="K55" s="9"/>
      <c r="L55" s="10">
        <v>1</v>
      </c>
      <c r="M55" s="13">
        <f t="shared" si="43"/>
        <v>13033179</v>
      </c>
      <c r="N55" s="13">
        <f t="shared" si="44"/>
        <v>666946.35</v>
      </c>
      <c r="O55" s="14">
        <f t="shared" si="45"/>
        <v>12366232.65</v>
      </c>
      <c r="P55" s="91">
        <f t="shared" si="46"/>
        <v>63518.700000000004</v>
      </c>
      <c r="Q55" s="117">
        <v>63518.700000000004</v>
      </c>
      <c r="R55" s="117">
        <v>63518.700000000004</v>
      </c>
      <c r="S55" s="117">
        <v>63518.700000000004</v>
      </c>
      <c r="T55" s="125">
        <f t="shared" si="10"/>
        <v>190556.1</v>
      </c>
      <c r="U55" s="15"/>
    </row>
    <row r="56" spans="1:29" ht="17.25" customHeight="1" x14ac:dyDescent="0.25">
      <c r="A56" s="7">
        <v>39</v>
      </c>
      <c r="B56" s="8" t="s">
        <v>72</v>
      </c>
      <c r="C56" s="9">
        <f t="shared" si="40"/>
        <v>6</v>
      </c>
      <c r="D56" s="11">
        <v>3</v>
      </c>
      <c r="E56" s="11">
        <f t="shared" si="41"/>
        <v>2.9999999999999996</v>
      </c>
      <c r="F56" s="11"/>
      <c r="G56" s="10"/>
      <c r="H56" s="12">
        <v>0.4</v>
      </c>
      <c r="I56" s="10"/>
      <c r="J56" s="9">
        <f t="shared" si="42"/>
        <v>2.0999999999999996</v>
      </c>
      <c r="K56" s="9"/>
      <c r="L56" s="10">
        <v>0.5</v>
      </c>
      <c r="M56" s="13">
        <f t="shared" si="43"/>
        <v>8940000</v>
      </c>
      <c r="N56" s="13">
        <f t="shared" si="44"/>
        <v>469350</v>
      </c>
      <c r="O56" s="14">
        <f t="shared" si="45"/>
        <v>8470650</v>
      </c>
      <c r="P56" s="91">
        <f t="shared" si="46"/>
        <v>44700</v>
      </c>
      <c r="Q56" s="117">
        <v>44700</v>
      </c>
      <c r="R56" s="117">
        <v>44700</v>
      </c>
      <c r="S56" s="117">
        <v>44700</v>
      </c>
      <c r="T56" s="125">
        <f t="shared" si="10"/>
        <v>134100</v>
      </c>
      <c r="U56" s="15"/>
    </row>
    <row r="57" spans="1:29" ht="17.25" customHeight="1" x14ac:dyDescent="0.25">
      <c r="A57" s="7">
        <v>40</v>
      </c>
      <c r="B57" s="8" t="s">
        <v>73</v>
      </c>
      <c r="C57" s="9">
        <f t="shared" si="40"/>
        <v>8.0019999999999989</v>
      </c>
      <c r="D57" s="10">
        <v>4.0599999999999996</v>
      </c>
      <c r="E57" s="11">
        <f t="shared" si="41"/>
        <v>3.9419999999999993</v>
      </c>
      <c r="F57" s="11"/>
      <c r="G57" s="10"/>
      <c r="H57" s="12">
        <v>0.4</v>
      </c>
      <c r="I57" s="10"/>
      <c r="J57" s="9">
        <f t="shared" si="42"/>
        <v>2.8419999999999996</v>
      </c>
      <c r="K57" s="9"/>
      <c r="L57" s="10">
        <v>0.7</v>
      </c>
      <c r="M57" s="13">
        <f t="shared" si="43"/>
        <v>11922979.999999998</v>
      </c>
      <c r="N57" s="13">
        <f t="shared" si="44"/>
        <v>635186.99999999988</v>
      </c>
      <c r="O57" s="14">
        <f t="shared" si="45"/>
        <v>11287792.999999998</v>
      </c>
      <c r="P57" s="91">
        <f t="shared" si="46"/>
        <v>60493.999999999993</v>
      </c>
      <c r="Q57" s="117">
        <v>60493.999999999993</v>
      </c>
      <c r="R57" s="117">
        <v>60493.999999999993</v>
      </c>
      <c r="S57" s="117">
        <v>60493.999999999993</v>
      </c>
      <c r="T57" s="125">
        <f t="shared" si="10"/>
        <v>181481.99999999997</v>
      </c>
      <c r="U57" s="15"/>
    </row>
    <row r="58" spans="1:29" ht="15.75" x14ac:dyDescent="0.25">
      <c r="A58" s="7"/>
      <c r="B58" s="17" t="s">
        <v>28</v>
      </c>
      <c r="C58" s="18">
        <f t="shared" ref="C58:N58" si="47">SUM(C52:C57)</f>
        <v>46.754199999999997</v>
      </c>
      <c r="D58" s="26">
        <f t="shared" si="47"/>
        <v>22.569999999999997</v>
      </c>
      <c r="E58" s="27">
        <f t="shared" si="47"/>
        <v>24.184199999999997</v>
      </c>
      <c r="F58" s="27">
        <f t="shared" si="47"/>
        <v>0.35</v>
      </c>
      <c r="G58" s="27">
        <f t="shared" si="47"/>
        <v>0.40599999999999997</v>
      </c>
      <c r="H58" s="28">
        <f t="shared" si="47"/>
        <v>2.4</v>
      </c>
      <c r="I58" s="26">
        <f t="shared" si="47"/>
        <v>0.1</v>
      </c>
      <c r="J58" s="18">
        <f t="shared" si="47"/>
        <v>16.328199999999999</v>
      </c>
      <c r="K58" s="18">
        <f t="shared" si="47"/>
        <v>0</v>
      </c>
      <c r="L58" s="27">
        <f t="shared" si="47"/>
        <v>4.5999999999999996</v>
      </c>
      <c r="M58" s="19">
        <f t="shared" si="47"/>
        <v>69663758</v>
      </c>
      <c r="N58" s="19">
        <f t="shared" si="47"/>
        <v>3649352.7</v>
      </c>
      <c r="O58" s="14">
        <f>SUM(O52:O57)</f>
        <v>66014405.299999997</v>
      </c>
      <c r="P58" s="14">
        <f>SUM(P52:P57)</f>
        <v>347557.4</v>
      </c>
      <c r="Q58" s="118">
        <v>347557.4</v>
      </c>
      <c r="R58" s="118">
        <v>347557.4</v>
      </c>
      <c r="S58" s="118">
        <v>347557.4</v>
      </c>
      <c r="T58" s="125">
        <f t="shared" si="10"/>
        <v>1042672.2000000001</v>
      </c>
      <c r="U58" s="20"/>
      <c r="V58" s="92">
        <f>T58</f>
        <v>1042672.2000000001</v>
      </c>
      <c r="W58" s="93" t="s">
        <v>116</v>
      </c>
      <c r="X58" s="93"/>
      <c r="Y58" s="93"/>
      <c r="Z58" s="93"/>
      <c r="AA58" s="93"/>
      <c r="AB58" s="93"/>
      <c r="AC58" s="94"/>
    </row>
    <row r="59" spans="1:29" s="2" customFormat="1" ht="13.5" x14ac:dyDescent="0.25">
      <c r="A59" s="3" t="s">
        <v>74</v>
      </c>
      <c r="B59" s="4" t="s">
        <v>75</v>
      </c>
      <c r="C59" s="21"/>
      <c r="D59" s="21"/>
      <c r="E59" s="21"/>
      <c r="F59" s="21"/>
      <c r="G59" s="21"/>
      <c r="H59" s="21"/>
      <c r="I59" s="21"/>
      <c r="J59" s="22"/>
      <c r="K59" s="22"/>
      <c r="L59" s="21"/>
      <c r="M59" s="21"/>
      <c r="N59" s="21"/>
      <c r="O59" s="23"/>
      <c r="P59" s="90"/>
      <c r="Q59" s="119"/>
      <c r="R59" s="119"/>
      <c r="S59" s="119"/>
      <c r="T59" s="125">
        <f t="shared" si="10"/>
        <v>0</v>
      </c>
      <c r="U59" s="5"/>
    </row>
    <row r="60" spans="1:29" ht="17.25" customHeight="1" x14ac:dyDescent="0.25">
      <c r="A60" s="7">
        <v>42</v>
      </c>
      <c r="B60" s="38" t="s">
        <v>77</v>
      </c>
      <c r="C60" s="9">
        <f>D60+E60</f>
        <v>9.5702399999999983</v>
      </c>
      <c r="D60" s="10">
        <v>4.0599999999999996</v>
      </c>
      <c r="E60" s="11">
        <f>SUM(F60:L60)</f>
        <v>5.5102399999999996</v>
      </c>
      <c r="F60" s="11">
        <v>0.2</v>
      </c>
      <c r="G60" s="10">
        <f>D60*12%</f>
        <v>0.48719999999999991</v>
      </c>
      <c r="H60" s="12">
        <v>0.5</v>
      </c>
      <c r="I60" s="10"/>
      <c r="J60" s="9">
        <f>(G60+F60+D60)*70%</f>
        <v>3.3230399999999993</v>
      </c>
      <c r="K60" s="9"/>
      <c r="L60" s="10">
        <v>1</v>
      </c>
      <c r="M60" s="13">
        <f>C60*1490000</f>
        <v>14259657.599999998</v>
      </c>
      <c r="N60" s="13">
        <f>(D60+F60+G60)*10.5%*1490000</f>
        <v>742699.43999999983</v>
      </c>
      <c r="O60" s="14">
        <f>M60-N60</f>
        <v>13516958.159999998</v>
      </c>
      <c r="P60" s="91">
        <f t="shared" ref="P60:P64" si="48">(D60+F60+G60)*1490000*1%</f>
        <v>70733.279999999999</v>
      </c>
      <c r="Q60" s="117">
        <v>70733.279999999999</v>
      </c>
      <c r="R60" s="117">
        <v>70733.279999999999</v>
      </c>
      <c r="S60" s="117">
        <v>70733.279999999999</v>
      </c>
      <c r="T60" s="125">
        <f t="shared" si="10"/>
        <v>212199.84</v>
      </c>
      <c r="U60" s="15"/>
    </row>
    <row r="61" spans="1:29" ht="17.25" customHeight="1" x14ac:dyDescent="0.25">
      <c r="A61" s="7">
        <v>43</v>
      </c>
      <c r="B61" s="38" t="s">
        <v>78</v>
      </c>
      <c r="C61" s="9">
        <f>D61+E61</f>
        <v>8.2019999999999982</v>
      </c>
      <c r="D61" s="10">
        <v>4.0599999999999996</v>
      </c>
      <c r="E61" s="11">
        <f>SUM(F61:L61)</f>
        <v>4.1419999999999995</v>
      </c>
      <c r="F61" s="11"/>
      <c r="G61" s="10"/>
      <c r="H61" s="12">
        <v>0.5</v>
      </c>
      <c r="I61" s="10">
        <v>0.1</v>
      </c>
      <c r="J61" s="9">
        <f>(G61+F61+D61)*70%</f>
        <v>2.8419999999999996</v>
      </c>
      <c r="K61" s="9"/>
      <c r="L61" s="10">
        <v>0.7</v>
      </c>
      <c r="M61" s="13">
        <f>C61*1490000</f>
        <v>12220979.999999998</v>
      </c>
      <c r="N61" s="13">
        <f>(D61+F61+G61)*10.5%*1490000</f>
        <v>635186.99999999988</v>
      </c>
      <c r="O61" s="14">
        <f>M61-N61</f>
        <v>11585792.999999998</v>
      </c>
      <c r="P61" s="91">
        <f t="shared" si="48"/>
        <v>60493.999999999993</v>
      </c>
      <c r="Q61" s="117">
        <v>60493.999999999993</v>
      </c>
      <c r="R61" s="117">
        <v>60493.999999999993</v>
      </c>
      <c r="S61" s="117">
        <v>60493.999999999993</v>
      </c>
      <c r="T61" s="125">
        <f t="shared" si="10"/>
        <v>181481.99999999997</v>
      </c>
      <c r="U61" s="15"/>
    </row>
    <row r="62" spans="1:29" ht="17.25" customHeight="1" x14ac:dyDescent="0.25">
      <c r="A62" s="7">
        <v>44</v>
      </c>
      <c r="B62" s="8" t="s">
        <v>79</v>
      </c>
      <c r="C62" s="9">
        <f>D62+E62</f>
        <v>8.1020000000000003</v>
      </c>
      <c r="D62" s="10">
        <v>4.0599999999999996</v>
      </c>
      <c r="E62" s="11">
        <f>SUM(F62:L62)</f>
        <v>4.0419999999999998</v>
      </c>
      <c r="F62" s="11"/>
      <c r="G62" s="10"/>
      <c r="H62" s="12">
        <v>0.5</v>
      </c>
      <c r="I62" s="10"/>
      <c r="J62" s="9">
        <f>(G62+F62+D62)*70%</f>
        <v>2.8419999999999996</v>
      </c>
      <c r="K62" s="9"/>
      <c r="L62" s="10">
        <v>0.7</v>
      </c>
      <c r="M62" s="13">
        <f>C62*1490000</f>
        <v>12071980</v>
      </c>
      <c r="N62" s="13">
        <f>(D62+F62+G62)*10.5%*1490000</f>
        <v>635186.99999999988</v>
      </c>
      <c r="O62" s="14">
        <f>M62-N62</f>
        <v>11436793</v>
      </c>
      <c r="P62" s="91">
        <f t="shared" si="48"/>
        <v>60493.999999999993</v>
      </c>
      <c r="Q62" s="117">
        <v>60493.999999999993</v>
      </c>
      <c r="R62" s="117">
        <v>60493.999999999993</v>
      </c>
      <c r="S62" s="117">
        <v>60493.999999999993</v>
      </c>
      <c r="T62" s="125">
        <f t="shared" si="10"/>
        <v>181481.99999999997</v>
      </c>
      <c r="U62" s="39"/>
    </row>
    <row r="63" spans="1:29" ht="17.25" customHeight="1" x14ac:dyDescent="0.25">
      <c r="A63" s="7">
        <v>45</v>
      </c>
      <c r="B63" s="40" t="s">
        <v>80</v>
      </c>
      <c r="C63" s="9">
        <f>D63+E63</f>
        <v>9.0921999999999983</v>
      </c>
      <c r="D63" s="10">
        <v>4.0599999999999996</v>
      </c>
      <c r="E63" s="11">
        <f>SUM(F63:L63)</f>
        <v>5.0321999999999996</v>
      </c>
      <c r="F63" s="11"/>
      <c r="G63" s="10">
        <f>D63*10%</f>
        <v>0.40599999999999997</v>
      </c>
      <c r="H63" s="12">
        <v>0.5</v>
      </c>
      <c r="I63" s="10"/>
      <c r="J63" s="9">
        <f>(G63+F63+D63)*70%</f>
        <v>3.1261999999999994</v>
      </c>
      <c r="K63" s="9"/>
      <c r="L63" s="10">
        <v>1</v>
      </c>
      <c r="M63" s="13">
        <f>C63*1490000</f>
        <v>13547377.999999998</v>
      </c>
      <c r="N63" s="13">
        <f>(D63+F63+G63)*10.5%*1490000</f>
        <v>698705.69999999984</v>
      </c>
      <c r="O63" s="14">
        <f>M63-N63</f>
        <v>12848672.299999999</v>
      </c>
      <c r="P63" s="91">
        <f t="shared" si="48"/>
        <v>66543.399999999994</v>
      </c>
      <c r="Q63" s="117">
        <v>66543.399999999994</v>
      </c>
      <c r="R63" s="117">
        <v>66543.399999999994</v>
      </c>
      <c r="S63" s="117">
        <v>66543.399999999994</v>
      </c>
      <c r="T63" s="125">
        <f t="shared" si="10"/>
        <v>199630.19999999998</v>
      </c>
      <c r="U63" s="15"/>
    </row>
    <row r="64" spans="1:29" ht="17.25" customHeight="1" x14ac:dyDescent="0.25">
      <c r="A64" s="7">
        <v>46</v>
      </c>
      <c r="B64" s="38" t="s">
        <v>81</v>
      </c>
      <c r="C64" s="9">
        <f>D64+E64</f>
        <v>5.5220000000000002</v>
      </c>
      <c r="D64" s="10">
        <v>2.66</v>
      </c>
      <c r="E64" s="11">
        <f>SUM(F64:L64)</f>
        <v>2.8620000000000001</v>
      </c>
      <c r="F64" s="11"/>
      <c r="G64" s="10"/>
      <c r="H64" s="12">
        <v>0.5</v>
      </c>
      <c r="I64" s="10"/>
      <c r="J64" s="9">
        <f>(G64+F64+D64)*70%</f>
        <v>1.8619999999999999</v>
      </c>
      <c r="K64" s="41"/>
      <c r="L64" s="10">
        <v>0.5</v>
      </c>
      <c r="M64" s="13">
        <f>C64*1490000</f>
        <v>8227780</v>
      </c>
      <c r="N64" s="13">
        <f>(D64+F64+G64)*10.5%*1490000</f>
        <v>416157</v>
      </c>
      <c r="O64" s="14">
        <f>M64-N64</f>
        <v>7811623</v>
      </c>
      <c r="P64" s="91">
        <f t="shared" si="48"/>
        <v>39634</v>
      </c>
      <c r="Q64" s="117">
        <v>39634</v>
      </c>
      <c r="R64" s="117">
        <v>39634</v>
      </c>
      <c r="S64" s="117">
        <v>39634</v>
      </c>
      <c r="T64" s="125">
        <f t="shared" si="10"/>
        <v>118902</v>
      </c>
      <c r="U64" s="15"/>
    </row>
    <row r="65" spans="1:29" ht="15.75" x14ac:dyDescent="0.25">
      <c r="A65" s="7"/>
      <c r="B65" s="17" t="s">
        <v>28</v>
      </c>
      <c r="C65" s="27">
        <f t="shared" ref="C65:O65" si="49">SUM(C60:C64)</f>
        <v>40.48843999999999</v>
      </c>
      <c r="D65" s="27">
        <f t="shared" si="49"/>
        <v>18.899999999999999</v>
      </c>
      <c r="E65" s="27">
        <f t="shared" si="49"/>
        <v>21.588439999999999</v>
      </c>
      <c r="F65" s="27">
        <f t="shared" si="49"/>
        <v>0.2</v>
      </c>
      <c r="G65" s="27">
        <f t="shared" si="49"/>
        <v>0.89319999999999988</v>
      </c>
      <c r="H65" s="27">
        <f t="shared" si="49"/>
        <v>2.5</v>
      </c>
      <c r="I65" s="27">
        <f t="shared" si="49"/>
        <v>0.1</v>
      </c>
      <c r="J65" s="27">
        <f t="shared" si="49"/>
        <v>13.995239999999999</v>
      </c>
      <c r="K65" s="27">
        <f t="shared" si="49"/>
        <v>0</v>
      </c>
      <c r="L65" s="27">
        <f t="shared" si="49"/>
        <v>3.9</v>
      </c>
      <c r="M65" s="14">
        <f t="shared" si="49"/>
        <v>60327775.599999994</v>
      </c>
      <c r="N65" s="14">
        <f t="shared" si="49"/>
        <v>3127936.1399999992</v>
      </c>
      <c r="O65" s="14">
        <f t="shared" si="49"/>
        <v>57199839.459999993</v>
      </c>
      <c r="P65" s="14">
        <f>SUM(P60:P64)</f>
        <v>297898.68</v>
      </c>
      <c r="Q65" s="118">
        <v>297898.68</v>
      </c>
      <c r="R65" s="118">
        <v>297898.68</v>
      </c>
      <c r="S65" s="118">
        <v>297898.68</v>
      </c>
      <c r="T65" s="125">
        <f t="shared" si="10"/>
        <v>893696.04</v>
      </c>
      <c r="U65" s="20"/>
      <c r="V65" s="92">
        <f>T65</f>
        <v>893696.04</v>
      </c>
      <c r="W65" s="93" t="s">
        <v>116</v>
      </c>
      <c r="X65" s="93"/>
      <c r="Y65" s="93"/>
      <c r="Z65" s="93"/>
      <c r="AA65" s="93"/>
      <c r="AB65" s="93"/>
      <c r="AC65" s="94"/>
    </row>
    <row r="66" spans="1:29" s="2" customFormat="1" ht="13.5" x14ac:dyDescent="0.25">
      <c r="A66" s="3" t="s">
        <v>82</v>
      </c>
      <c r="B66" s="4" t="s">
        <v>83</v>
      </c>
      <c r="C66" s="21"/>
      <c r="D66" s="21"/>
      <c r="E66" s="21"/>
      <c r="F66" s="21"/>
      <c r="G66" s="21"/>
      <c r="H66" s="21"/>
      <c r="I66" s="21"/>
      <c r="J66" s="22"/>
      <c r="K66" s="22"/>
      <c r="L66" s="21"/>
      <c r="M66" s="21"/>
      <c r="N66" s="21"/>
      <c r="O66" s="23"/>
      <c r="P66" s="90"/>
      <c r="Q66" s="119"/>
      <c r="R66" s="119"/>
      <c r="S66" s="119"/>
      <c r="T66" s="125">
        <f t="shared" si="10"/>
        <v>0</v>
      </c>
      <c r="U66" s="5"/>
    </row>
    <row r="67" spans="1:29" ht="17.25" customHeight="1" x14ac:dyDescent="0.25">
      <c r="A67" s="7">
        <v>47</v>
      </c>
      <c r="B67" s="38" t="s">
        <v>84</v>
      </c>
      <c r="C67" s="9">
        <f>D67+E67</f>
        <v>7.0010000000000003</v>
      </c>
      <c r="D67" s="12">
        <v>3.33</v>
      </c>
      <c r="E67" s="11">
        <f>SUM(F67:L67)</f>
        <v>3.6710000000000003</v>
      </c>
      <c r="F67" s="11">
        <v>0.2</v>
      </c>
      <c r="G67" s="10"/>
      <c r="H67" s="12">
        <v>0.5</v>
      </c>
      <c r="I67" s="10"/>
      <c r="J67" s="9">
        <f>(G67+F67+D67)*70%</f>
        <v>2.4710000000000001</v>
      </c>
      <c r="K67" s="9"/>
      <c r="L67" s="10">
        <v>0.5</v>
      </c>
      <c r="M67" s="13">
        <f>C67*1490000</f>
        <v>10431490</v>
      </c>
      <c r="N67" s="13">
        <f>(D67+F67+G67)*10.5%*1490000</f>
        <v>552268.5</v>
      </c>
      <c r="O67" s="14">
        <f>M67-N67</f>
        <v>9879221.5</v>
      </c>
      <c r="P67" s="91">
        <f t="shared" ref="P67:P70" si="50">(D67+F67+G67)*1490000*1%</f>
        <v>52597</v>
      </c>
      <c r="Q67" s="117">
        <v>52597</v>
      </c>
      <c r="R67" s="117">
        <v>52597</v>
      </c>
      <c r="S67" s="117">
        <v>52597</v>
      </c>
      <c r="T67" s="125">
        <f t="shared" si="10"/>
        <v>157791</v>
      </c>
      <c r="U67" s="15"/>
    </row>
    <row r="68" spans="1:29" ht="17.25" customHeight="1" x14ac:dyDescent="0.25">
      <c r="A68" s="7">
        <v>48</v>
      </c>
      <c r="B68" s="8" t="s">
        <v>85</v>
      </c>
      <c r="C68" s="9">
        <f>D68+E68</f>
        <v>5.7770000000000001</v>
      </c>
      <c r="D68" s="10">
        <v>2.66</v>
      </c>
      <c r="E68" s="11">
        <f>SUM(F68:L68)</f>
        <v>3.117</v>
      </c>
      <c r="F68" s="11">
        <v>0.15</v>
      </c>
      <c r="G68" s="10"/>
      <c r="H68" s="12">
        <v>0.5</v>
      </c>
      <c r="I68" s="10"/>
      <c r="J68" s="9">
        <f>(G68+F68+D68)*70%</f>
        <v>1.9669999999999999</v>
      </c>
      <c r="K68" s="9"/>
      <c r="L68" s="10">
        <v>0.5</v>
      </c>
      <c r="M68" s="13">
        <f>C68*1490000</f>
        <v>8607730</v>
      </c>
      <c r="N68" s="13">
        <f>(D68+F68+G68)*10.5%*1490000</f>
        <v>439624.49999999994</v>
      </c>
      <c r="O68" s="14">
        <f>M68-N68</f>
        <v>8168105.5</v>
      </c>
      <c r="P68" s="91">
        <f t="shared" si="50"/>
        <v>41869</v>
      </c>
      <c r="Q68" s="117">
        <v>41869</v>
      </c>
      <c r="R68" s="117">
        <v>41869</v>
      </c>
      <c r="S68" s="117">
        <v>41869</v>
      </c>
      <c r="T68" s="125">
        <f t="shared" si="10"/>
        <v>125607</v>
      </c>
      <c r="U68" s="15"/>
    </row>
    <row r="69" spans="1:29" ht="17.25" customHeight="1" x14ac:dyDescent="0.25">
      <c r="A69" s="7">
        <v>49</v>
      </c>
      <c r="B69" s="8" t="s">
        <v>86</v>
      </c>
      <c r="C69" s="9">
        <f>D69+E69</f>
        <v>8.7470999999999997</v>
      </c>
      <c r="D69" s="10">
        <v>4.0599999999999996</v>
      </c>
      <c r="E69" s="11">
        <f>SUM(F69:L69)</f>
        <v>4.6870999999999992</v>
      </c>
      <c r="F69" s="11"/>
      <c r="G69" s="10">
        <f>D69*5%</f>
        <v>0.20299999999999999</v>
      </c>
      <c r="H69" s="12">
        <v>0.5</v>
      </c>
      <c r="I69" s="10"/>
      <c r="J69" s="9">
        <f>(G69+F69+D69)*70%</f>
        <v>2.9840999999999998</v>
      </c>
      <c r="K69" s="9"/>
      <c r="L69" s="12">
        <v>1</v>
      </c>
      <c r="M69" s="13">
        <f>C69*1490000</f>
        <v>13033179</v>
      </c>
      <c r="N69" s="13">
        <f>(D69+F69+G69)*10.5%*1490000</f>
        <v>666946.35</v>
      </c>
      <c r="O69" s="14">
        <f>M69-N69</f>
        <v>12366232.65</v>
      </c>
      <c r="P69" s="91">
        <f t="shared" si="50"/>
        <v>63518.700000000004</v>
      </c>
      <c r="Q69" s="117">
        <v>63518.700000000004</v>
      </c>
      <c r="R69" s="117">
        <v>63518.700000000004</v>
      </c>
      <c r="S69" s="117">
        <v>63518.700000000004</v>
      </c>
      <c r="T69" s="125">
        <f t="shared" si="10"/>
        <v>190556.1</v>
      </c>
      <c r="U69" s="15"/>
    </row>
    <row r="70" spans="1:29" ht="15.75" x14ac:dyDescent="0.25">
      <c r="A70" s="7">
        <v>50</v>
      </c>
      <c r="B70" s="8" t="s">
        <v>87</v>
      </c>
      <c r="C70" s="9">
        <f>D70+E70</f>
        <v>6.161999999999999</v>
      </c>
      <c r="D70" s="10">
        <v>2.86</v>
      </c>
      <c r="E70" s="11">
        <f>SUM(F70:L70)</f>
        <v>3.3019999999999996</v>
      </c>
      <c r="F70" s="11"/>
      <c r="G70" s="10"/>
      <c r="H70" s="12">
        <v>0.5</v>
      </c>
      <c r="I70" s="10">
        <v>0.1</v>
      </c>
      <c r="J70" s="9">
        <f>(G70+F70+D70)*70%</f>
        <v>2.0019999999999998</v>
      </c>
      <c r="K70" s="9"/>
      <c r="L70" s="10">
        <v>0.7</v>
      </c>
      <c r="M70" s="13">
        <f>C70*1490000</f>
        <v>9181379.9999999981</v>
      </c>
      <c r="N70" s="13">
        <f>(D70+F70+G70)*10.5%*1490000</f>
        <v>447446.99999999994</v>
      </c>
      <c r="O70" s="14">
        <f>M70-N70</f>
        <v>8733932.9999999981</v>
      </c>
      <c r="P70" s="91">
        <f t="shared" si="50"/>
        <v>42614</v>
      </c>
      <c r="Q70" s="117">
        <v>42614</v>
      </c>
      <c r="R70" s="117">
        <v>42614</v>
      </c>
      <c r="S70" s="117">
        <v>42614</v>
      </c>
      <c r="T70" s="125">
        <f t="shared" si="10"/>
        <v>127842</v>
      </c>
      <c r="U70" s="30"/>
    </row>
    <row r="71" spans="1:29" ht="15.75" x14ac:dyDescent="0.25">
      <c r="A71" s="7"/>
      <c r="B71" s="17" t="s">
        <v>28</v>
      </c>
      <c r="C71" s="27">
        <f t="shared" ref="C71:O71" si="51">SUM(C67:C70)</f>
        <v>27.687100000000001</v>
      </c>
      <c r="D71" s="27">
        <f t="shared" si="51"/>
        <v>12.91</v>
      </c>
      <c r="E71" s="27">
        <f t="shared" si="51"/>
        <v>14.777099999999999</v>
      </c>
      <c r="F71" s="27">
        <f t="shared" si="51"/>
        <v>0.35</v>
      </c>
      <c r="G71" s="27">
        <f>SUM(G67:G70)</f>
        <v>0.20299999999999999</v>
      </c>
      <c r="H71" s="27">
        <f t="shared" si="51"/>
        <v>2</v>
      </c>
      <c r="I71" s="27">
        <f>SUM(I67:I70)</f>
        <v>0.1</v>
      </c>
      <c r="J71" s="27">
        <f t="shared" si="51"/>
        <v>9.4240999999999993</v>
      </c>
      <c r="K71" s="27">
        <f>SUM(K67:K70)</f>
        <v>0</v>
      </c>
      <c r="L71" s="27">
        <f t="shared" si="51"/>
        <v>2.7</v>
      </c>
      <c r="M71" s="14">
        <f t="shared" si="51"/>
        <v>41253779</v>
      </c>
      <c r="N71" s="14">
        <f t="shared" si="51"/>
        <v>2106286.35</v>
      </c>
      <c r="O71" s="14">
        <f t="shared" si="51"/>
        <v>39147492.649999999</v>
      </c>
      <c r="P71" s="14">
        <f>SUM(P67:P70)</f>
        <v>200598.7</v>
      </c>
      <c r="Q71" s="118">
        <v>200598.7</v>
      </c>
      <c r="R71" s="118">
        <v>200598.7</v>
      </c>
      <c r="S71" s="118">
        <v>200598.7</v>
      </c>
      <c r="T71" s="125">
        <f t="shared" si="10"/>
        <v>601796.10000000009</v>
      </c>
      <c r="U71" s="20"/>
      <c r="V71" s="92">
        <f>T71</f>
        <v>601796.10000000009</v>
      </c>
      <c r="W71" s="93" t="s">
        <v>116</v>
      </c>
      <c r="X71" s="93"/>
      <c r="Y71" s="93"/>
      <c r="Z71" s="93"/>
      <c r="AA71" s="93"/>
      <c r="AB71" s="93"/>
      <c r="AC71" s="94"/>
    </row>
    <row r="72" spans="1:29" s="2" customFormat="1" ht="13.5" x14ac:dyDescent="0.25">
      <c r="A72" s="3" t="s">
        <v>88</v>
      </c>
      <c r="B72" s="4" t="s">
        <v>89</v>
      </c>
      <c r="C72" s="21"/>
      <c r="D72" s="21"/>
      <c r="E72" s="21"/>
      <c r="F72" s="21"/>
      <c r="G72" s="21"/>
      <c r="H72" s="21"/>
      <c r="I72" s="21"/>
      <c r="J72" s="22"/>
      <c r="K72" s="22"/>
      <c r="L72" s="21"/>
      <c r="M72" s="21"/>
      <c r="N72" s="21"/>
      <c r="O72" s="23"/>
      <c r="P72" s="90"/>
      <c r="Q72" s="119"/>
      <c r="R72" s="119"/>
      <c r="S72" s="119"/>
      <c r="T72" s="125">
        <f t="shared" si="10"/>
        <v>0</v>
      </c>
      <c r="U72" s="5"/>
    </row>
    <row r="73" spans="1:29" ht="17.25" customHeight="1" x14ac:dyDescent="0.25">
      <c r="A73" s="7">
        <v>51</v>
      </c>
      <c r="B73" s="8" t="s">
        <v>90</v>
      </c>
      <c r="C73" s="9">
        <f t="shared" ref="C73:C78" si="52">D73+E73</f>
        <v>6.4399999999999995</v>
      </c>
      <c r="D73" s="11">
        <v>3</v>
      </c>
      <c r="E73" s="11">
        <f t="shared" ref="E73:E78" si="53">SUM(F73:L73)</f>
        <v>3.4399999999999995</v>
      </c>
      <c r="F73" s="11">
        <v>0.2</v>
      </c>
      <c r="G73" s="10"/>
      <c r="H73" s="12">
        <v>0.5</v>
      </c>
      <c r="I73" s="10"/>
      <c r="J73" s="9">
        <f t="shared" ref="J73:J78" si="54">(G73+F73+D73)*70%</f>
        <v>2.2399999999999998</v>
      </c>
      <c r="K73" s="9"/>
      <c r="L73" s="10">
        <v>0.5</v>
      </c>
      <c r="M73" s="13">
        <f t="shared" ref="M73:M78" si="55">C73*1490000</f>
        <v>9595600</v>
      </c>
      <c r="N73" s="13">
        <f t="shared" ref="N73:N78" si="56">(D73+F73+G73)*10.5%*1490000</f>
        <v>500640.00000000006</v>
      </c>
      <c r="O73" s="14">
        <f t="shared" ref="O73:O78" si="57">M73-N73</f>
        <v>9094960</v>
      </c>
      <c r="P73" s="91">
        <f t="shared" ref="P73:P78" si="58">(D73+F73+G73)*1490000*1%</f>
        <v>47680</v>
      </c>
      <c r="Q73" s="117">
        <v>47680</v>
      </c>
      <c r="R73" s="117">
        <v>47680</v>
      </c>
      <c r="S73" s="117">
        <v>47680</v>
      </c>
      <c r="T73" s="125">
        <f t="shared" si="10"/>
        <v>143040</v>
      </c>
      <c r="U73" s="15"/>
    </row>
    <row r="74" spans="1:29" ht="17.25" customHeight="1" x14ac:dyDescent="0.25">
      <c r="A74" s="7">
        <v>52</v>
      </c>
      <c r="B74" s="8" t="s">
        <v>91</v>
      </c>
      <c r="C74" s="9">
        <f t="shared" si="52"/>
        <v>7.2439999999999998</v>
      </c>
      <c r="D74" s="10">
        <v>2.66</v>
      </c>
      <c r="E74" s="11">
        <f t="shared" si="53"/>
        <v>4.5839999999999996</v>
      </c>
      <c r="F74" s="11">
        <v>0.15</v>
      </c>
      <c r="G74" s="10"/>
      <c r="H74" s="12">
        <v>0.5</v>
      </c>
      <c r="I74" s="10"/>
      <c r="J74" s="9">
        <f t="shared" si="54"/>
        <v>1.9669999999999999</v>
      </c>
      <c r="K74" s="9">
        <f>(D74+F74+G74)*70%</f>
        <v>1.9669999999999999</v>
      </c>
      <c r="L74" s="10"/>
      <c r="M74" s="13">
        <f t="shared" si="55"/>
        <v>10793560</v>
      </c>
      <c r="N74" s="13">
        <f t="shared" si="56"/>
        <v>439624.49999999994</v>
      </c>
      <c r="O74" s="14">
        <f t="shared" si="57"/>
        <v>10353935.5</v>
      </c>
      <c r="P74" s="91">
        <f t="shared" si="58"/>
        <v>41869</v>
      </c>
      <c r="Q74" s="117">
        <v>41869</v>
      </c>
      <c r="R74" s="117">
        <v>41869</v>
      </c>
      <c r="S74" s="117">
        <v>41869</v>
      </c>
      <c r="T74" s="125">
        <f t="shared" si="10"/>
        <v>125607</v>
      </c>
      <c r="U74" s="15"/>
    </row>
    <row r="75" spans="1:29" ht="17.25" customHeight="1" x14ac:dyDescent="0.25">
      <c r="A75" s="7">
        <v>53</v>
      </c>
      <c r="B75" s="8" t="s">
        <v>92</v>
      </c>
      <c r="C75" s="9">
        <f t="shared" si="52"/>
        <v>9.1612200000000001</v>
      </c>
      <c r="D75" s="10">
        <v>4.0599999999999996</v>
      </c>
      <c r="E75" s="11">
        <f t="shared" si="53"/>
        <v>5.1012199999999996</v>
      </c>
      <c r="F75" s="11"/>
      <c r="G75" s="10">
        <f>D75*11%</f>
        <v>0.44659999999999994</v>
      </c>
      <c r="H75" s="12">
        <v>0.5</v>
      </c>
      <c r="I75" s="10"/>
      <c r="J75" s="9">
        <f t="shared" si="54"/>
        <v>3.1546199999999995</v>
      </c>
      <c r="K75" s="9"/>
      <c r="L75" s="10">
        <v>1</v>
      </c>
      <c r="M75" s="13">
        <f t="shared" si="55"/>
        <v>13650217.800000001</v>
      </c>
      <c r="N75" s="13">
        <f t="shared" si="56"/>
        <v>705057.57</v>
      </c>
      <c r="O75" s="14">
        <f t="shared" si="57"/>
        <v>12945160.23</v>
      </c>
      <c r="P75" s="91">
        <f t="shared" si="58"/>
        <v>67148.34</v>
      </c>
      <c r="Q75" s="117">
        <v>67148.34</v>
      </c>
      <c r="R75" s="117">
        <v>67148.34</v>
      </c>
      <c r="S75" s="117">
        <v>67148.34</v>
      </c>
      <c r="T75" s="125">
        <f t="shared" si="10"/>
        <v>201445.02</v>
      </c>
      <c r="U75" s="15"/>
    </row>
    <row r="76" spans="1:29" ht="17.25" customHeight="1" x14ac:dyDescent="0.25">
      <c r="A76" s="7">
        <v>54</v>
      </c>
      <c r="B76" s="8" t="s">
        <v>93</v>
      </c>
      <c r="C76" s="9">
        <f t="shared" si="52"/>
        <v>6.4019999999999992</v>
      </c>
      <c r="D76" s="10">
        <v>3.06</v>
      </c>
      <c r="E76" s="11">
        <f t="shared" si="53"/>
        <v>3.3419999999999996</v>
      </c>
      <c r="F76" s="11"/>
      <c r="G76" s="10"/>
      <c r="H76" s="12">
        <v>0.5</v>
      </c>
      <c r="I76" s="10"/>
      <c r="J76" s="9">
        <f t="shared" si="54"/>
        <v>2.1419999999999999</v>
      </c>
      <c r="K76" s="9"/>
      <c r="L76" s="10">
        <v>0.7</v>
      </c>
      <c r="M76" s="13">
        <f t="shared" si="55"/>
        <v>9538979.9999999981</v>
      </c>
      <c r="N76" s="13">
        <f t="shared" si="56"/>
        <v>478736.99999999994</v>
      </c>
      <c r="O76" s="14">
        <f t="shared" si="57"/>
        <v>9060242.9999999981</v>
      </c>
      <c r="P76" s="91">
        <f t="shared" si="58"/>
        <v>45594</v>
      </c>
      <c r="Q76" s="117">
        <v>45594</v>
      </c>
      <c r="R76" s="117">
        <v>45594</v>
      </c>
      <c r="S76" s="117">
        <v>45594</v>
      </c>
      <c r="T76" s="125">
        <f t="shared" si="10"/>
        <v>136782</v>
      </c>
      <c r="U76" s="15"/>
    </row>
    <row r="77" spans="1:29" ht="17.25" customHeight="1" x14ac:dyDescent="0.25">
      <c r="A77" s="7">
        <v>55</v>
      </c>
      <c r="B77" s="8" t="s">
        <v>94</v>
      </c>
      <c r="C77" s="9">
        <f t="shared" si="52"/>
        <v>8.9039999999999999</v>
      </c>
      <c r="D77" s="10">
        <v>3.46</v>
      </c>
      <c r="E77" s="11">
        <f t="shared" si="53"/>
        <v>5.4439999999999991</v>
      </c>
      <c r="F77" s="11"/>
      <c r="G77" s="10"/>
      <c r="H77" s="12">
        <v>0.5</v>
      </c>
      <c r="I77" s="10">
        <v>0.1</v>
      </c>
      <c r="J77" s="9">
        <f t="shared" si="54"/>
        <v>2.4219999999999997</v>
      </c>
      <c r="K77" s="9">
        <f>(D77+F77+G77)*70%</f>
        <v>2.4219999999999997</v>
      </c>
      <c r="L77" s="9"/>
      <c r="M77" s="13">
        <f t="shared" si="55"/>
        <v>13266960</v>
      </c>
      <c r="N77" s="13">
        <f t="shared" si="56"/>
        <v>541316.99999999988</v>
      </c>
      <c r="O77" s="14">
        <f t="shared" si="57"/>
        <v>12725643</v>
      </c>
      <c r="P77" s="91">
        <f t="shared" si="58"/>
        <v>51554</v>
      </c>
      <c r="Q77" s="117">
        <v>51554</v>
      </c>
      <c r="R77" s="117">
        <v>51554</v>
      </c>
      <c r="S77" s="117">
        <v>51554</v>
      </c>
      <c r="T77" s="125">
        <f t="shared" si="10"/>
        <v>154662</v>
      </c>
      <c r="U77" s="15"/>
    </row>
    <row r="78" spans="1:29" ht="17.25" customHeight="1" x14ac:dyDescent="0.25">
      <c r="A78" s="7">
        <v>56</v>
      </c>
      <c r="B78" s="8" t="s">
        <v>95</v>
      </c>
      <c r="C78" s="9">
        <f t="shared" si="52"/>
        <v>4.8419999999999996</v>
      </c>
      <c r="D78" s="10">
        <v>2.2599999999999998</v>
      </c>
      <c r="E78" s="11">
        <f t="shared" si="53"/>
        <v>2.5819999999999999</v>
      </c>
      <c r="F78" s="11"/>
      <c r="G78" s="10"/>
      <c r="H78" s="12">
        <v>0.5</v>
      </c>
      <c r="I78" s="10"/>
      <c r="J78" s="9">
        <f t="shared" si="54"/>
        <v>1.5819999999999999</v>
      </c>
      <c r="K78" s="9"/>
      <c r="L78" s="10">
        <v>0.5</v>
      </c>
      <c r="M78" s="13">
        <f t="shared" si="55"/>
        <v>7214579.9999999991</v>
      </c>
      <c r="N78" s="13">
        <f t="shared" si="56"/>
        <v>353576.99999999994</v>
      </c>
      <c r="O78" s="14">
        <f t="shared" si="57"/>
        <v>6861002.9999999991</v>
      </c>
      <c r="P78" s="91">
        <f t="shared" si="58"/>
        <v>33673.999999999993</v>
      </c>
      <c r="Q78" s="117">
        <v>33673.999999999993</v>
      </c>
      <c r="R78" s="117">
        <v>33673.999999999993</v>
      </c>
      <c r="S78" s="117">
        <v>33673.999999999993</v>
      </c>
      <c r="T78" s="125">
        <f t="shared" ref="T78:T94" si="59">Q78+R78+S78</f>
        <v>101021.99999999997</v>
      </c>
      <c r="U78" s="15"/>
    </row>
    <row r="79" spans="1:29" ht="15.75" x14ac:dyDescent="0.25">
      <c r="A79" s="7"/>
      <c r="B79" s="17" t="s">
        <v>28</v>
      </c>
      <c r="C79" s="27">
        <f>SUM(C73:C78)</f>
        <v>42.993219999999994</v>
      </c>
      <c r="D79" s="27">
        <f t="shared" ref="D79:O79" si="60">SUM(D73:D78)</f>
        <v>18.5</v>
      </c>
      <c r="E79" s="27">
        <f t="shared" si="60"/>
        <v>24.493219999999997</v>
      </c>
      <c r="F79" s="27">
        <f t="shared" si="60"/>
        <v>0.35</v>
      </c>
      <c r="G79" s="27">
        <f>SUM(G73:G78)</f>
        <v>0.44659999999999994</v>
      </c>
      <c r="H79" s="27">
        <f t="shared" si="60"/>
        <v>3</v>
      </c>
      <c r="I79" s="27">
        <f>SUM(I73:I78)</f>
        <v>0.1</v>
      </c>
      <c r="J79" s="27">
        <f t="shared" si="60"/>
        <v>13.507619999999999</v>
      </c>
      <c r="K79" s="27">
        <f>SUM(K73:K78)</f>
        <v>4.3889999999999993</v>
      </c>
      <c r="L79" s="27">
        <f t="shared" si="60"/>
        <v>2.7</v>
      </c>
      <c r="M79" s="19">
        <f t="shared" si="60"/>
        <v>64059897.799999997</v>
      </c>
      <c r="N79" s="19">
        <f t="shared" si="60"/>
        <v>3018953.07</v>
      </c>
      <c r="O79" s="14">
        <f t="shared" si="60"/>
        <v>61040944.729999997</v>
      </c>
      <c r="P79" s="14">
        <f>SUM(P73:P78)</f>
        <v>287519.33999999997</v>
      </c>
      <c r="Q79" s="118">
        <v>287519.33999999997</v>
      </c>
      <c r="R79" s="118">
        <v>287519.33999999997</v>
      </c>
      <c r="S79" s="118">
        <v>287519.33999999997</v>
      </c>
      <c r="T79" s="125">
        <f t="shared" si="59"/>
        <v>862558.0199999999</v>
      </c>
      <c r="U79" s="20"/>
      <c r="V79" s="92">
        <f>T79</f>
        <v>862558.0199999999</v>
      </c>
      <c r="W79" s="93" t="s">
        <v>116</v>
      </c>
      <c r="X79" s="93"/>
      <c r="Y79" s="93"/>
      <c r="Z79" s="93"/>
      <c r="AA79" s="93"/>
      <c r="AB79" s="93"/>
      <c r="AC79" s="94"/>
    </row>
    <row r="80" spans="1:29" s="2" customFormat="1" ht="13.5" x14ac:dyDescent="0.25">
      <c r="A80" s="3" t="s">
        <v>96</v>
      </c>
      <c r="B80" s="4" t="s">
        <v>97</v>
      </c>
      <c r="C80" s="21"/>
      <c r="D80" s="21"/>
      <c r="E80" s="21"/>
      <c r="F80" s="21"/>
      <c r="G80" s="21"/>
      <c r="H80" s="21"/>
      <c r="I80" s="21"/>
      <c r="J80" s="22"/>
      <c r="K80" s="22"/>
      <c r="L80" s="21"/>
      <c r="M80" s="21"/>
      <c r="N80" s="21"/>
      <c r="O80" s="23"/>
      <c r="P80" s="90"/>
      <c r="Q80" s="119"/>
      <c r="R80" s="119"/>
      <c r="S80" s="119"/>
      <c r="T80" s="125">
        <f t="shared" si="59"/>
        <v>0</v>
      </c>
      <c r="U80" s="5"/>
    </row>
    <row r="81" spans="1:29" ht="17.25" customHeight="1" x14ac:dyDescent="0.25">
      <c r="A81" s="7">
        <v>57</v>
      </c>
      <c r="B81" s="8" t="s">
        <v>98</v>
      </c>
      <c r="C81" s="9">
        <f>D81+E81</f>
        <v>9.1840000000000011</v>
      </c>
      <c r="D81" s="10">
        <v>4.32</v>
      </c>
      <c r="E81" s="11">
        <f>SUM(F81:L81)</f>
        <v>4.8639999999999999</v>
      </c>
      <c r="F81" s="11">
        <v>0.2</v>
      </c>
      <c r="G81" s="10"/>
      <c r="H81" s="12">
        <v>0.5</v>
      </c>
      <c r="I81" s="10"/>
      <c r="J81" s="9">
        <f>(G81+F81+D81)*70%</f>
        <v>3.1640000000000001</v>
      </c>
      <c r="K81" s="9"/>
      <c r="L81" s="10">
        <v>1</v>
      </c>
      <c r="M81" s="13">
        <f>C81*1490000</f>
        <v>13684160.000000002</v>
      </c>
      <c r="N81" s="13">
        <f>(D81+F81+G81)*10.5%*1490000</f>
        <v>707154</v>
      </c>
      <c r="O81" s="14">
        <f>M81-N81</f>
        <v>12977006.000000002</v>
      </c>
      <c r="P81" s="91">
        <f t="shared" ref="P81:P85" si="61">(D81+F81+G81)*1490000*1%</f>
        <v>67348.000000000015</v>
      </c>
      <c r="Q81" s="117">
        <v>67348.000000000015</v>
      </c>
      <c r="R81" s="117">
        <v>67348.000000000015</v>
      </c>
      <c r="S81" s="117">
        <v>67348.000000000015</v>
      </c>
      <c r="T81" s="125">
        <f t="shared" si="59"/>
        <v>202044.00000000006</v>
      </c>
      <c r="U81" s="15"/>
    </row>
    <row r="82" spans="1:29" ht="17.25" customHeight="1" x14ac:dyDescent="0.25">
      <c r="A82" s="7">
        <v>58</v>
      </c>
      <c r="B82" s="8" t="s">
        <v>99</v>
      </c>
      <c r="C82" s="9">
        <f>D82+E82</f>
        <v>6.3170000000000002</v>
      </c>
      <c r="D82" s="10">
        <v>2.86</v>
      </c>
      <c r="E82" s="11">
        <f>SUM(F82:L82)</f>
        <v>3.4569999999999999</v>
      </c>
      <c r="F82" s="11">
        <v>0.15</v>
      </c>
      <c r="G82" s="10"/>
      <c r="H82" s="12">
        <v>0.5</v>
      </c>
      <c r="I82" s="10"/>
      <c r="J82" s="9">
        <f>(G82+F82+D82)*70%</f>
        <v>2.1069999999999998</v>
      </c>
      <c r="K82" s="9"/>
      <c r="L82" s="10">
        <v>0.7</v>
      </c>
      <c r="M82" s="13">
        <f>C82*1490000</f>
        <v>9412330</v>
      </c>
      <c r="N82" s="13">
        <f>(D82+F82+G82)*10.5%*1490000</f>
        <v>470914.49999999994</v>
      </c>
      <c r="O82" s="14">
        <f>M82-N82</f>
        <v>8941415.5</v>
      </c>
      <c r="P82" s="91">
        <f t="shared" si="61"/>
        <v>44849</v>
      </c>
      <c r="Q82" s="117">
        <v>44849</v>
      </c>
      <c r="R82" s="117">
        <v>44849</v>
      </c>
      <c r="S82" s="117">
        <v>44849</v>
      </c>
      <c r="T82" s="125">
        <f t="shared" si="59"/>
        <v>134547</v>
      </c>
      <c r="U82" s="15"/>
    </row>
    <row r="83" spans="1:29" ht="17.25" customHeight="1" x14ac:dyDescent="0.25">
      <c r="A83" s="7">
        <v>59</v>
      </c>
      <c r="B83" s="8" t="s">
        <v>100</v>
      </c>
      <c r="C83" s="9">
        <f>D83+E83</f>
        <v>8.4019999999999992</v>
      </c>
      <c r="D83" s="10">
        <v>4.0599999999999996</v>
      </c>
      <c r="E83" s="11">
        <f>SUM(F83:L83)</f>
        <v>4.3419999999999996</v>
      </c>
      <c r="F83" s="11"/>
      <c r="G83" s="10"/>
      <c r="H83" s="12">
        <v>0.5</v>
      </c>
      <c r="I83" s="10"/>
      <c r="J83" s="9">
        <f>(G83+F83+D83)*70%</f>
        <v>2.8419999999999996</v>
      </c>
      <c r="K83" s="9"/>
      <c r="L83" s="10">
        <v>1</v>
      </c>
      <c r="M83" s="13">
        <f>C83*1490000</f>
        <v>12518979.999999998</v>
      </c>
      <c r="N83" s="13">
        <f>(D83+F83+G83)*10.5%*1490000</f>
        <v>635186.99999999988</v>
      </c>
      <c r="O83" s="14">
        <f>M83-N83</f>
        <v>11883792.999999998</v>
      </c>
      <c r="P83" s="91">
        <f t="shared" si="61"/>
        <v>60493.999999999993</v>
      </c>
      <c r="Q83" s="117">
        <v>60493.999999999993</v>
      </c>
      <c r="R83" s="117">
        <v>60493.999999999993</v>
      </c>
      <c r="S83" s="117">
        <v>60493.999999999993</v>
      </c>
      <c r="T83" s="125">
        <f t="shared" si="59"/>
        <v>181481.99999999997</v>
      </c>
      <c r="U83" s="15"/>
    </row>
    <row r="84" spans="1:29" ht="17.25" customHeight="1" x14ac:dyDescent="0.25">
      <c r="A84" s="7">
        <v>60</v>
      </c>
      <c r="B84" s="8" t="s">
        <v>101</v>
      </c>
      <c r="C84" s="9">
        <f>D84+E84</f>
        <v>6.0619999999999994</v>
      </c>
      <c r="D84" s="10">
        <v>2.86</v>
      </c>
      <c r="E84" s="11">
        <f>SUM(F84:L84)</f>
        <v>3.202</v>
      </c>
      <c r="F84" s="11"/>
      <c r="G84" s="10"/>
      <c r="H84" s="12">
        <v>0.5</v>
      </c>
      <c r="I84" s="10"/>
      <c r="J84" s="9">
        <f>(G84+F84+D84)*70%</f>
        <v>2.0019999999999998</v>
      </c>
      <c r="K84" s="9"/>
      <c r="L84" s="10">
        <v>0.7</v>
      </c>
      <c r="M84" s="13">
        <f>C84*1490000</f>
        <v>9032380</v>
      </c>
      <c r="N84" s="13">
        <f>(D84+F84+G84)*10.5%*1490000</f>
        <v>447446.99999999994</v>
      </c>
      <c r="O84" s="14">
        <f>M84-N84</f>
        <v>8584933</v>
      </c>
      <c r="P84" s="91">
        <f t="shared" si="61"/>
        <v>42614</v>
      </c>
      <c r="Q84" s="117">
        <v>42614</v>
      </c>
      <c r="R84" s="117">
        <v>42614</v>
      </c>
      <c r="S84" s="117">
        <v>42614</v>
      </c>
      <c r="T84" s="125">
        <f t="shared" si="59"/>
        <v>127842</v>
      </c>
      <c r="U84" s="15"/>
    </row>
    <row r="85" spans="1:29" ht="17.25" customHeight="1" x14ac:dyDescent="0.25">
      <c r="A85" s="7">
        <v>61</v>
      </c>
      <c r="B85" s="8" t="s">
        <v>102</v>
      </c>
      <c r="C85" s="9">
        <f>D85+E85</f>
        <v>6.161999999999999</v>
      </c>
      <c r="D85" s="10">
        <v>2.86</v>
      </c>
      <c r="E85" s="11">
        <f>SUM(F85:L85)</f>
        <v>3.3019999999999996</v>
      </c>
      <c r="F85" s="11"/>
      <c r="G85" s="10"/>
      <c r="H85" s="12">
        <v>0.5</v>
      </c>
      <c r="I85" s="10">
        <v>0.1</v>
      </c>
      <c r="J85" s="9">
        <f>(G85+F85+D85)*70%</f>
        <v>2.0019999999999998</v>
      </c>
      <c r="K85" s="9"/>
      <c r="L85" s="10">
        <v>0.7</v>
      </c>
      <c r="M85" s="13">
        <f>C85*1490000</f>
        <v>9181379.9999999981</v>
      </c>
      <c r="N85" s="13">
        <f>(D85+F85+G85)*10.5%*1490000</f>
        <v>447446.99999999994</v>
      </c>
      <c r="O85" s="14">
        <f>M85-N85</f>
        <v>8733932.9999999981</v>
      </c>
      <c r="P85" s="91">
        <f t="shared" si="61"/>
        <v>42614</v>
      </c>
      <c r="Q85" s="117">
        <v>42614</v>
      </c>
      <c r="R85" s="117">
        <v>42614</v>
      </c>
      <c r="S85" s="117">
        <v>42614</v>
      </c>
      <c r="T85" s="125">
        <f t="shared" si="59"/>
        <v>127842</v>
      </c>
      <c r="U85" s="15"/>
    </row>
    <row r="86" spans="1:29" ht="17.25" customHeight="1" x14ac:dyDescent="0.25">
      <c r="A86" s="7"/>
      <c r="B86" s="17" t="s">
        <v>28</v>
      </c>
      <c r="C86" s="27">
        <f t="shared" ref="C86:O86" si="62">SUM(C81:C85)</f>
        <v>36.126999999999995</v>
      </c>
      <c r="D86" s="27">
        <f t="shared" si="62"/>
        <v>16.959999999999997</v>
      </c>
      <c r="E86" s="27">
        <f t="shared" si="62"/>
        <v>19.167000000000002</v>
      </c>
      <c r="F86" s="27">
        <f t="shared" si="62"/>
        <v>0.35</v>
      </c>
      <c r="G86" s="27">
        <f>SUM(G81:G85)</f>
        <v>0</v>
      </c>
      <c r="H86" s="27">
        <f t="shared" si="62"/>
        <v>2.5</v>
      </c>
      <c r="I86" s="27">
        <f>SUM(I81:I85)</f>
        <v>0.1</v>
      </c>
      <c r="J86" s="27">
        <f t="shared" si="62"/>
        <v>12.116999999999997</v>
      </c>
      <c r="K86" s="27">
        <f t="shared" si="62"/>
        <v>0</v>
      </c>
      <c r="L86" s="27">
        <f t="shared" si="62"/>
        <v>4.1000000000000005</v>
      </c>
      <c r="M86" s="14">
        <f t="shared" si="62"/>
        <v>53829230</v>
      </c>
      <c r="N86" s="14">
        <f t="shared" si="62"/>
        <v>2708149.5</v>
      </c>
      <c r="O86" s="14">
        <f t="shared" si="62"/>
        <v>51121080.5</v>
      </c>
      <c r="P86" s="14">
        <f>SUM(P81:P85)</f>
        <v>257919</v>
      </c>
      <c r="Q86" s="118">
        <v>257919</v>
      </c>
      <c r="R86" s="118">
        <v>257919</v>
      </c>
      <c r="S86" s="118">
        <v>257919</v>
      </c>
      <c r="T86" s="125">
        <f t="shared" si="59"/>
        <v>773757</v>
      </c>
      <c r="U86" s="20"/>
      <c r="V86" s="92">
        <f>T86</f>
        <v>773757</v>
      </c>
      <c r="W86" s="93" t="s">
        <v>116</v>
      </c>
      <c r="X86" s="93"/>
      <c r="Y86" s="93"/>
      <c r="Z86" s="93"/>
      <c r="AA86" s="93"/>
      <c r="AB86" s="93"/>
      <c r="AC86" s="94"/>
    </row>
    <row r="87" spans="1:29" s="2" customFormat="1" ht="13.5" x14ac:dyDescent="0.25">
      <c r="A87" s="3" t="s">
        <v>103</v>
      </c>
      <c r="B87" s="4" t="s">
        <v>104</v>
      </c>
      <c r="C87" s="21"/>
      <c r="D87" s="21"/>
      <c r="E87" s="21"/>
      <c r="F87" s="21"/>
      <c r="G87" s="21"/>
      <c r="H87" s="21"/>
      <c r="I87" s="21"/>
      <c r="J87" s="22"/>
      <c r="K87" s="22"/>
      <c r="L87" s="21"/>
      <c r="M87" s="21"/>
      <c r="N87" s="21"/>
      <c r="O87" s="23"/>
      <c r="P87" s="90"/>
      <c r="Q87" s="119"/>
      <c r="R87" s="119"/>
      <c r="S87" s="119"/>
      <c r="T87" s="125">
        <f t="shared" si="59"/>
        <v>0</v>
      </c>
      <c r="U87" s="5"/>
    </row>
    <row r="88" spans="1:29" ht="17.25" customHeight="1" x14ac:dyDescent="0.25">
      <c r="A88" s="7">
        <v>62</v>
      </c>
      <c r="B88" s="8" t="s">
        <v>105</v>
      </c>
      <c r="C88" s="9">
        <f>D88+E88</f>
        <v>6.202</v>
      </c>
      <c r="D88" s="10">
        <v>2.86</v>
      </c>
      <c r="E88" s="11">
        <f>SUM(F88:L88)</f>
        <v>3.3419999999999996</v>
      </c>
      <c r="F88" s="11">
        <v>0.2</v>
      </c>
      <c r="G88" s="10"/>
      <c r="H88" s="12">
        <v>0.5</v>
      </c>
      <c r="I88" s="10"/>
      <c r="J88" s="9">
        <f>(G88+F88+D88)*70%</f>
        <v>2.1419999999999999</v>
      </c>
      <c r="K88" s="9"/>
      <c r="L88" s="10">
        <v>0.5</v>
      </c>
      <c r="M88" s="13">
        <f>C88*1490000</f>
        <v>9240980</v>
      </c>
      <c r="N88" s="13">
        <f>(D88+F88+G88)*10.5%*1490000</f>
        <v>478736.99999999994</v>
      </c>
      <c r="O88" s="14">
        <f>M88-N88</f>
        <v>8762243</v>
      </c>
      <c r="P88" s="91">
        <f t="shared" ref="P88:P92" si="63">(D88+F88+G88)*1490000*1%</f>
        <v>45594</v>
      </c>
      <c r="Q88" s="117">
        <v>45594</v>
      </c>
      <c r="R88" s="117">
        <v>45594</v>
      </c>
      <c r="S88" s="117">
        <v>45594</v>
      </c>
      <c r="T88" s="125">
        <f t="shared" si="59"/>
        <v>136782</v>
      </c>
      <c r="U88" s="30"/>
    </row>
    <row r="89" spans="1:29" ht="17.25" customHeight="1" x14ac:dyDescent="0.25">
      <c r="A89" s="7">
        <v>63</v>
      </c>
      <c r="B89" s="8" t="s">
        <v>106</v>
      </c>
      <c r="C89" s="9">
        <f>D89+E89</f>
        <v>4.5969999999999995</v>
      </c>
      <c r="D89" s="10">
        <v>2.2599999999999998</v>
      </c>
      <c r="E89" s="11">
        <f>SUM(F89:L89)</f>
        <v>2.3369999999999997</v>
      </c>
      <c r="F89" s="11">
        <v>0.15</v>
      </c>
      <c r="G89" s="10"/>
      <c r="H89" s="12">
        <v>0.5</v>
      </c>
      <c r="I89" s="10"/>
      <c r="J89" s="9">
        <f>(G89+F89+D89)*70%</f>
        <v>1.6869999999999996</v>
      </c>
      <c r="K89" s="9"/>
      <c r="L89" s="10"/>
      <c r="M89" s="13">
        <f>C89*1490000</f>
        <v>6849529.9999999991</v>
      </c>
      <c r="N89" s="13">
        <f>(D89+F89+G89)*10.5%*1490000</f>
        <v>377044.49999999994</v>
      </c>
      <c r="O89" s="14">
        <f>M89-N89</f>
        <v>6472485.4999999991</v>
      </c>
      <c r="P89" s="91">
        <f t="shared" si="63"/>
        <v>35908.999999999993</v>
      </c>
      <c r="Q89" s="117">
        <v>35908.999999999993</v>
      </c>
      <c r="R89" s="117">
        <v>35908.999999999993</v>
      </c>
      <c r="S89" s="117">
        <v>35908.999999999993</v>
      </c>
      <c r="T89" s="125">
        <f t="shared" si="59"/>
        <v>107726.99999999997</v>
      </c>
      <c r="U89" s="15"/>
    </row>
    <row r="90" spans="1:29" ht="17.25" customHeight="1" x14ac:dyDescent="0.25">
      <c r="A90" s="7">
        <v>64</v>
      </c>
      <c r="B90" s="8" t="s">
        <v>107</v>
      </c>
      <c r="C90" s="9">
        <f>D90+E90</f>
        <v>6.0619999999999994</v>
      </c>
      <c r="D90" s="10">
        <v>2.86</v>
      </c>
      <c r="E90" s="11">
        <f>SUM(F90:L90)</f>
        <v>3.202</v>
      </c>
      <c r="F90" s="11"/>
      <c r="G90" s="10"/>
      <c r="H90" s="12">
        <v>0.5</v>
      </c>
      <c r="I90" s="10"/>
      <c r="J90" s="9">
        <f>(G90+F90+D90)*70%</f>
        <v>2.0019999999999998</v>
      </c>
      <c r="K90" s="9"/>
      <c r="L90" s="10">
        <v>0.7</v>
      </c>
      <c r="M90" s="13">
        <f>C90*1490000</f>
        <v>9032380</v>
      </c>
      <c r="N90" s="13">
        <f>(D90+F90+G90)*10.5%*1490000</f>
        <v>447446.99999999994</v>
      </c>
      <c r="O90" s="14">
        <f>M90-N90</f>
        <v>8584933</v>
      </c>
      <c r="P90" s="91">
        <f t="shared" si="63"/>
        <v>42614</v>
      </c>
      <c r="Q90" s="117">
        <v>42614</v>
      </c>
      <c r="R90" s="117">
        <v>42614</v>
      </c>
      <c r="S90" s="117">
        <v>42614</v>
      </c>
      <c r="T90" s="125">
        <f t="shared" si="59"/>
        <v>127842</v>
      </c>
      <c r="U90" s="15"/>
    </row>
    <row r="91" spans="1:29" ht="17.25" customHeight="1" x14ac:dyDescent="0.25">
      <c r="A91" s="7">
        <v>65</v>
      </c>
      <c r="B91" s="8" t="s">
        <v>25</v>
      </c>
      <c r="C91" s="9">
        <f>D91+E91</f>
        <v>6.0619999999999994</v>
      </c>
      <c r="D91" s="10">
        <v>2.86</v>
      </c>
      <c r="E91" s="11">
        <f>SUM(F91:L91)</f>
        <v>3.202</v>
      </c>
      <c r="F91" s="11"/>
      <c r="G91" s="10"/>
      <c r="H91" s="12">
        <v>0.5</v>
      </c>
      <c r="I91" s="10"/>
      <c r="J91" s="9">
        <f>(G91+F91+D91)*70%</f>
        <v>2.0019999999999998</v>
      </c>
      <c r="K91" s="9"/>
      <c r="L91" s="10">
        <v>0.7</v>
      </c>
      <c r="M91" s="13">
        <f>C91*1490000</f>
        <v>9032380</v>
      </c>
      <c r="N91" s="13">
        <f>(D91+F91+G91)*10.5%*1490000</f>
        <v>447446.99999999994</v>
      </c>
      <c r="O91" s="14">
        <f>M91-N91</f>
        <v>8584933</v>
      </c>
      <c r="P91" s="91">
        <f t="shared" si="63"/>
        <v>42614</v>
      </c>
      <c r="Q91" s="117">
        <v>42614</v>
      </c>
      <c r="R91" s="117">
        <v>42614</v>
      </c>
      <c r="S91" s="117">
        <v>42614</v>
      </c>
      <c r="T91" s="125">
        <f t="shared" si="59"/>
        <v>127842</v>
      </c>
      <c r="U91" s="15"/>
    </row>
    <row r="92" spans="1:29" ht="17.25" customHeight="1" x14ac:dyDescent="0.25">
      <c r="A92" s="7">
        <v>66</v>
      </c>
      <c r="B92" s="8" t="s">
        <v>108</v>
      </c>
      <c r="C92" s="9">
        <f>D92+E92</f>
        <v>7.7470999999999997</v>
      </c>
      <c r="D92" s="10">
        <v>4.0599999999999996</v>
      </c>
      <c r="E92" s="11">
        <f>SUM(F92:L92)</f>
        <v>3.6870999999999996</v>
      </c>
      <c r="F92" s="11"/>
      <c r="G92" s="10">
        <f>D92*5%</f>
        <v>0.20299999999999999</v>
      </c>
      <c r="H92" s="12">
        <v>0.5</v>
      </c>
      <c r="I92" s="10"/>
      <c r="J92" s="9">
        <f>(G92+F92+D92)*70%</f>
        <v>2.9840999999999998</v>
      </c>
      <c r="K92" s="9"/>
      <c r="L92" s="10"/>
      <c r="M92" s="13">
        <f>C92*1490000</f>
        <v>11543179</v>
      </c>
      <c r="N92" s="13">
        <f>(D92+F92+G92)*10.5%*1490000</f>
        <v>666946.35</v>
      </c>
      <c r="O92" s="14">
        <f>M92-N92</f>
        <v>10876232.65</v>
      </c>
      <c r="P92" s="91">
        <f t="shared" si="63"/>
        <v>63518.700000000004</v>
      </c>
      <c r="Q92" s="117">
        <v>63518.700000000004</v>
      </c>
      <c r="R92" s="117">
        <v>63518.700000000004</v>
      </c>
      <c r="S92" s="117">
        <v>63518.700000000004</v>
      </c>
      <c r="T92" s="125">
        <f t="shared" si="59"/>
        <v>190556.1</v>
      </c>
      <c r="U92" s="15"/>
    </row>
    <row r="93" spans="1:29" ht="17.25" customHeight="1" x14ac:dyDescent="0.25">
      <c r="A93" s="7"/>
      <c r="B93" s="17" t="s">
        <v>28</v>
      </c>
      <c r="C93" s="18">
        <f t="shared" ref="C93:O93" si="64">SUM(C88:C92)</f>
        <v>30.670099999999994</v>
      </c>
      <c r="D93" s="26">
        <f t="shared" si="64"/>
        <v>14.899999999999999</v>
      </c>
      <c r="E93" s="27">
        <f t="shared" si="64"/>
        <v>15.770099999999999</v>
      </c>
      <c r="F93" s="27">
        <f t="shared" si="64"/>
        <v>0.35</v>
      </c>
      <c r="G93" s="27">
        <f t="shared" si="64"/>
        <v>0.20299999999999999</v>
      </c>
      <c r="H93" s="28">
        <f t="shared" si="64"/>
        <v>2.5</v>
      </c>
      <c r="I93" s="26">
        <f t="shared" si="64"/>
        <v>0</v>
      </c>
      <c r="J93" s="18">
        <f t="shared" si="64"/>
        <v>10.8171</v>
      </c>
      <c r="K93" s="18">
        <f t="shared" si="64"/>
        <v>0</v>
      </c>
      <c r="L93" s="27">
        <f t="shared" si="64"/>
        <v>1.9</v>
      </c>
      <c r="M93" s="19">
        <f t="shared" si="64"/>
        <v>45698449</v>
      </c>
      <c r="N93" s="19">
        <f t="shared" si="64"/>
        <v>2417621.8499999996</v>
      </c>
      <c r="O93" s="14">
        <f t="shared" si="64"/>
        <v>43280827.149999999</v>
      </c>
      <c r="P93" s="14">
        <f>SUM(P88:P92)</f>
        <v>230249.7</v>
      </c>
      <c r="Q93" s="118">
        <v>230249.7</v>
      </c>
      <c r="R93" s="118">
        <v>230249.7</v>
      </c>
      <c r="S93" s="118">
        <v>230249.7</v>
      </c>
      <c r="T93" s="125">
        <f t="shared" si="59"/>
        <v>690749.10000000009</v>
      </c>
      <c r="U93" s="20"/>
      <c r="V93" s="92">
        <f>T93</f>
        <v>690749.10000000009</v>
      </c>
      <c r="W93" s="93" t="s">
        <v>116</v>
      </c>
      <c r="X93" s="93"/>
      <c r="Y93" s="93"/>
      <c r="Z93" s="93"/>
      <c r="AA93" s="93"/>
      <c r="AB93" s="93"/>
      <c r="AC93" s="94"/>
    </row>
    <row r="94" spans="1:29" ht="17.25" customHeight="1" thickBot="1" x14ac:dyDescent="0.3">
      <c r="A94" s="99" t="s">
        <v>109</v>
      </c>
      <c r="B94" s="100"/>
      <c r="C94" s="95">
        <f t="shared" ref="C94:O94" si="65">C93+C86+C79+C71+C65+C58+C50+C36+C28+C12+C20+C42</f>
        <v>442.92725999999999</v>
      </c>
      <c r="D94" s="95">
        <f t="shared" si="65"/>
        <v>209.59999999999997</v>
      </c>
      <c r="E94" s="95">
        <f t="shared" si="65"/>
        <v>233.32726</v>
      </c>
      <c r="F94" s="95">
        <f t="shared" si="65"/>
        <v>3.9000000000000004</v>
      </c>
      <c r="G94" s="95">
        <f t="shared" si="65"/>
        <v>4.3847999999999994</v>
      </c>
      <c r="H94" s="95">
        <f t="shared" si="65"/>
        <v>27.799999999999997</v>
      </c>
      <c r="I94" s="95">
        <f t="shared" si="65"/>
        <v>1.2</v>
      </c>
      <c r="J94" s="95">
        <f t="shared" si="65"/>
        <v>145.54245999999995</v>
      </c>
      <c r="K94" s="95">
        <f t="shared" si="65"/>
        <v>15.399999999999997</v>
      </c>
      <c r="L94" s="95">
        <f t="shared" si="65"/>
        <v>35.099999999999994</v>
      </c>
      <c r="M94" s="96">
        <f t="shared" si="65"/>
        <v>659961617.4000001</v>
      </c>
      <c r="N94" s="96">
        <f t="shared" si="65"/>
        <v>34088076.960000001</v>
      </c>
      <c r="O94" s="97">
        <f t="shared" si="65"/>
        <v>625873540.43999994</v>
      </c>
      <c r="P94" s="97">
        <f>P93+P86+P79+P71+P65+P58+P50+P36+P28+P12+P20+P42</f>
        <v>3246483.5199999996</v>
      </c>
      <c r="Q94" s="121">
        <v>3246483.5199999996</v>
      </c>
      <c r="R94" s="121">
        <v>3246483.5199999996</v>
      </c>
      <c r="S94" s="121">
        <v>3246483.5199999996</v>
      </c>
      <c r="T94" s="125">
        <f t="shared" si="59"/>
        <v>9739450.5599999987</v>
      </c>
      <c r="U94" s="42"/>
    </row>
    <row r="95" spans="1:29" ht="15" customHeight="1" thickTop="1" x14ac:dyDescent="0.25">
      <c r="A95" s="45"/>
      <c r="B95" s="46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4"/>
      <c r="N95" s="48" t="s">
        <v>119</v>
      </c>
      <c r="U95" s="48"/>
    </row>
    <row r="96" spans="1:29" s="56" customFormat="1" ht="15.75" x14ac:dyDescent="0.25">
      <c r="A96" s="49"/>
      <c r="B96" s="50" t="s">
        <v>110</v>
      </c>
      <c r="C96" s="51"/>
      <c r="D96" s="52"/>
      <c r="E96" s="52"/>
      <c r="F96" s="53"/>
      <c r="G96" s="53"/>
      <c r="H96" s="54" t="s">
        <v>111</v>
      </c>
      <c r="I96" s="54"/>
      <c r="J96" s="55"/>
      <c r="K96" s="55"/>
      <c r="N96" s="57" t="s">
        <v>112</v>
      </c>
      <c r="U96" s="57"/>
    </row>
    <row r="97" spans="1:71" s="61" customFormat="1" ht="15" customHeight="1" x14ac:dyDescent="0.2">
      <c r="A97" s="58"/>
      <c r="B97" s="59"/>
      <c r="C97" s="51"/>
      <c r="D97" s="55"/>
      <c r="E97" s="55"/>
      <c r="F97" s="53"/>
      <c r="G97" s="53"/>
      <c r="H97" s="60"/>
      <c r="I97" s="60"/>
      <c r="J97" s="55"/>
      <c r="K97" s="55"/>
      <c r="N97" s="62"/>
      <c r="U97" s="62"/>
    </row>
    <row r="98" spans="1:71" s="61" customFormat="1" ht="15" customHeight="1" x14ac:dyDescent="0.2">
      <c r="A98" s="58"/>
      <c r="B98" s="59"/>
      <c r="C98" s="63"/>
      <c r="D98" s="64"/>
      <c r="E98" s="64"/>
      <c r="F98" s="64"/>
      <c r="G98" s="64"/>
      <c r="H98" s="64"/>
      <c r="I98" s="64"/>
      <c r="J98" s="64"/>
      <c r="K98" s="64"/>
      <c r="L98" s="64"/>
      <c r="N98" s="62"/>
      <c r="U98" s="62"/>
    </row>
    <row r="99" spans="1:71" s="66" customFormat="1" ht="15" customHeight="1" x14ac:dyDescent="0.25">
      <c r="A99" s="58"/>
      <c r="B99" s="65"/>
      <c r="C99" s="64"/>
      <c r="D99" s="64"/>
      <c r="E99" s="64"/>
      <c r="F99" s="64"/>
      <c r="G99" s="64"/>
      <c r="H99" s="64"/>
      <c r="I99" s="64"/>
      <c r="J99" s="64"/>
      <c r="K99" s="64"/>
      <c r="L99" s="64"/>
      <c r="N99" s="67"/>
      <c r="U99" s="67"/>
    </row>
    <row r="100" spans="1:71" s="66" customFormat="1" ht="15" customHeight="1" x14ac:dyDescent="0.25">
      <c r="A100" s="58"/>
      <c r="B100" s="68"/>
      <c r="C100" s="51"/>
      <c r="D100" s="52"/>
      <c r="E100" s="52"/>
      <c r="F100" s="53"/>
      <c r="G100" s="53"/>
      <c r="H100" s="55"/>
      <c r="I100" s="55"/>
      <c r="J100" s="55"/>
      <c r="K100" s="55"/>
      <c r="N100" s="67"/>
      <c r="U100" s="67"/>
    </row>
    <row r="101" spans="1:71" s="69" customFormat="1" ht="15" x14ac:dyDescent="0.25">
      <c r="A101" s="58"/>
      <c r="B101" s="68"/>
      <c r="C101" s="51"/>
      <c r="D101" s="52"/>
      <c r="E101" s="52"/>
      <c r="F101" s="53"/>
      <c r="G101" s="53"/>
      <c r="H101" s="55"/>
      <c r="I101" s="55"/>
      <c r="J101" s="55"/>
      <c r="K101" s="55"/>
      <c r="N101" s="52"/>
      <c r="U101" s="52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70"/>
      <c r="BH101" s="70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</row>
    <row r="102" spans="1:71" s="77" customFormat="1" ht="14.25" x14ac:dyDescent="0.2">
      <c r="A102" s="72"/>
      <c r="B102" s="73" t="s">
        <v>113</v>
      </c>
      <c r="C102" s="51"/>
      <c r="D102" s="74"/>
      <c r="E102" s="75"/>
      <c r="F102" s="53"/>
      <c r="G102" s="53"/>
      <c r="H102" s="76" t="s">
        <v>114</v>
      </c>
      <c r="I102" s="76"/>
      <c r="J102" s="55"/>
      <c r="K102" s="55"/>
      <c r="N102" s="57" t="s">
        <v>115</v>
      </c>
      <c r="U102" s="57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  <c r="AU102" s="79"/>
      <c r="AV102" s="79"/>
      <c r="AW102" s="79"/>
      <c r="AX102" s="79"/>
      <c r="AY102" s="79"/>
      <c r="AZ102" s="79"/>
      <c r="BA102" s="79"/>
      <c r="BB102" s="79"/>
      <c r="BC102" s="79"/>
      <c r="BD102" s="79"/>
      <c r="BE102" s="79"/>
      <c r="BF102" s="79"/>
      <c r="BG102" s="79"/>
      <c r="BH102" s="79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</row>
    <row r="103" spans="1:71" s="77" customFormat="1" ht="14.25" x14ac:dyDescent="0.2">
      <c r="A103" s="81"/>
      <c r="B103" s="69"/>
      <c r="C103" s="82"/>
      <c r="D103" s="82"/>
      <c r="E103" s="82"/>
      <c r="F103" s="82"/>
      <c r="G103" s="82"/>
      <c r="H103" s="82"/>
      <c r="I103" s="82"/>
      <c r="J103" s="82"/>
      <c r="K103" s="82"/>
      <c r="N103" s="83"/>
      <c r="O103" s="82"/>
      <c r="P103" s="82"/>
      <c r="Q103" s="82"/>
      <c r="R103" s="82"/>
      <c r="S103" s="82"/>
      <c r="T103" s="82"/>
      <c r="U103" s="82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  <c r="AU103" s="79"/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  <c r="BG103" s="79"/>
      <c r="BH103" s="79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</row>
    <row r="104" spans="1:71" s="77" customFormat="1" ht="14.25" x14ac:dyDescent="0.2">
      <c r="A104" s="81"/>
      <c r="B104" s="69"/>
      <c r="C104" s="84"/>
      <c r="D104" s="85"/>
      <c r="E104" s="85"/>
      <c r="F104" s="85"/>
      <c r="G104" s="85"/>
      <c r="H104" s="85"/>
      <c r="I104" s="85"/>
      <c r="J104" s="86"/>
      <c r="K104" s="86"/>
      <c r="L104" s="85"/>
      <c r="M104" s="82"/>
      <c r="N104" s="83"/>
      <c r="O104" s="82"/>
      <c r="P104" s="82"/>
      <c r="Q104" s="82"/>
      <c r="R104" s="82"/>
      <c r="S104" s="82"/>
      <c r="T104" s="82"/>
      <c r="U104" s="82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</row>
    <row r="105" spans="1:71" s="77" customFormat="1" ht="14.25" x14ac:dyDescent="0.2">
      <c r="A105" s="81"/>
      <c r="B105" s="69"/>
      <c r="C105" s="78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5"/>
      <c r="O105" s="85"/>
      <c r="P105" s="85"/>
      <c r="Q105" s="85"/>
      <c r="R105" s="85"/>
      <c r="S105" s="85"/>
      <c r="T105" s="85"/>
      <c r="U105" s="82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  <c r="BH105" s="79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</row>
    <row r="106" spans="1:71" s="77" customFormat="1" ht="14.25" x14ac:dyDescent="0.2">
      <c r="A106" s="81"/>
      <c r="B106" s="69"/>
      <c r="C106" s="88"/>
      <c r="D106" s="85"/>
      <c r="E106" s="85"/>
      <c r="F106" s="85"/>
      <c r="G106" s="85"/>
      <c r="H106" s="85"/>
      <c r="I106" s="85"/>
      <c r="J106" s="85"/>
      <c r="K106" s="85"/>
      <c r="L106" s="85"/>
      <c r="M106" s="82"/>
      <c r="N106" s="83"/>
      <c r="O106" s="82"/>
      <c r="P106" s="82"/>
      <c r="Q106" s="82"/>
      <c r="R106" s="82"/>
      <c r="S106" s="82"/>
      <c r="T106" s="82"/>
      <c r="U106" s="82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  <c r="AU106" s="79"/>
      <c r="AV106" s="79"/>
      <c r="AW106" s="79"/>
      <c r="AX106" s="79"/>
      <c r="AY106" s="79"/>
      <c r="AZ106" s="79"/>
      <c r="BA106" s="79"/>
      <c r="BB106" s="79"/>
      <c r="BC106" s="79"/>
      <c r="BD106" s="79"/>
      <c r="BE106" s="79"/>
      <c r="BF106" s="79"/>
      <c r="BG106" s="79"/>
      <c r="BH106" s="79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</row>
    <row r="107" spans="1:71" s="77" customFormat="1" ht="14.25" x14ac:dyDescent="0.2">
      <c r="A107" s="81"/>
      <c r="B107" s="69"/>
      <c r="C107" s="88"/>
      <c r="D107" s="85"/>
      <c r="E107" s="85"/>
      <c r="F107" s="85"/>
      <c r="G107" s="85"/>
      <c r="H107" s="85"/>
      <c r="I107" s="85"/>
      <c r="J107" s="85"/>
      <c r="K107" s="85"/>
      <c r="L107" s="85"/>
      <c r="M107" s="82"/>
      <c r="N107" s="83"/>
      <c r="O107" s="82"/>
      <c r="P107" s="82"/>
      <c r="Q107" s="82"/>
      <c r="R107" s="82"/>
      <c r="S107" s="82"/>
      <c r="T107" s="82"/>
      <c r="U107" s="82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  <c r="AU107" s="79"/>
      <c r="AV107" s="79"/>
      <c r="AW107" s="79"/>
      <c r="AX107" s="79"/>
      <c r="AY107" s="79"/>
      <c r="AZ107" s="79"/>
      <c r="BA107" s="79"/>
      <c r="BB107" s="79"/>
      <c r="BC107" s="79"/>
      <c r="BD107" s="79"/>
      <c r="BE107" s="79"/>
      <c r="BF107" s="79"/>
      <c r="BG107" s="79"/>
      <c r="BH107" s="79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0"/>
    </row>
    <row r="108" spans="1:71" s="77" customFormat="1" ht="14.25" x14ac:dyDescent="0.2">
      <c r="A108" s="81"/>
      <c r="B108" s="69"/>
      <c r="C108" s="88"/>
      <c r="D108" s="82"/>
      <c r="E108" s="85"/>
      <c r="F108" s="85"/>
      <c r="G108" s="85"/>
      <c r="H108" s="82"/>
      <c r="I108" s="82"/>
      <c r="J108" s="82"/>
      <c r="K108" s="82"/>
      <c r="L108" s="82"/>
      <c r="M108" s="82"/>
      <c r="N108" s="83"/>
      <c r="O108" s="82"/>
      <c r="P108" s="82"/>
      <c r="Q108" s="82"/>
      <c r="R108" s="82"/>
      <c r="S108" s="82"/>
      <c r="T108" s="82"/>
      <c r="U108" s="82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  <c r="BB108" s="79"/>
      <c r="BC108" s="79"/>
      <c r="BD108" s="79"/>
      <c r="BE108" s="79"/>
      <c r="BF108" s="79"/>
      <c r="BG108" s="79"/>
      <c r="BH108" s="79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</row>
    <row r="109" spans="1:71" s="77" customFormat="1" ht="14.25" x14ac:dyDescent="0.2">
      <c r="A109" s="81"/>
      <c r="B109" s="69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3"/>
      <c r="O109" s="82"/>
      <c r="P109" s="82"/>
      <c r="Q109" s="82"/>
      <c r="R109" s="82"/>
      <c r="S109" s="82"/>
      <c r="T109" s="82"/>
      <c r="U109" s="82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  <c r="BB109" s="79"/>
      <c r="BC109" s="79"/>
      <c r="BD109" s="79"/>
      <c r="BE109" s="79"/>
      <c r="BF109" s="79"/>
      <c r="BG109" s="79"/>
      <c r="BH109" s="79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</row>
    <row r="110" spans="1:71" s="56" customFormat="1" ht="15.75" x14ac:dyDescent="0.25">
      <c r="A110" s="89"/>
      <c r="B110" s="89"/>
    </row>
  </sheetData>
  <mergeCells count="21">
    <mergeCell ref="B1:D1"/>
    <mergeCell ref="F1:U1"/>
    <mergeCell ref="B2:D2"/>
    <mergeCell ref="F2:U2"/>
    <mergeCell ref="A4:A5"/>
    <mergeCell ref="B4:B5"/>
    <mergeCell ref="C4:C5"/>
    <mergeCell ref="D4:D5"/>
    <mergeCell ref="E4:E5"/>
    <mergeCell ref="F4:L4"/>
    <mergeCell ref="Q4:Q5"/>
    <mergeCell ref="R4:R5"/>
    <mergeCell ref="S4:S5"/>
    <mergeCell ref="T4:T5"/>
    <mergeCell ref="A94:B94"/>
    <mergeCell ref="P4:P5"/>
    <mergeCell ref="A3:U3"/>
    <mergeCell ref="M4:M5"/>
    <mergeCell ref="N4:N5"/>
    <mergeCell ref="O4:O5"/>
    <mergeCell ref="U4:U5"/>
  </mergeCells>
  <pageMargins left="0.11811023622047245" right="0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lương tháng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2020-09-11T09:43:06Z</cp:lastPrinted>
  <dcterms:created xsi:type="dcterms:W3CDTF">2020-09-09T03:44:45Z</dcterms:created>
  <dcterms:modified xsi:type="dcterms:W3CDTF">2020-12-28T03:35:51Z</dcterms:modified>
</cp:coreProperties>
</file>