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công đoàn xã " sheetId="1" r:id="rId1"/>
    <sheet name="Công đoàn tt" sheetId="4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N48" i="1" l="1"/>
  <c r="J48" i="1"/>
  <c r="E48" i="1" s="1"/>
  <c r="C48" i="1" s="1"/>
  <c r="M48" i="1" s="1"/>
  <c r="P57" i="4"/>
  <c r="G57" i="4"/>
  <c r="F57" i="4"/>
  <c r="E57" i="4"/>
  <c r="J54" i="4"/>
  <c r="E54" i="4"/>
  <c r="P13" i="4"/>
  <c r="O48" i="1" l="1"/>
  <c r="Q160" i="4"/>
  <c r="M160" i="4"/>
  <c r="F160" i="4"/>
  <c r="C160" i="4"/>
  <c r="P159" i="4"/>
  <c r="R159" i="4" s="1"/>
  <c r="P158" i="4"/>
  <c r="R158" i="4" s="1"/>
  <c r="P157" i="4"/>
  <c r="R157" i="4" s="1"/>
  <c r="P156" i="4"/>
  <c r="R156" i="4" s="1"/>
  <c r="P155" i="4"/>
  <c r="R155" i="4" s="1"/>
  <c r="J155" i="4"/>
  <c r="N155" i="4" s="1"/>
  <c r="O155" i="4" s="1"/>
  <c r="P154" i="4"/>
  <c r="R154" i="4" s="1"/>
  <c r="J154" i="4"/>
  <c r="N154" i="4" s="1"/>
  <c r="O154" i="4" s="1"/>
  <c r="P153" i="4"/>
  <c r="R153" i="4" s="1"/>
  <c r="R152" i="4" s="1"/>
  <c r="S152" i="4" s="1"/>
  <c r="J153" i="4"/>
  <c r="N153" i="4" s="1"/>
  <c r="O153" i="4" s="1"/>
  <c r="P152" i="4"/>
  <c r="P151" i="4"/>
  <c r="R151" i="4" s="1"/>
  <c r="J151" i="4"/>
  <c r="N151" i="4" s="1"/>
  <c r="O151" i="4" s="1"/>
  <c r="L150" i="4"/>
  <c r="P150" i="4" s="1"/>
  <c r="R150" i="4" s="1"/>
  <c r="P149" i="4"/>
  <c r="R149" i="4" s="1"/>
  <c r="J149" i="4"/>
  <c r="N149" i="4" s="1"/>
  <c r="O149" i="4" s="1"/>
  <c r="P148" i="4"/>
  <c r="R148" i="4" s="1"/>
  <c r="J148" i="4"/>
  <c r="N148" i="4" s="1"/>
  <c r="O148" i="4" s="1"/>
  <c r="P147" i="4"/>
  <c r="P146" i="4"/>
  <c r="R146" i="4" s="1"/>
  <c r="J146" i="4"/>
  <c r="N146" i="4" s="1"/>
  <c r="O146" i="4" s="1"/>
  <c r="P145" i="4"/>
  <c r="R145" i="4" s="1"/>
  <c r="J145" i="4"/>
  <c r="N145" i="4" s="1"/>
  <c r="O145" i="4" s="1"/>
  <c r="H144" i="4"/>
  <c r="H160" i="4" s="1"/>
  <c r="G144" i="4"/>
  <c r="G160" i="4" s="1"/>
  <c r="E144" i="4"/>
  <c r="D144" i="4"/>
  <c r="D160" i="4" s="1"/>
  <c r="P143" i="4"/>
  <c r="R142" i="4"/>
  <c r="P142" i="4"/>
  <c r="J142" i="4"/>
  <c r="N142" i="4" s="1"/>
  <c r="O142" i="4" s="1"/>
  <c r="P141" i="4"/>
  <c r="R141" i="4" s="1"/>
  <c r="N141" i="4"/>
  <c r="O141" i="4" s="1"/>
  <c r="J141" i="4"/>
  <c r="R140" i="4"/>
  <c r="P140" i="4"/>
  <c r="J140" i="4"/>
  <c r="N140" i="4" s="1"/>
  <c r="O140" i="4" s="1"/>
  <c r="L139" i="4"/>
  <c r="P139" i="4" s="1"/>
  <c r="R139" i="4" s="1"/>
  <c r="P138" i="4"/>
  <c r="R138" i="4" s="1"/>
  <c r="J138" i="4"/>
  <c r="N138" i="4" s="1"/>
  <c r="O138" i="4" s="1"/>
  <c r="P137" i="4"/>
  <c r="R137" i="4" s="1"/>
  <c r="R136" i="4" s="1"/>
  <c r="S136" i="4" s="1"/>
  <c r="J137" i="4"/>
  <c r="N137" i="4" s="1"/>
  <c r="O137" i="4" s="1"/>
  <c r="P136" i="4"/>
  <c r="P135" i="4"/>
  <c r="R135" i="4" s="1"/>
  <c r="N135" i="4"/>
  <c r="O135" i="4" s="1"/>
  <c r="J135" i="4"/>
  <c r="R134" i="4"/>
  <c r="P134" i="4"/>
  <c r="J134" i="4"/>
  <c r="N134" i="4" s="1"/>
  <c r="O134" i="4" s="1"/>
  <c r="P133" i="4"/>
  <c r="R133" i="4" s="1"/>
  <c r="N133" i="4"/>
  <c r="O133" i="4" s="1"/>
  <c r="J133" i="4"/>
  <c r="L132" i="4"/>
  <c r="P132" i="4" s="1"/>
  <c r="R132" i="4" s="1"/>
  <c r="R131" i="4" s="1"/>
  <c r="S131" i="4" s="1"/>
  <c r="P131" i="4"/>
  <c r="R130" i="4"/>
  <c r="P130" i="4"/>
  <c r="J130" i="4"/>
  <c r="N130" i="4" s="1"/>
  <c r="O130" i="4" s="1"/>
  <c r="P129" i="4"/>
  <c r="R129" i="4" s="1"/>
  <c r="O129" i="4"/>
  <c r="L128" i="4"/>
  <c r="P128" i="4" s="1"/>
  <c r="R128" i="4" s="1"/>
  <c r="R127" i="4"/>
  <c r="P127" i="4"/>
  <c r="J127" i="4"/>
  <c r="N127" i="4" s="1"/>
  <c r="O127" i="4" s="1"/>
  <c r="P126" i="4"/>
  <c r="R126" i="4" s="1"/>
  <c r="N126" i="4"/>
  <c r="O126" i="4" s="1"/>
  <c r="J126" i="4"/>
  <c r="R125" i="4"/>
  <c r="P125" i="4"/>
  <c r="J125" i="4"/>
  <c r="N125" i="4" s="1"/>
  <c r="O125" i="4" s="1"/>
  <c r="P124" i="4"/>
  <c r="R124" i="4" s="1"/>
  <c r="N124" i="4"/>
  <c r="O124" i="4" s="1"/>
  <c r="J124" i="4"/>
  <c r="R123" i="4"/>
  <c r="P123" i="4"/>
  <c r="J123" i="4"/>
  <c r="N123" i="4" s="1"/>
  <c r="O123" i="4" s="1"/>
  <c r="P122" i="4"/>
  <c r="R122" i="4" s="1"/>
  <c r="N122" i="4"/>
  <c r="O122" i="4" s="1"/>
  <c r="J122" i="4"/>
  <c r="P121" i="4"/>
  <c r="P120" i="4"/>
  <c r="R120" i="4" s="1"/>
  <c r="J120" i="4"/>
  <c r="N120" i="4" s="1"/>
  <c r="O120" i="4" s="1"/>
  <c r="P119" i="4"/>
  <c r="R119" i="4" s="1"/>
  <c r="J119" i="4"/>
  <c r="N119" i="4" s="1"/>
  <c r="O119" i="4" s="1"/>
  <c r="P118" i="4"/>
  <c r="R118" i="4" s="1"/>
  <c r="J118" i="4"/>
  <c r="N118" i="4" s="1"/>
  <c r="O118" i="4" s="1"/>
  <c r="L117" i="4"/>
  <c r="L116" i="4"/>
  <c r="L115" i="4"/>
  <c r="R114" i="4"/>
  <c r="P114" i="4"/>
  <c r="J114" i="4"/>
  <c r="N114" i="4" s="1"/>
  <c r="O114" i="4" s="1"/>
  <c r="P113" i="4"/>
  <c r="R113" i="4" s="1"/>
  <c r="N113" i="4"/>
  <c r="O113" i="4" s="1"/>
  <c r="J113" i="4"/>
  <c r="R112" i="4"/>
  <c r="P112" i="4"/>
  <c r="O112" i="4"/>
  <c r="J112" i="4"/>
  <c r="N112" i="4" s="1"/>
  <c r="P111" i="4"/>
  <c r="R111" i="4" s="1"/>
  <c r="J111" i="4"/>
  <c r="N111" i="4" s="1"/>
  <c r="O111" i="4" s="1"/>
  <c r="P110" i="4"/>
  <c r="R110" i="4" s="1"/>
  <c r="J110" i="4"/>
  <c r="N110" i="4" s="1"/>
  <c r="O110" i="4" s="1"/>
  <c r="P109" i="4"/>
  <c r="R109" i="4" s="1"/>
  <c r="J109" i="4"/>
  <c r="N109" i="4" s="1"/>
  <c r="O109" i="4" s="1"/>
  <c r="P108" i="4"/>
  <c r="R108" i="4" s="1"/>
  <c r="J108" i="4"/>
  <c r="N108" i="4" s="1"/>
  <c r="O108" i="4" s="1"/>
  <c r="P107" i="4"/>
  <c r="P106" i="4"/>
  <c r="R106" i="4" s="1"/>
  <c r="N106" i="4"/>
  <c r="O106" i="4" s="1"/>
  <c r="J106" i="4"/>
  <c r="R105" i="4"/>
  <c r="P105" i="4"/>
  <c r="J105" i="4"/>
  <c r="N105" i="4" s="1"/>
  <c r="O105" i="4" s="1"/>
  <c r="L104" i="4"/>
  <c r="P104" i="4" s="1"/>
  <c r="R104" i="4" s="1"/>
  <c r="P103" i="4"/>
  <c r="J103" i="4"/>
  <c r="N103" i="4" s="1"/>
  <c r="O103" i="4" s="1"/>
  <c r="P102" i="4"/>
  <c r="R102" i="4" s="1"/>
  <c r="J102" i="4"/>
  <c r="N102" i="4" s="1"/>
  <c r="O102" i="4" s="1"/>
  <c r="P101" i="4"/>
  <c r="R101" i="4" s="1"/>
  <c r="J101" i="4"/>
  <c r="N101" i="4" s="1"/>
  <c r="O101" i="4" s="1"/>
  <c r="L100" i="4"/>
  <c r="P100" i="4" s="1"/>
  <c r="R100" i="4" s="1"/>
  <c r="P99" i="4"/>
  <c r="R99" i="4" s="1"/>
  <c r="J99" i="4"/>
  <c r="N99" i="4" s="1"/>
  <c r="O99" i="4" s="1"/>
  <c r="P98" i="4"/>
  <c r="R98" i="4" s="1"/>
  <c r="N98" i="4"/>
  <c r="O98" i="4" s="1"/>
  <c r="J98" i="4"/>
  <c r="R97" i="4"/>
  <c r="P97" i="4"/>
  <c r="J97" i="4"/>
  <c r="N97" i="4" s="1"/>
  <c r="O97" i="4" s="1"/>
  <c r="P96" i="4"/>
  <c r="R96" i="4" s="1"/>
  <c r="N96" i="4"/>
  <c r="O96" i="4" s="1"/>
  <c r="J96" i="4"/>
  <c r="L95" i="4"/>
  <c r="P95" i="4" s="1"/>
  <c r="R95" i="4" s="1"/>
  <c r="P94" i="4"/>
  <c r="R94" i="4" s="1"/>
  <c r="J94" i="4"/>
  <c r="N94" i="4" s="1"/>
  <c r="O94" i="4" s="1"/>
  <c r="P93" i="4"/>
  <c r="R93" i="4" s="1"/>
  <c r="J93" i="4"/>
  <c r="N93" i="4" s="1"/>
  <c r="O93" i="4" s="1"/>
  <c r="P92" i="4"/>
  <c r="R91" i="4"/>
  <c r="P91" i="4"/>
  <c r="J91" i="4"/>
  <c r="N91" i="4" s="1"/>
  <c r="O91" i="4" s="1"/>
  <c r="P90" i="4"/>
  <c r="R90" i="4" s="1"/>
  <c r="N90" i="4"/>
  <c r="O90" i="4" s="1"/>
  <c r="J90" i="4"/>
  <c r="R89" i="4"/>
  <c r="P89" i="4"/>
  <c r="J89" i="4"/>
  <c r="N89" i="4" s="1"/>
  <c r="O89" i="4" s="1"/>
  <c r="P88" i="4"/>
  <c r="R88" i="4" s="1"/>
  <c r="N88" i="4"/>
  <c r="O88" i="4" s="1"/>
  <c r="J88" i="4"/>
  <c r="P87" i="4"/>
  <c r="R87" i="4" s="1"/>
  <c r="J87" i="4"/>
  <c r="N87" i="4" s="1"/>
  <c r="O87" i="4" s="1"/>
  <c r="P86" i="4"/>
  <c r="R86" i="4" s="1"/>
  <c r="J86" i="4"/>
  <c r="N86" i="4" s="1"/>
  <c r="O86" i="4" s="1"/>
  <c r="P85" i="4"/>
  <c r="R85" i="4" s="1"/>
  <c r="R84" i="4" s="1"/>
  <c r="S84" i="4" s="1"/>
  <c r="J85" i="4"/>
  <c r="N85" i="4" s="1"/>
  <c r="O85" i="4" s="1"/>
  <c r="P84" i="4"/>
  <c r="P83" i="4"/>
  <c r="R83" i="4" s="1"/>
  <c r="J83" i="4"/>
  <c r="N83" i="4" s="1"/>
  <c r="O83" i="4" s="1"/>
  <c r="P82" i="4"/>
  <c r="J82" i="4"/>
  <c r="N82" i="4" s="1"/>
  <c r="O82" i="4" s="1"/>
  <c r="P81" i="4"/>
  <c r="R81" i="4" s="1"/>
  <c r="N81" i="4"/>
  <c r="O81" i="4" s="1"/>
  <c r="P80" i="4"/>
  <c r="R80" i="4" s="1"/>
  <c r="J80" i="4"/>
  <c r="N80" i="4" s="1"/>
  <c r="O80" i="4" s="1"/>
  <c r="L79" i="4"/>
  <c r="P79" i="4" s="1"/>
  <c r="R79" i="4" s="1"/>
  <c r="L78" i="4"/>
  <c r="P78" i="4" s="1"/>
  <c r="R78" i="4" s="1"/>
  <c r="P77" i="4"/>
  <c r="R77" i="4" s="1"/>
  <c r="J77" i="4"/>
  <c r="N77" i="4" s="1"/>
  <c r="O77" i="4" s="1"/>
  <c r="L76" i="4"/>
  <c r="P76" i="4" s="1"/>
  <c r="R76" i="4" s="1"/>
  <c r="P75" i="4"/>
  <c r="R75" i="4" s="1"/>
  <c r="O75" i="4"/>
  <c r="P74" i="4"/>
  <c r="R74" i="4" s="1"/>
  <c r="J74" i="4"/>
  <c r="N74" i="4" s="1"/>
  <c r="O74" i="4" s="1"/>
  <c r="L73" i="4"/>
  <c r="P73" i="4" s="1"/>
  <c r="R73" i="4" s="1"/>
  <c r="P72" i="4"/>
  <c r="R72" i="4" s="1"/>
  <c r="J72" i="4"/>
  <c r="N72" i="4" s="1"/>
  <c r="O72" i="4" s="1"/>
  <c r="P71" i="4"/>
  <c r="P70" i="4"/>
  <c r="R70" i="4" s="1"/>
  <c r="J70" i="4"/>
  <c r="N70" i="4" s="1"/>
  <c r="O70" i="4" s="1"/>
  <c r="P69" i="4"/>
  <c r="R69" i="4" s="1"/>
  <c r="J69" i="4"/>
  <c r="N69" i="4" s="1"/>
  <c r="O69" i="4" s="1"/>
  <c r="P68" i="4"/>
  <c r="R68" i="4" s="1"/>
  <c r="J68" i="4"/>
  <c r="N68" i="4" s="1"/>
  <c r="O68" i="4" s="1"/>
  <c r="P67" i="4"/>
  <c r="J67" i="4"/>
  <c r="N67" i="4" s="1"/>
  <c r="O67" i="4" s="1"/>
  <c r="P66" i="4"/>
  <c r="R66" i="4" s="1"/>
  <c r="J66" i="4"/>
  <c r="N66" i="4" s="1"/>
  <c r="O66" i="4" s="1"/>
  <c r="P65" i="4"/>
  <c r="R65" i="4" s="1"/>
  <c r="O65" i="4"/>
  <c r="P64" i="4"/>
  <c r="R64" i="4" s="1"/>
  <c r="J64" i="4"/>
  <c r="N64" i="4" s="1"/>
  <c r="O64" i="4" s="1"/>
  <c r="P63" i="4"/>
  <c r="R63" i="4" s="1"/>
  <c r="J63" i="4"/>
  <c r="N63" i="4" s="1"/>
  <c r="O63" i="4" s="1"/>
  <c r="L62" i="4"/>
  <c r="P62" i="4" s="1"/>
  <c r="R62" i="4" s="1"/>
  <c r="P61" i="4"/>
  <c r="R61" i="4" s="1"/>
  <c r="J61" i="4"/>
  <c r="N61" i="4" s="1"/>
  <c r="O61" i="4" s="1"/>
  <c r="P60" i="4"/>
  <c r="R60" i="4" s="1"/>
  <c r="J60" i="4"/>
  <c r="N60" i="4" s="1"/>
  <c r="O60" i="4" s="1"/>
  <c r="P59" i="4"/>
  <c r="R59" i="4" s="1"/>
  <c r="J59" i="4"/>
  <c r="N59" i="4" s="1"/>
  <c r="O59" i="4" s="1"/>
  <c r="P58" i="4"/>
  <c r="R58" i="4" s="1"/>
  <c r="J58" i="4"/>
  <c r="N58" i="4" s="1"/>
  <c r="O58" i="4" s="1"/>
  <c r="R57" i="4"/>
  <c r="J57" i="4"/>
  <c r="N57" i="4" s="1"/>
  <c r="O57" i="4" s="1"/>
  <c r="P56" i="4"/>
  <c r="P55" i="4"/>
  <c r="R55" i="4" s="1"/>
  <c r="J55" i="4"/>
  <c r="N55" i="4" s="1"/>
  <c r="O55" i="4" s="1"/>
  <c r="P54" i="4"/>
  <c r="R54" i="4" s="1"/>
  <c r="E160" i="4"/>
  <c r="P53" i="4"/>
  <c r="R53" i="4" s="1"/>
  <c r="J53" i="4"/>
  <c r="N53" i="4" s="1"/>
  <c r="O53" i="4" s="1"/>
  <c r="P52" i="4"/>
  <c r="R52" i="4" s="1"/>
  <c r="J52" i="4"/>
  <c r="N52" i="4" s="1"/>
  <c r="O52" i="4" s="1"/>
  <c r="L51" i="4"/>
  <c r="P51" i="4" s="1"/>
  <c r="R51" i="4" s="1"/>
  <c r="P50" i="4"/>
  <c r="R50" i="4" s="1"/>
  <c r="J50" i="4"/>
  <c r="N50" i="4" s="1"/>
  <c r="O50" i="4" s="1"/>
  <c r="P49" i="4"/>
  <c r="R49" i="4" s="1"/>
  <c r="J49" i="4"/>
  <c r="N49" i="4" s="1"/>
  <c r="O49" i="4" s="1"/>
  <c r="P48" i="4"/>
  <c r="R48" i="4" s="1"/>
  <c r="J48" i="4"/>
  <c r="N48" i="4" s="1"/>
  <c r="O48" i="4" s="1"/>
  <c r="P47" i="4"/>
  <c r="R47" i="4" s="1"/>
  <c r="J47" i="4"/>
  <c r="N47" i="4" s="1"/>
  <c r="O47" i="4" s="1"/>
  <c r="P46" i="4"/>
  <c r="R46" i="4" s="1"/>
  <c r="J46" i="4"/>
  <c r="N46" i="4" s="1"/>
  <c r="O46" i="4" s="1"/>
  <c r="P45" i="4"/>
  <c r="R45" i="4" s="1"/>
  <c r="J45" i="4"/>
  <c r="N45" i="4" s="1"/>
  <c r="O45" i="4" s="1"/>
  <c r="P44" i="4"/>
  <c r="R44" i="4" s="1"/>
  <c r="J44" i="4"/>
  <c r="N44" i="4" s="1"/>
  <c r="O44" i="4" s="1"/>
  <c r="P43" i="4"/>
  <c r="R43" i="4" s="1"/>
  <c r="J43" i="4"/>
  <c r="N43" i="4" s="1"/>
  <c r="O43" i="4" s="1"/>
  <c r="P42" i="4"/>
  <c r="R42" i="4" s="1"/>
  <c r="J42" i="4"/>
  <c r="N42" i="4" s="1"/>
  <c r="O42" i="4" s="1"/>
  <c r="P41" i="4"/>
  <c r="R41" i="4" s="1"/>
  <c r="J41" i="4"/>
  <c r="N41" i="4" s="1"/>
  <c r="O41" i="4" s="1"/>
  <c r="L40" i="4"/>
  <c r="P40" i="4" s="1"/>
  <c r="R40" i="4" s="1"/>
  <c r="P39" i="4"/>
  <c r="R39" i="4" s="1"/>
  <c r="J39" i="4"/>
  <c r="N39" i="4" s="1"/>
  <c r="O39" i="4" s="1"/>
  <c r="P38" i="4"/>
  <c r="R38" i="4" s="1"/>
  <c r="J38" i="4"/>
  <c r="N38" i="4" s="1"/>
  <c r="O38" i="4" s="1"/>
  <c r="P37" i="4"/>
  <c r="P36" i="4"/>
  <c r="R36" i="4" s="1"/>
  <c r="R35" i="4" s="1"/>
  <c r="S35" i="4" s="1"/>
  <c r="J36" i="4"/>
  <c r="N36" i="4" s="1"/>
  <c r="O36" i="4" s="1"/>
  <c r="P35" i="4"/>
  <c r="P34" i="4"/>
  <c r="R34" i="4" s="1"/>
  <c r="J34" i="4"/>
  <c r="N34" i="4" s="1"/>
  <c r="O34" i="4" s="1"/>
  <c r="P33" i="4"/>
  <c r="R33" i="4" s="1"/>
  <c r="J33" i="4"/>
  <c r="N33" i="4" s="1"/>
  <c r="O33" i="4" s="1"/>
  <c r="P32" i="4"/>
  <c r="R32" i="4" s="1"/>
  <c r="J32" i="4"/>
  <c r="N32" i="4" s="1"/>
  <c r="O32" i="4" s="1"/>
  <c r="P31" i="4"/>
  <c r="R31" i="4" s="1"/>
  <c r="L31" i="4"/>
  <c r="J31" i="4"/>
  <c r="N31" i="4" s="1"/>
  <c r="O31" i="4" s="1"/>
  <c r="P30" i="4"/>
  <c r="R30" i="4" s="1"/>
  <c r="N30" i="4"/>
  <c r="O30" i="4" s="1"/>
  <c r="J30" i="4"/>
  <c r="P29" i="4"/>
  <c r="P28" i="4"/>
  <c r="R28" i="4" s="1"/>
  <c r="J28" i="4"/>
  <c r="N28" i="4" s="1"/>
  <c r="O28" i="4" s="1"/>
  <c r="P27" i="4"/>
  <c r="R27" i="4" s="1"/>
  <c r="J27" i="4"/>
  <c r="N27" i="4" s="1"/>
  <c r="O27" i="4" s="1"/>
  <c r="P26" i="4"/>
  <c r="R26" i="4" s="1"/>
  <c r="J26" i="4"/>
  <c r="N26" i="4" s="1"/>
  <c r="O26" i="4" s="1"/>
  <c r="P25" i="4"/>
  <c r="R25" i="4" s="1"/>
  <c r="J25" i="4"/>
  <c r="N25" i="4" s="1"/>
  <c r="O25" i="4" s="1"/>
  <c r="P24" i="4"/>
  <c r="R24" i="4" s="1"/>
  <c r="J24" i="4"/>
  <c r="N24" i="4" s="1"/>
  <c r="O24" i="4" s="1"/>
  <c r="L23" i="4"/>
  <c r="P22" i="4"/>
  <c r="R22" i="4" s="1"/>
  <c r="J22" i="4"/>
  <c r="N22" i="4" s="1"/>
  <c r="O22" i="4" s="1"/>
  <c r="P21" i="4"/>
  <c r="P20" i="4"/>
  <c r="R20" i="4" s="1"/>
  <c r="J20" i="4"/>
  <c r="N20" i="4" s="1"/>
  <c r="O20" i="4" s="1"/>
  <c r="P19" i="4"/>
  <c r="R19" i="4" s="1"/>
  <c r="J19" i="4"/>
  <c r="N19" i="4" s="1"/>
  <c r="O19" i="4" s="1"/>
  <c r="P18" i="4"/>
  <c r="R18" i="4" s="1"/>
  <c r="J18" i="4"/>
  <c r="N18" i="4" s="1"/>
  <c r="O18" i="4" s="1"/>
  <c r="P17" i="4"/>
  <c r="R17" i="4" s="1"/>
  <c r="J17" i="4"/>
  <c r="N17" i="4" s="1"/>
  <c r="O17" i="4" s="1"/>
  <c r="P16" i="4"/>
  <c r="R16" i="4" s="1"/>
  <c r="J16" i="4"/>
  <c r="N16" i="4" s="1"/>
  <c r="O16" i="4" s="1"/>
  <c r="P15" i="4"/>
  <c r="R15" i="4" s="1"/>
  <c r="J15" i="4"/>
  <c r="N15" i="4" s="1"/>
  <c r="O15" i="4" s="1"/>
  <c r="P14" i="4"/>
  <c r="R14" i="4" s="1"/>
  <c r="J14" i="4"/>
  <c r="N14" i="4" s="1"/>
  <c r="O14" i="4" s="1"/>
  <c r="R13" i="4"/>
  <c r="J13" i="4"/>
  <c r="N13" i="4" s="1"/>
  <c r="O13" i="4" s="1"/>
  <c r="P12" i="4"/>
  <c r="P11" i="4"/>
  <c r="R11" i="4" s="1"/>
  <c r="J11" i="4"/>
  <c r="N11" i="4" s="1"/>
  <c r="O11" i="4" s="1"/>
  <c r="P10" i="4"/>
  <c r="R10" i="4" s="1"/>
  <c r="J10" i="4"/>
  <c r="N10" i="4" s="1"/>
  <c r="O10" i="4" s="1"/>
  <c r="P9" i="4"/>
  <c r="R9" i="4" s="1"/>
  <c r="J9" i="4"/>
  <c r="N9" i="4" s="1"/>
  <c r="O9" i="4" s="1"/>
  <c r="P8" i="4"/>
  <c r="R8" i="4" s="1"/>
  <c r="R7" i="4" s="1"/>
  <c r="S7" i="4" s="1"/>
  <c r="J8" i="4"/>
  <c r="N8" i="4" s="1"/>
  <c r="O8" i="4" s="1"/>
  <c r="L160" i="4" l="1"/>
  <c r="J79" i="4"/>
  <c r="N79" i="4" s="1"/>
  <c r="O79" i="4" s="1"/>
  <c r="J150" i="4"/>
  <c r="N150" i="4" s="1"/>
  <c r="O150" i="4" s="1"/>
  <c r="J62" i="4"/>
  <c r="N62" i="4" s="1"/>
  <c r="O62" i="4" s="1"/>
  <c r="R121" i="4"/>
  <c r="S121" i="4" s="1"/>
  <c r="R12" i="4"/>
  <c r="S12" i="4" s="1"/>
  <c r="R29" i="4"/>
  <c r="S29" i="4" s="1"/>
  <c r="R37" i="4"/>
  <c r="S37" i="4" s="1"/>
  <c r="J51" i="4"/>
  <c r="N51" i="4" s="1"/>
  <c r="O51" i="4" s="1"/>
  <c r="R92" i="4"/>
  <c r="S92" i="4" s="1"/>
  <c r="R147" i="4"/>
  <c r="S147" i="4" s="1"/>
  <c r="R56" i="4"/>
  <c r="S56" i="4" s="1"/>
  <c r="P144" i="4"/>
  <c r="R144" i="4" s="1"/>
  <c r="R143" i="4" s="1"/>
  <c r="S143" i="4" s="1"/>
  <c r="J23" i="4"/>
  <c r="N23" i="4" s="1"/>
  <c r="O23" i="4" s="1"/>
  <c r="P23" i="4"/>
  <c r="R23" i="4" s="1"/>
  <c r="R21" i="4" s="1"/>
  <c r="S21" i="4" s="1"/>
  <c r="J40" i="4"/>
  <c r="N40" i="4" s="1"/>
  <c r="O40" i="4" s="1"/>
  <c r="J78" i="4"/>
  <c r="N78" i="4" s="1"/>
  <c r="O78" i="4" s="1"/>
  <c r="R71" i="4"/>
  <c r="S71" i="4" s="1"/>
  <c r="J104" i="4"/>
  <c r="N104" i="4" s="1"/>
  <c r="O104" i="4" s="1"/>
  <c r="J139" i="4"/>
  <c r="N139" i="4" s="1"/>
  <c r="O139" i="4" s="1"/>
  <c r="J73" i="4"/>
  <c r="N73" i="4" s="1"/>
  <c r="O73" i="4" s="1"/>
  <c r="J76" i="4"/>
  <c r="N76" i="4" s="1"/>
  <c r="O76" i="4" s="1"/>
  <c r="J95" i="4"/>
  <c r="N95" i="4" s="1"/>
  <c r="O95" i="4" s="1"/>
  <c r="J100" i="4"/>
  <c r="N100" i="4" s="1"/>
  <c r="O100" i="4" s="1"/>
  <c r="P116" i="4"/>
  <c r="R116" i="4" s="1"/>
  <c r="J116" i="4"/>
  <c r="N116" i="4" s="1"/>
  <c r="O116" i="4" s="1"/>
  <c r="N54" i="4"/>
  <c r="O54" i="4" s="1"/>
  <c r="P115" i="4"/>
  <c r="R115" i="4" s="1"/>
  <c r="J115" i="4"/>
  <c r="N115" i="4" s="1"/>
  <c r="O115" i="4" s="1"/>
  <c r="P117" i="4"/>
  <c r="R117" i="4" s="1"/>
  <c r="J117" i="4"/>
  <c r="N117" i="4" s="1"/>
  <c r="O117" i="4" s="1"/>
  <c r="J128" i="4"/>
  <c r="N128" i="4" s="1"/>
  <c r="O128" i="4" s="1"/>
  <c r="J132" i="4"/>
  <c r="N132" i="4" s="1"/>
  <c r="O132" i="4" s="1"/>
  <c r="J144" i="4"/>
  <c r="N144" i="4" s="1"/>
  <c r="O144" i="4" s="1"/>
  <c r="P93" i="1"/>
  <c r="P92" i="1"/>
  <c r="P91" i="1"/>
  <c r="P90" i="1"/>
  <c r="P87" i="1"/>
  <c r="P86" i="1"/>
  <c r="P85" i="1"/>
  <c r="P84" i="1"/>
  <c r="P83" i="1"/>
  <c r="P88" i="1" s="1"/>
  <c r="S88" i="1" s="1"/>
  <c r="P80" i="1"/>
  <c r="P79" i="1"/>
  <c r="P78" i="1"/>
  <c r="P76" i="1"/>
  <c r="P75" i="1"/>
  <c r="P72" i="1"/>
  <c r="P70" i="1"/>
  <c r="P69" i="1"/>
  <c r="P66" i="1"/>
  <c r="P64" i="1"/>
  <c r="P63" i="1"/>
  <c r="P61" i="1"/>
  <c r="P58" i="1"/>
  <c r="P57" i="1"/>
  <c r="P55" i="1"/>
  <c r="P50" i="1"/>
  <c r="P49" i="1"/>
  <c r="P48" i="1"/>
  <c r="P47" i="1"/>
  <c r="P46" i="1"/>
  <c r="P45" i="1"/>
  <c r="P41" i="1"/>
  <c r="P40" i="1"/>
  <c r="P39" i="1"/>
  <c r="P36" i="1"/>
  <c r="P35" i="1"/>
  <c r="P34" i="1"/>
  <c r="P33" i="1"/>
  <c r="P32" i="1"/>
  <c r="P28" i="1"/>
  <c r="P27" i="1"/>
  <c r="P26" i="1"/>
  <c r="P25" i="1"/>
  <c r="P23" i="1"/>
  <c r="P20" i="1"/>
  <c r="P19" i="1"/>
  <c r="P17" i="1"/>
  <c r="P10" i="1"/>
  <c r="P11" i="1"/>
  <c r="C161" i="4"/>
  <c r="P51" i="1" l="1"/>
  <c r="S51" i="1" s="1"/>
  <c r="R107" i="4"/>
  <c r="S107" i="4" s="1"/>
  <c r="O160" i="4"/>
  <c r="P160" i="4"/>
  <c r="N160" i="4"/>
  <c r="J160" i="4"/>
  <c r="R160" i="4" l="1"/>
  <c r="R95" i="1"/>
  <c r="L95" i="1"/>
  <c r="I95" i="1"/>
  <c r="H95" i="1"/>
  <c r="F95" i="1"/>
  <c r="D95" i="1"/>
  <c r="G94" i="1"/>
  <c r="N93" i="1"/>
  <c r="J93" i="1"/>
  <c r="E93" i="1" s="1"/>
  <c r="C93" i="1" s="1"/>
  <c r="M93" i="1" s="1"/>
  <c r="O93" i="1" s="1"/>
  <c r="N92" i="1"/>
  <c r="J92" i="1"/>
  <c r="E92" i="1" s="1"/>
  <c r="C92" i="1" s="1"/>
  <c r="M92" i="1" s="1"/>
  <c r="O92" i="1" s="1"/>
  <c r="N91" i="1"/>
  <c r="J91" i="1"/>
  <c r="E91" i="1" s="1"/>
  <c r="C91" i="1" s="1"/>
  <c r="M91" i="1" s="1"/>
  <c r="O91" i="1" s="1"/>
  <c r="N90" i="1"/>
  <c r="J90" i="1"/>
  <c r="R88" i="1"/>
  <c r="L88" i="1"/>
  <c r="K88" i="1"/>
  <c r="I88" i="1"/>
  <c r="H88" i="1"/>
  <c r="G88" i="1"/>
  <c r="F88" i="1"/>
  <c r="D88" i="1"/>
  <c r="N87" i="1"/>
  <c r="J87" i="1"/>
  <c r="E87" i="1" s="1"/>
  <c r="C87" i="1" s="1"/>
  <c r="M87" i="1" s="1"/>
  <c r="N86" i="1"/>
  <c r="J86" i="1"/>
  <c r="E86" i="1" s="1"/>
  <c r="C86" i="1" s="1"/>
  <c r="M86" i="1" s="1"/>
  <c r="O86" i="1" s="1"/>
  <c r="N85" i="1"/>
  <c r="J85" i="1"/>
  <c r="E85" i="1" s="1"/>
  <c r="C85" i="1" s="1"/>
  <c r="M85" i="1" s="1"/>
  <c r="O85" i="1" s="1"/>
  <c r="N84" i="1"/>
  <c r="J84" i="1"/>
  <c r="E84" i="1" s="1"/>
  <c r="C84" i="1" s="1"/>
  <c r="M84" i="1" s="1"/>
  <c r="O84" i="1" s="1"/>
  <c r="N83" i="1"/>
  <c r="N88" i="1" s="1"/>
  <c r="J83" i="1"/>
  <c r="J88" i="1" s="1"/>
  <c r="R81" i="1"/>
  <c r="L81" i="1"/>
  <c r="I81" i="1"/>
  <c r="H81" i="1"/>
  <c r="F81" i="1"/>
  <c r="D81" i="1"/>
  <c r="N80" i="1"/>
  <c r="J80" i="1"/>
  <c r="E80" i="1" s="1"/>
  <c r="C80" i="1" s="1"/>
  <c r="M80" i="1" s="1"/>
  <c r="O80" i="1" s="1"/>
  <c r="N79" i="1"/>
  <c r="K79" i="1"/>
  <c r="J79" i="1"/>
  <c r="E79" i="1"/>
  <c r="C79" i="1" s="1"/>
  <c r="M79" i="1" s="1"/>
  <c r="O79" i="1" s="1"/>
  <c r="N78" i="1"/>
  <c r="J78" i="1"/>
  <c r="E78" i="1" s="1"/>
  <c r="C78" i="1" s="1"/>
  <c r="M78" i="1" s="1"/>
  <c r="O78" i="1" s="1"/>
  <c r="G77" i="1"/>
  <c r="N76" i="1"/>
  <c r="K76" i="1"/>
  <c r="J76" i="1"/>
  <c r="E76" i="1" s="1"/>
  <c r="C76" i="1" s="1"/>
  <c r="M76" i="1" s="1"/>
  <c r="O76" i="1" s="1"/>
  <c r="N75" i="1"/>
  <c r="J75" i="1"/>
  <c r="E75" i="1" s="1"/>
  <c r="R73" i="1"/>
  <c r="L73" i="1"/>
  <c r="K73" i="1"/>
  <c r="I73" i="1"/>
  <c r="H73" i="1"/>
  <c r="F73" i="1"/>
  <c r="D73" i="1"/>
  <c r="N72" i="1"/>
  <c r="J72" i="1"/>
  <c r="E72" i="1" s="1"/>
  <c r="C72" i="1" s="1"/>
  <c r="M72" i="1" s="1"/>
  <c r="O72" i="1" s="1"/>
  <c r="G71" i="1"/>
  <c r="N70" i="1"/>
  <c r="J70" i="1"/>
  <c r="E70" i="1"/>
  <c r="C70" i="1" s="1"/>
  <c r="M70" i="1" s="1"/>
  <c r="O70" i="1" s="1"/>
  <c r="N69" i="1"/>
  <c r="J69" i="1"/>
  <c r="E69" i="1" s="1"/>
  <c r="R67" i="1"/>
  <c r="L67" i="1"/>
  <c r="K67" i="1"/>
  <c r="I67" i="1"/>
  <c r="H67" i="1"/>
  <c r="F67" i="1"/>
  <c r="D67" i="1"/>
  <c r="N66" i="1"/>
  <c r="J66" i="1"/>
  <c r="E66" i="1" s="1"/>
  <c r="C66" i="1" s="1"/>
  <c r="M66" i="1" s="1"/>
  <c r="J65" i="1"/>
  <c r="G65" i="1"/>
  <c r="E65" i="1"/>
  <c r="C65" i="1" s="1"/>
  <c r="M65" i="1" s="1"/>
  <c r="N64" i="1"/>
  <c r="J64" i="1"/>
  <c r="E64" i="1" s="1"/>
  <c r="C64" i="1" s="1"/>
  <c r="M64" i="1" s="1"/>
  <c r="O64" i="1" s="1"/>
  <c r="N63" i="1"/>
  <c r="J63" i="1"/>
  <c r="E63" i="1" s="1"/>
  <c r="C63" i="1" s="1"/>
  <c r="M63" i="1" s="1"/>
  <c r="O63" i="1" s="1"/>
  <c r="G62" i="1"/>
  <c r="N61" i="1"/>
  <c r="J61" i="1"/>
  <c r="R59" i="1"/>
  <c r="L59" i="1"/>
  <c r="K59" i="1"/>
  <c r="I59" i="1"/>
  <c r="H59" i="1"/>
  <c r="F59" i="1"/>
  <c r="D59" i="1"/>
  <c r="N58" i="1"/>
  <c r="J58" i="1"/>
  <c r="E58" i="1"/>
  <c r="C58" i="1" s="1"/>
  <c r="M58" i="1" s="1"/>
  <c r="O58" i="1" s="1"/>
  <c r="N57" i="1"/>
  <c r="J57" i="1"/>
  <c r="E57" i="1" s="1"/>
  <c r="C57" i="1" s="1"/>
  <c r="M57" i="1" s="1"/>
  <c r="O57" i="1" s="1"/>
  <c r="G56" i="1"/>
  <c r="N55" i="1"/>
  <c r="J55" i="1"/>
  <c r="E55" i="1" s="1"/>
  <c r="C55" i="1" s="1"/>
  <c r="M55" i="1" s="1"/>
  <c r="J54" i="1"/>
  <c r="G54" i="1"/>
  <c r="E54" i="1"/>
  <c r="C54" i="1" s="1"/>
  <c r="M54" i="1" s="1"/>
  <c r="R51" i="1"/>
  <c r="L51" i="1"/>
  <c r="I51" i="1"/>
  <c r="H51" i="1"/>
  <c r="G51" i="1"/>
  <c r="F51" i="1"/>
  <c r="D51" i="1"/>
  <c r="N50" i="1"/>
  <c r="K50" i="1"/>
  <c r="J50" i="1"/>
  <c r="N49" i="1"/>
  <c r="K49" i="1"/>
  <c r="J49" i="1"/>
  <c r="E49" i="1" s="1"/>
  <c r="C49" i="1" s="1"/>
  <c r="M49" i="1" s="1"/>
  <c r="O49" i="1" s="1"/>
  <c r="N47" i="1"/>
  <c r="E47" i="1"/>
  <c r="C47" i="1" s="1"/>
  <c r="M47" i="1" s="1"/>
  <c r="N46" i="1"/>
  <c r="J46" i="1"/>
  <c r="E46" i="1" s="1"/>
  <c r="C46" i="1" s="1"/>
  <c r="M46" i="1" s="1"/>
  <c r="N45" i="1"/>
  <c r="J45" i="1"/>
  <c r="R43" i="1"/>
  <c r="L43" i="1"/>
  <c r="K43" i="1"/>
  <c r="I43" i="1"/>
  <c r="H43" i="1"/>
  <c r="F43" i="1"/>
  <c r="D43" i="1"/>
  <c r="G42" i="1"/>
  <c r="N41" i="1"/>
  <c r="J41" i="1"/>
  <c r="E41" i="1" s="1"/>
  <c r="C41" i="1" s="1"/>
  <c r="M41" i="1" s="1"/>
  <c r="O41" i="1" s="1"/>
  <c r="N40" i="1"/>
  <c r="J40" i="1"/>
  <c r="E40" i="1" s="1"/>
  <c r="C40" i="1" s="1"/>
  <c r="M40" i="1" s="1"/>
  <c r="O40" i="1" s="1"/>
  <c r="N39" i="1"/>
  <c r="J39" i="1"/>
  <c r="R37" i="1"/>
  <c r="L37" i="1"/>
  <c r="I37" i="1"/>
  <c r="H37" i="1"/>
  <c r="F37" i="1"/>
  <c r="D37" i="1"/>
  <c r="N36" i="1"/>
  <c r="K36" i="1"/>
  <c r="J36" i="1"/>
  <c r="N35" i="1"/>
  <c r="K35" i="1"/>
  <c r="J35" i="1"/>
  <c r="E35" i="1" s="1"/>
  <c r="C35" i="1" s="1"/>
  <c r="M35" i="1" s="1"/>
  <c r="O35" i="1" s="1"/>
  <c r="N34" i="1"/>
  <c r="J34" i="1"/>
  <c r="E34" i="1" s="1"/>
  <c r="C34" i="1" s="1"/>
  <c r="M34" i="1" s="1"/>
  <c r="N33" i="1"/>
  <c r="J33" i="1"/>
  <c r="E33" i="1"/>
  <c r="C33" i="1" s="1"/>
  <c r="M33" i="1" s="1"/>
  <c r="O33" i="1" s="1"/>
  <c r="N32" i="1"/>
  <c r="K32" i="1"/>
  <c r="K37" i="1" s="1"/>
  <c r="J32" i="1"/>
  <c r="G31" i="1"/>
  <c r="R29" i="1"/>
  <c r="L29" i="1"/>
  <c r="K29" i="1"/>
  <c r="I29" i="1"/>
  <c r="H29" i="1"/>
  <c r="F29" i="1"/>
  <c r="D29" i="1"/>
  <c r="N28" i="1"/>
  <c r="J28" i="1"/>
  <c r="E28" i="1"/>
  <c r="C28" i="1" s="1"/>
  <c r="M28" i="1" s="1"/>
  <c r="O28" i="1" s="1"/>
  <c r="N27" i="1"/>
  <c r="J27" i="1"/>
  <c r="E27" i="1" s="1"/>
  <c r="C27" i="1" s="1"/>
  <c r="M27" i="1" s="1"/>
  <c r="N26" i="1"/>
  <c r="J26" i="1"/>
  <c r="E26" i="1" s="1"/>
  <c r="C26" i="1" s="1"/>
  <c r="M26" i="1" s="1"/>
  <c r="N25" i="1"/>
  <c r="J25" i="1"/>
  <c r="E25" i="1" s="1"/>
  <c r="C25" i="1" s="1"/>
  <c r="M25" i="1" s="1"/>
  <c r="G24" i="1"/>
  <c r="N23" i="1"/>
  <c r="J23" i="1"/>
  <c r="R21" i="1"/>
  <c r="L21" i="1"/>
  <c r="I21" i="1"/>
  <c r="H21" i="1"/>
  <c r="F21" i="1"/>
  <c r="D21" i="1"/>
  <c r="N20" i="1"/>
  <c r="K20" i="1"/>
  <c r="K21" i="1" s="1"/>
  <c r="J20" i="1"/>
  <c r="N19" i="1"/>
  <c r="J19" i="1"/>
  <c r="E19" i="1" s="1"/>
  <c r="C19" i="1" s="1"/>
  <c r="M19" i="1" s="1"/>
  <c r="O19" i="1" s="1"/>
  <c r="G18" i="1"/>
  <c r="N17" i="1"/>
  <c r="J17" i="1"/>
  <c r="E17" i="1" s="1"/>
  <c r="C17" i="1" s="1"/>
  <c r="M17" i="1" s="1"/>
  <c r="G16" i="1"/>
  <c r="G15" i="1"/>
  <c r="P15" i="1" s="1"/>
  <c r="R13" i="1"/>
  <c r="L13" i="1"/>
  <c r="K13" i="1"/>
  <c r="I13" i="1"/>
  <c r="D12" i="1"/>
  <c r="P12" i="1" s="1"/>
  <c r="N11" i="1"/>
  <c r="J11" i="1"/>
  <c r="E11" i="1" s="1"/>
  <c r="C11" i="1" s="1"/>
  <c r="M11" i="1" s="1"/>
  <c r="N10" i="1"/>
  <c r="J10" i="1"/>
  <c r="E10" i="1" s="1"/>
  <c r="C10" i="1" s="1"/>
  <c r="M10" i="1" s="1"/>
  <c r="O10" i="1" s="1"/>
  <c r="G9" i="1"/>
  <c r="H13" i="1"/>
  <c r="P8" i="1"/>
  <c r="O47" i="1" l="1"/>
  <c r="G13" i="1"/>
  <c r="P9" i="1"/>
  <c r="P13" i="1" s="1"/>
  <c r="S13" i="1" s="1"/>
  <c r="N16" i="1"/>
  <c r="P16" i="1"/>
  <c r="G37" i="1"/>
  <c r="P31" i="1"/>
  <c r="P37" i="1" s="1"/>
  <c r="S37" i="1" s="1"/>
  <c r="G43" i="1"/>
  <c r="P42" i="1"/>
  <c r="P43" i="1" s="1"/>
  <c r="S43" i="1" s="1"/>
  <c r="N62" i="1"/>
  <c r="P62" i="1"/>
  <c r="G95" i="1"/>
  <c r="P94" i="1"/>
  <c r="P95" i="1" s="1"/>
  <c r="E20" i="1"/>
  <c r="C20" i="1" s="1"/>
  <c r="M20" i="1" s="1"/>
  <c r="O20" i="1" s="1"/>
  <c r="N24" i="1"/>
  <c r="P24" i="1"/>
  <c r="P29" i="1" s="1"/>
  <c r="S29" i="1" s="1"/>
  <c r="P21" i="1"/>
  <c r="S21" i="1" s="1"/>
  <c r="O17" i="1"/>
  <c r="N18" i="1"/>
  <c r="P18" i="1"/>
  <c r="N29" i="1"/>
  <c r="O25" i="1"/>
  <c r="O26" i="1"/>
  <c r="O27" i="1"/>
  <c r="E32" i="1"/>
  <c r="C32" i="1" s="1"/>
  <c r="M32" i="1" s="1"/>
  <c r="O32" i="1" s="1"/>
  <c r="O34" i="1"/>
  <c r="E36" i="1"/>
  <c r="C36" i="1" s="1"/>
  <c r="M36" i="1" s="1"/>
  <c r="O36" i="1" s="1"/>
  <c r="N51" i="1"/>
  <c r="K51" i="1"/>
  <c r="E50" i="1"/>
  <c r="C50" i="1" s="1"/>
  <c r="M50" i="1" s="1"/>
  <c r="O50" i="1" s="1"/>
  <c r="N54" i="1"/>
  <c r="P54" i="1"/>
  <c r="O55" i="1"/>
  <c r="N56" i="1"/>
  <c r="P56" i="1"/>
  <c r="N65" i="1"/>
  <c r="P65" i="1"/>
  <c r="O66" i="1"/>
  <c r="G73" i="1"/>
  <c r="P71" i="1"/>
  <c r="P73" i="1" s="1"/>
  <c r="S73" i="1" s="1"/>
  <c r="K81" i="1"/>
  <c r="G81" i="1"/>
  <c r="P77" i="1"/>
  <c r="P81" i="1" s="1"/>
  <c r="S81" i="1" s="1"/>
  <c r="J31" i="1"/>
  <c r="J37" i="1" s="1"/>
  <c r="O54" i="1"/>
  <c r="O65" i="1"/>
  <c r="J71" i="1"/>
  <c r="E71" i="1" s="1"/>
  <c r="J9" i="1"/>
  <c r="E9" i="1" s="1"/>
  <c r="C9" i="1" s="1"/>
  <c r="M9" i="1" s="1"/>
  <c r="O11" i="1"/>
  <c r="G21" i="1"/>
  <c r="N31" i="1"/>
  <c r="N37" i="1" s="1"/>
  <c r="J51" i="1"/>
  <c r="O46" i="1"/>
  <c r="G59" i="1"/>
  <c r="O87" i="1"/>
  <c r="N8" i="1"/>
  <c r="N9" i="1"/>
  <c r="J12" i="1"/>
  <c r="E12" i="1" s="1"/>
  <c r="C12" i="1" s="1"/>
  <c r="M12" i="1" s="1"/>
  <c r="N12" i="1"/>
  <c r="D13" i="1"/>
  <c r="F13" i="1"/>
  <c r="J15" i="1"/>
  <c r="N15" i="1"/>
  <c r="N21" i="1" s="1"/>
  <c r="G29" i="1"/>
  <c r="J16" i="1"/>
  <c r="E16" i="1" s="1"/>
  <c r="C16" i="1" s="1"/>
  <c r="M16" i="1" s="1"/>
  <c r="O16" i="1" s="1"/>
  <c r="J18" i="1"/>
  <c r="E18" i="1" s="1"/>
  <c r="C18" i="1" s="1"/>
  <c r="M18" i="1" s="1"/>
  <c r="O18" i="1" s="1"/>
  <c r="E23" i="1"/>
  <c r="J24" i="1"/>
  <c r="J29" i="1" s="1"/>
  <c r="E39" i="1"/>
  <c r="N67" i="1"/>
  <c r="G67" i="1"/>
  <c r="G96" i="1"/>
  <c r="F96" i="1"/>
  <c r="I96" i="1"/>
  <c r="J42" i="1"/>
  <c r="J43" i="1" s="1"/>
  <c r="N42" i="1"/>
  <c r="N43" i="1" s="1"/>
  <c r="E45" i="1"/>
  <c r="N59" i="1"/>
  <c r="J56" i="1"/>
  <c r="E56" i="1" s="1"/>
  <c r="C56" i="1" s="1"/>
  <c r="M56" i="1" s="1"/>
  <c r="O56" i="1" s="1"/>
  <c r="E61" i="1"/>
  <c r="J62" i="1"/>
  <c r="J67" i="1" s="1"/>
  <c r="D96" i="1"/>
  <c r="H96" i="1"/>
  <c r="L96" i="1"/>
  <c r="R96" i="1"/>
  <c r="C69" i="1"/>
  <c r="C75" i="1"/>
  <c r="J77" i="1"/>
  <c r="J81" i="1" s="1"/>
  <c r="N77" i="1"/>
  <c r="N81" i="1" s="1"/>
  <c r="E90" i="1"/>
  <c r="J94" i="1"/>
  <c r="J95" i="1" s="1"/>
  <c r="N71" i="1"/>
  <c r="E83" i="1"/>
  <c r="N94" i="1"/>
  <c r="N95" i="1" s="1"/>
  <c r="P59" i="1" l="1"/>
  <c r="S59" i="1" s="1"/>
  <c r="E42" i="1"/>
  <c r="C42" i="1" s="1"/>
  <c r="M42" i="1" s="1"/>
  <c r="E24" i="1"/>
  <c r="C24" i="1" s="1"/>
  <c r="M24" i="1" s="1"/>
  <c r="O24" i="1" s="1"/>
  <c r="O12" i="1"/>
  <c r="S95" i="1"/>
  <c r="P67" i="1"/>
  <c r="S67" i="1" s="1"/>
  <c r="C71" i="1"/>
  <c r="M71" i="1" s="1"/>
  <c r="E73" i="1"/>
  <c r="O71" i="1"/>
  <c r="O9" i="1"/>
  <c r="J73" i="1"/>
  <c r="E31" i="1"/>
  <c r="K95" i="1"/>
  <c r="K96" i="1" s="1"/>
  <c r="E94" i="1"/>
  <c r="C94" i="1" s="1"/>
  <c r="M94" i="1" s="1"/>
  <c r="O94" i="1" s="1"/>
  <c r="E77" i="1"/>
  <c r="M75" i="1"/>
  <c r="E62" i="1"/>
  <c r="C62" i="1" s="1"/>
  <c r="M62" i="1" s="1"/>
  <c r="O62" i="1" s="1"/>
  <c r="C61" i="1"/>
  <c r="J59" i="1"/>
  <c r="E51" i="1"/>
  <c r="C45" i="1"/>
  <c r="N73" i="1"/>
  <c r="J13" i="1"/>
  <c r="E88" i="1"/>
  <c r="C83" i="1"/>
  <c r="E95" i="1"/>
  <c r="C90" i="1"/>
  <c r="C73" i="1"/>
  <c r="M69" i="1"/>
  <c r="E59" i="1"/>
  <c r="O42" i="1"/>
  <c r="E43" i="1"/>
  <c r="C39" i="1"/>
  <c r="E29" i="1"/>
  <c r="C23" i="1"/>
  <c r="J21" i="1"/>
  <c r="E15" i="1"/>
  <c r="N13" i="1"/>
  <c r="P96" i="1" l="1"/>
  <c r="N96" i="1"/>
  <c r="E37" i="1"/>
  <c r="C31" i="1"/>
  <c r="J96" i="1"/>
  <c r="C59" i="1"/>
  <c r="M73" i="1"/>
  <c r="O69" i="1"/>
  <c r="C95" i="1"/>
  <c r="M90" i="1"/>
  <c r="M83" i="1"/>
  <c r="C88" i="1"/>
  <c r="E13" i="1"/>
  <c r="M45" i="1"/>
  <c r="C51" i="1"/>
  <c r="C96" i="1" s="1"/>
  <c r="E67" i="1"/>
  <c r="O75" i="1"/>
  <c r="C77" i="1"/>
  <c r="E81" i="1"/>
  <c r="C15" i="1"/>
  <c r="E21" i="1"/>
  <c r="M23" i="1"/>
  <c r="C29" i="1"/>
  <c r="C43" i="1"/>
  <c r="M39" i="1"/>
  <c r="M61" i="1"/>
  <c r="C67" i="1"/>
  <c r="E96" i="1" l="1"/>
  <c r="C37" i="1"/>
  <c r="M31" i="1"/>
  <c r="O23" i="1"/>
  <c r="M29" i="1"/>
  <c r="M15" i="1"/>
  <c r="C21" i="1"/>
  <c r="O45" i="1"/>
  <c r="M51" i="1"/>
  <c r="C13" i="1"/>
  <c r="M8" i="1"/>
  <c r="M95" i="1"/>
  <c r="O90" i="1"/>
  <c r="O73" i="1"/>
  <c r="M67" i="1"/>
  <c r="O61" i="1"/>
  <c r="M43" i="1"/>
  <c r="O39" i="1"/>
  <c r="M77" i="1"/>
  <c r="C81" i="1"/>
  <c r="O83" i="1"/>
  <c r="M88" i="1"/>
  <c r="M59" i="1"/>
  <c r="M37" i="1" l="1"/>
  <c r="O31" i="1"/>
  <c r="O37" i="1" s="1"/>
  <c r="O77" i="1"/>
  <c r="M81" i="1"/>
  <c r="O51" i="1"/>
  <c r="O15" i="1"/>
  <c r="M21" i="1"/>
  <c r="O29" i="1"/>
  <c r="O59" i="1"/>
  <c r="O88" i="1"/>
  <c r="O43" i="1"/>
  <c r="O67" i="1"/>
  <c r="O95" i="1"/>
  <c r="M13" i="1"/>
  <c r="O8" i="1"/>
  <c r="M96" i="1" l="1"/>
  <c r="O13" i="1"/>
  <c r="O21" i="1"/>
  <c r="O81" i="1"/>
  <c r="O96" i="1" s="1"/>
</calcChain>
</file>

<file path=xl/sharedStrings.xml><?xml version="1.0" encoding="utf-8"?>
<sst xmlns="http://schemas.openxmlformats.org/spreadsheetml/2006/main" count="377" uniqueCount="300">
  <si>
    <t>SỞ Y TẾ NGHỆ AN</t>
  </si>
  <si>
    <t>TRUNG TÂM Y TẾ QUỲ CHÂU</t>
  </si>
  <si>
    <t xml:space="preserve">TT
</t>
  </si>
  <si>
    <t>Họ và tên</t>
  </si>
  <si>
    <t>Tổng hệ số lương ngạch bậc và phụ cấp</t>
  </si>
  <si>
    <t>Lương ngạch bậc</t>
  </si>
  <si>
    <t>Tổng hệ số phụ cấp</t>
  </si>
  <si>
    <t>Hệ số phụ cấp</t>
  </si>
  <si>
    <t>Tổng tiền lương 1 tháng</t>
  </si>
  <si>
    <t>Các khoản đóng góp BHXH</t>
  </si>
  <si>
    <t>Ghi chú</t>
  </si>
  <si>
    <t>Chức vụ</t>
  </si>
  <si>
    <t>Vượt khung</t>
  </si>
  <si>
    <t>Khu vực</t>
  </si>
  <si>
    <t>Trách nhiệm</t>
  </si>
  <si>
    <t xml:space="preserve">Ưu đãi </t>
  </si>
  <si>
    <t>Thu hút NĐ76</t>
  </si>
  <si>
    <t>Lâu năm NĐ76</t>
  </si>
  <si>
    <t>I</t>
  </si>
  <si>
    <t>THỊ TRẤN</t>
  </si>
  <si>
    <t>11=1*1.490.000</t>
  </si>
  <si>
    <t>13=11-12</t>
  </si>
  <si>
    <t>Vi Thị Chuyên</t>
  </si>
  <si>
    <t>Vi Thị Lan</t>
  </si>
  <si>
    <t>Nguyễn Thị Hiền</t>
  </si>
  <si>
    <t>Vi Thị Đào</t>
  </si>
  <si>
    <t>Nguyễn Thị Loan</t>
  </si>
  <si>
    <t>Cộng:</t>
  </si>
  <si>
    <t>II</t>
  </si>
  <si>
    <t>CHÂU HẠNH</t>
  </si>
  <si>
    <t>Lê Thị Nga</t>
  </si>
  <si>
    <t>Trần Thị Châu</t>
  </si>
  <si>
    <t>Bùi Thị Hạnh</t>
  </si>
  <si>
    <t>Sầm Thị Hà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</si>
  <si>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</si>
  <si>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</si>
  <si>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</si>
  <si>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</si>
  <si>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</si>
  <si>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</si>
  <si>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</si>
  <si>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</si>
  <si>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</si>
  <si>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</si>
  <si>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</si>
  <si>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</si>
  <si>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Phạm Thị Nhi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</si>
  <si>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</si>
  <si>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</si>
  <si>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</si>
  <si>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</si>
  <si>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</si>
  <si>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</si>
  <si>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</si>
  <si>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</si>
  <si>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</si>
  <si>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</si>
  <si>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VI</t>
  </si>
  <si>
    <t>CHÂU THẮNG</t>
  </si>
  <si>
    <t>Sầm Thị Thanh</t>
  </si>
  <si>
    <t>Sầm Thị Mười</t>
  </si>
  <si>
    <t>Lữ Thị Thanh</t>
  </si>
  <si>
    <t>cắt</t>
  </si>
  <si>
    <t>Nguyễn Thị Nhung</t>
  </si>
  <si>
    <t>Nghỉ sinh</t>
  </si>
  <si>
    <t>Lô Thị Hồng Nhi</t>
  </si>
  <si>
    <t>Vi Thị Chi</t>
  </si>
  <si>
    <t>VII</t>
  </si>
  <si>
    <t>CHÂU TIẾN</t>
  </si>
  <si>
    <t>Lương Thị Hà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</si>
  <si>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</si>
  <si>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</si>
  <si>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</si>
  <si>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</si>
  <si>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</si>
  <si>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</si>
  <si>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</si>
  <si>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</si>
  <si>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Trần Thị Xuyến</t>
  </si>
  <si>
    <t>Vi Thị Lý</t>
  </si>
  <si>
    <t>Vang Thanh Bình</t>
  </si>
  <si>
    <t>Mạc Thị Thuyết</t>
  </si>
  <si>
    <t>Phan Thu Hương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</si>
  <si>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</si>
  <si>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</si>
  <si>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</si>
  <si>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</si>
  <si>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</si>
  <si>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</si>
  <si>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</si>
  <si>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</si>
  <si>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</si>
  <si>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</si>
  <si>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</si>
  <si>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</si>
  <si>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</si>
  <si>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</si>
  <si>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</si>
  <si>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</si>
  <si>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</si>
  <si>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</si>
  <si>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</si>
  <si>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</si>
  <si>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</si>
  <si>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</si>
  <si>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</si>
  <si>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</si>
  <si>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</si>
  <si>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</si>
  <si>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Lô Thị Tâm</t>
  </si>
  <si>
    <t>Tổng cộng 12 trạm y tế:</t>
  </si>
  <si>
    <t>NGƯỜI LẬP</t>
  </si>
  <si>
    <t>KẾ TOÁN TRƯỞNG</t>
  </si>
  <si>
    <t xml:space="preserve">THỦ TRƯỞNG ĐƠN VỊ </t>
  </si>
  <si>
    <t>Đinh Ngọc Khiêm</t>
  </si>
  <si>
    <t xml:space="preserve">      Lê Hữu Ngọc</t>
  </si>
  <si>
    <t xml:space="preserve">Đặng Tân Minh </t>
  </si>
  <si>
    <t>Số tiền các trạm phải nộp cho Đ/c Khuyên BCH công đoàn đơn vị</t>
  </si>
  <si>
    <t>Tổng tiền lương 1 tháng được nhận QUA CHUYỂN KHOẢN VÀO TK</t>
  </si>
  <si>
    <t>Công đoàn 1% CÁN BỘ nộp cho trưởng trạm để nộp lại cho công đoàn đơn vị</t>
  </si>
  <si>
    <t>CỘNG HÒA XÃ HỘI CHỦ NGHĨA VIỆT NAM</t>
  </si>
  <si>
    <t>Độc lập - Tự do - Hạnh phúc</t>
  </si>
  <si>
    <t>TT</t>
  </si>
  <si>
    <t>Lương Thị Lan</t>
  </si>
  <si>
    <t xml:space="preserve">                 SỞ Y TẾ NGHỆ AN </t>
  </si>
  <si>
    <t>TRUNG TÂM Y TẾ HUYỆN QUỲ CHÂU</t>
  </si>
  <si>
    <t>Hệ số lương</t>
  </si>
  <si>
    <t>Phụ cấp tính theo hệ số lương</t>
  </si>
  <si>
    <t>Tổng cộng hệ số và phụ cấp</t>
  </si>
  <si>
    <t xml:space="preserve">Trách nhiệm </t>
  </si>
  <si>
    <t>Độc hại</t>
  </si>
  <si>
    <t>Lưu động</t>
  </si>
  <si>
    <t>Ưu đãi</t>
  </si>
  <si>
    <t>Cấp ủy</t>
  </si>
  <si>
    <t>Cộng phụ cấp</t>
  </si>
  <si>
    <t>%</t>
  </si>
  <si>
    <t>Hệ số</t>
  </si>
  <si>
    <t>Ban giám đốc</t>
  </si>
  <si>
    <t>Đặng Tân Minh</t>
  </si>
  <si>
    <t>Lô Thanh Quý</t>
  </si>
  <si>
    <t>Vy Văn Thắng</t>
  </si>
  <si>
    <t>Hoàng Anh Hiệp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</si>
  <si>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</si>
  <si>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</si>
  <si>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</si>
  <si>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</si>
  <si>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</si>
  <si>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</si>
  <si>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</si>
  <si>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Nguyễn Tiến Mạnh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</si>
  <si>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</si>
  <si>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</si>
  <si>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</si>
  <si>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</si>
  <si>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</si>
  <si>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</si>
  <si>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Đậu Phi Trường</t>
  </si>
  <si>
    <t>Vi Hữu Đức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</si>
  <si>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</si>
  <si>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</si>
  <si>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</si>
  <si>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</si>
  <si>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</si>
  <si>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</si>
  <si>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Phòng Điều dưỡng</t>
  </si>
  <si>
    <t>Khoa Nội - Nhi - Lây Tổng hợp</t>
  </si>
  <si>
    <t>Lang Thị Nga</t>
  </si>
  <si>
    <t>Lương Thị Ngọc Ánh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</si>
  <si>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</si>
  <si>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</si>
  <si>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</si>
  <si>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</si>
  <si>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</si>
  <si>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</si>
  <si>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</si>
  <si>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</si>
  <si>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</si>
  <si>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</si>
  <si>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</si>
  <si>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</si>
  <si>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</si>
  <si>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</si>
  <si>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</si>
  <si>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Khoa Ngoại tổng hợp</t>
  </si>
  <si>
    <t>Lương Văn Thuỷ</t>
  </si>
  <si>
    <t>Lê Việt Thắng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</si>
  <si>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</si>
  <si>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</si>
  <si>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</si>
  <si>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</si>
  <si>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</si>
  <si>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</si>
  <si>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Tống Thị Oanh</t>
  </si>
  <si>
    <t>Châu Minh Cương</t>
  </si>
  <si>
    <t>Lê Thị Hoài</t>
  </si>
  <si>
    <t>Lê Thị Thu Huyền</t>
  </si>
  <si>
    <t>Mạc Thị Yến</t>
  </si>
  <si>
    <t>Lương Anh Sơn</t>
  </si>
  <si>
    <t>Nguyễn Văn Hiếu</t>
  </si>
  <si>
    <t>Khoa Chăm sóc SKSS</t>
  </si>
  <si>
    <t>Nguyễn Thị Khuyên</t>
  </si>
  <si>
    <t xml:space="preserve">Nguyễn Thị Bích Vân </t>
  </si>
  <si>
    <t>Nguyễn Thị Phương</t>
  </si>
  <si>
    <t>Lương Thị Thu</t>
  </si>
  <si>
    <t>Đinh Thị Hạnh</t>
  </si>
  <si>
    <t>Lang Thị Kiều</t>
  </si>
  <si>
    <t xml:space="preserve">Trần Thị Thu </t>
  </si>
  <si>
    <t>Hoàng Thị Hường</t>
  </si>
  <si>
    <t>Hoàng Thị Tuyết</t>
  </si>
  <si>
    <t>Vi Thị Giang</t>
  </si>
  <si>
    <t>Võ Thị Ngà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</si>
  <si>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</si>
  <si>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</si>
  <si>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</si>
  <si>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</si>
  <si>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</si>
  <si>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</si>
  <si>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</si>
  <si>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</si>
  <si>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Khoa khám bệnh</t>
  </si>
  <si>
    <t>Vi Thị Xuân</t>
  </si>
  <si>
    <t>Lương Xuân Quỳnh</t>
  </si>
  <si>
    <t>Vi Thi Hương</t>
  </si>
  <si>
    <t>Trần Thị Thúy Ngân</t>
  </si>
  <si>
    <t>Nguyễn Tuấn Anh</t>
  </si>
  <si>
    <t>Phạm Đức Anh</t>
  </si>
  <si>
    <t>Vi Thị Hải Hậu</t>
  </si>
  <si>
    <t>Lang Thị Chiến</t>
  </si>
  <si>
    <t>Lữ Thị Thuận</t>
  </si>
  <si>
    <t>Nguyễn Thành Chung</t>
  </si>
  <si>
    <t>Lang Thị Hoa</t>
  </si>
  <si>
    <t>Lương Quý Nhân</t>
  </si>
  <si>
    <t>Vi Thị Trang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</si>
  <si>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</si>
  <si>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</si>
  <si>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</si>
  <si>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</si>
  <si>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</si>
  <si>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</si>
  <si>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</si>
  <si>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</si>
  <si>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</si>
  <si>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</si>
  <si>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</si>
  <si>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</si>
  <si>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Vi Nam Đông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</si>
  <si>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</si>
  <si>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</si>
  <si>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</si>
  <si>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</si>
  <si>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</si>
  <si>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</si>
  <si>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</si>
  <si>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</si>
  <si>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</si>
  <si>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</si>
  <si>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</si>
  <si>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</si>
  <si>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</si>
  <si>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</si>
  <si>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</si>
  <si>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</si>
  <si>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</si>
  <si>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</si>
  <si>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</si>
  <si>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</si>
  <si>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</si>
  <si>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</si>
  <si>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</t>
  </si>
  <si>
    <t>Phan Xuân Đức</t>
  </si>
  <si>
    <t>Lô Thị Thu</t>
  </si>
  <si>
    <t>Lương Thị Loan</t>
  </si>
  <si>
    <t>Khoa An toàn VSTP</t>
  </si>
  <si>
    <t xml:space="preserve">Lô Thanh Hương </t>
  </si>
  <si>
    <t xml:space="preserve">Phạm Đình Thuần </t>
  </si>
  <si>
    <t xml:space="preserve">Trương Thanh Tâm </t>
  </si>
  <si>
    <t>Hoàng Thị Lệ</t>
  </si>
  <si>
    <t>Tiền ghi bằng chữ:</t>
  </si>
  <si>
    <t>GIÁM ĐỐC</t>
  </si>
  <si>
    <t>Trừ 1% Công đoàn phí hàng tháng 9/2020</t>
  </si>
  <si>
    <t>Tổng các khoản trừ THÁNG 9</t>
  </si>
  <si>
    <t>Hợp đồng lao động</t>
  </si>
  <si>
    <t>Lô Thị Huệ</t>
  </si>
  <si>
    <t xml:space="preserve">Thái Thị Hưng </t>
  </si>
  <si>
    <t>Hợp đồng thuê khoán</t>
  </si>
  <si>
    <t>Phan Thị Quý</t>
  </si>
  <si>
    <t>Lữ Thị Phương Anh</t>
  </si>
  <si>
    <t>TỔNG CỘNG:</t>
  </si>
  <si>
    <t>Số tiền các khoa, phòng phải nộp cho Đ/c Khuyên BCH công đoàn đơn vị</t>
  </si>
  <si>
    <t>DANH SÁCH CÁN BỘ NỘP TIỀN PHÍ CÔNG ĐOÀN THÁNG 9/2020 - TẠI TRUNG TÂM Y TẾ</t>
  </si>
  <si>
    <t>Lữ Thị Lâm</t>
  </si>
  <si>
    <t>Quỳ châu, ngày 13 tháng 10năm 2020</t>
  </si>
  <si>
    <t>Nghỉ việc</t>
  </si>
  <si>
    <t>Quỳ châu, ngày 13 tháng 10 năm 2020</t>
  </si>
  <si>
    <t>nghỉ ốm dài ngày</t>
  </si>
  <si>
    <t>Nghỉ hưu T10</t>
  </si>
  <si>
    <t>hết</t>
  </si>
  <si>
    <t>DANH SÁCH NHẬN LƯƠNG, PHỤ CẤP THÁNG 10 - NĂM 2020</t>
  </si>
  <si>
    <t>CỦA CÁC CÁN BỘ TRẠM Y TẾ</t>
  </si>
  <si>
    <t>DANH SÁCH CÁN BỘ NỘP TIỀN PHÍ CÔNG ĐOÀN THÁNG 10/2020 - TẠI TRẠM Y TẾ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</si>
</sst>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₫_-;\-* #,##0.00\ _₫_-;_-* &quot;-&quot;??\ _₫_-;_-@_-"/>
    <numFmt numFmtId="164" formatCode="_(* #,##0.0000_);_(* \(#,##0.0000\);_(* &quot;-&quot;??_);_(@_)"/>
    <numFmt numFmtId="165" formatCode="#,##0.000"/>
    <numFmt numFmtId="166" formatCode="0.000"/>
    <numFmt numFmtId="167" formatCode="0.0"/>
    <numFmt numFmtId="169" formatCode="#,##0.00000"/>
    <numFmt numFmtId="170" formatCode="_(* #,##0_);_(* \(#,##0\);_(* &quot;-&quot;???_);_(@_)"/>
    <numFmt numFmtId="171" formatCode="0.0000"/>
    <numFmt numFmtId="172" formatCode="0.00000"/>
    <numFmt numFmtId="173" formatCode="_(* #,##0_);_(* \(#,##0\);_(* &quot;-&quot;??_);_(@_)"/>
    <numFmt numFmtId="174" formatCode="_(* #,##0.0_);_(* \(#,##0.0\);_(* &quot;-&quot;??_);_(@_)"/>
    <numFmt numFmtId="175" formatCode="_(* #,##0.000_);_(* \(#,##0.000\);_(* &quot;-&quot;??_);_(@_)"/>
    <numFmt numFmtId="176" formatCode="_(* #,##0.00_);_(* \(#,##0.00\);_(* &quot;-&quot;??_);_(@_)"/>
    <numFmt numFmtId="177" formatCode="#,##0.0000"/>
  </numFmts>
  <fonts count="31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name val=".VnTime"/>
      <family val="2"/>
    </font>
    <font>
      <b/>
      <sz val="11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sz val="11"/>
      <name val="Arial"/>
      <family val="2"/>
      <charset val="163"/>
    </font>
    <font>
      <b/>
      <i/>
      <sz val="10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9"/>
      <color rgb="FFFF0000"/>
      <name val="Times New Roman"/>
      <family val="1"/>
    </font>
    <font>
      <sz val="8"/>
      <name val=".VnTime"/>
      <family val="2"/>
    </font>
    <font>
      <b/>
      <i/>
      <sz val="8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  <font>
      <b/>
      <sz val="7"/>
      <name val="Arial"/>
      <family val="2"/>
    </font>
    <font>
      <b/>
      <sz val="8"/>
      <name val=".VnArial NarrowH"/>
      <family val="2"/>
    </font>
    <font>
      <sz val="10"/>
      <name val="Arial"/>
      <family val="2"/>
    </font>
    <font>
      <sz val="8"/>
      <name val=".VnArial NarrowH"/>
      <family val="2"/>
    </font>
    <font>
      <b/>
      <sz val="12"/>
      <name val="Times New Roman"/>
      <family val="1"/>
      <charset val="163"/>
    </font>
    <font>
      <sz val="7"/>
      <name val="Arial"/>
      <family val="2"/>
    </font>
    <font>
      <sz val="10"/>
      <name val="Arial"/>
      <family val="2"/>
      <charset val="163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250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9" fillId="2" borderId="5" xfId="0" applyFont="1" applyFill="1" applyBorder="1"/>
    <xf numFmtId="166" fontId="10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167" fontId="10" fillId="2" borderId="5" xfId="0" applyNumberFormat="1" applyFont="1" applyFill="1" applyBorder="1" applyAlignment="1">
      <alignment horizontal="center"/>
    </xf>
    <xf numFmtId="38" fontId="10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3" fontId="8" fillId="2" borderId="6" xfId="0" applyNumberFormat="1" applyFont="1" applyFill="1" applyBorder="1"/>
    <xf numFmtId="3" fontId="8" fillId="2" borderId="8" xfId="0" applyNumberFormat="1" applyFont="1" applyFill="1" applyBorder="1"/>
    <xf numFmtId="0" fontId="8" fillId="2" borderId="0" xfId="0" applyFont="1" applyFill="1"/>
    <xf numFmtId="3" fontId="8" fillId="2" borderId="10" xfId="0" applyNumberFormat="1" applyFont="1" applyFill="1" applyBorder="1"/>
    <xf numFmtId="0" fontId="9" fillId="2" borderId="5" xfId="0" applyFont="1" applyFill="1" applyBorder="1" applyAlignment="1">
      <alignment horizontal="center"/>
    </xf>
    <xf numFmtId="166" fontId="2" fillId="2" borderId="5" xfId="0" applyNumberFormat="1" applyFont="1" applyFill="1" applyBorder="1" applyAlignment="1">
      <alignment horizontal="center"/>
    </xf>
    <xf numFmtId="38" fontId="2" fillId="2" borderId="5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center" vertical="center" wrapText="1"/>
    </xf>
    <xf numFmtId="166" fontId="10" fillId="2" borderId="5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left"/>
    </xf>
    <xf numFmtId="3" fontId="8" fillId="2" borderId="0" xfId="0" applyNumberFormat="1" applyFont="1" applyFill="1" applyBorder="1"/>
    <xf numFmtId="0" fontId="9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167" fontId="2" fillId="2" borderId="5" xfId="0" applyNumberFormat="1" applyFont="1" applyFill="1" applyBorder="1" applyAlignment="1">
      <alignment horizontal="center"/>
    </xf>
    <xf numFmtId="0" fontId="10" fillId="2" borderId="0" xfId="0" applyFont="1" applyFill="1"/>
    <xf numFmtId="3" fontId="8" fillId="2" borderId="6" xfId="0" applyNumberFormat="1" applyFont="1" applyFill="1" applyBorder="1" applyAlignment="1">
      <alignment wrapText="1"/>
    </xf>
    <xf numFmtId="3" fontId="8" fillId="2" borderId="8" xfId="0" applyNumberFormat="1" applyFont="1" applyFill="1" applyBorder="1" applyAlignment="1">
      <alignment wrapText="1"/>
    </xf>
    <xf numFmtId="166" fontId="10" fillId="3" borderId="5" xfId="0" applyNumberFormat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2" fontId="10" fillId="3" borderId="5" xfId="0" applyNumberFormat="1" applyFont="1" applyFill="1" applyBorder="1" applyAlignment="1">
      <alignment horizontal="center"/>
    </xf>
    <xf numFmtId="167" fontId="10" fillId="3" borderId="5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38" fontId="2" fillId="2" borderId="5" xfId="0" applyNumberFormat="1" applyFont="1" applyFill="1" applyBorder="1" applyAlignment="1"/>
    <xf numFmtId="38" fontId="2" fillId="2" borderId="6" xfId="0" applyNumberFormat="1" applyFont="1" applyFill="1" applyBorder="1" applyAlignment="1">
      <alignment horizontal="right"/>
    </xf>
    <xf numFmtId="38" fontId="2" fillId="2" borderId="11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wrapText="1"/>
    </xf>
    <xf numFmtId="0" fontId="9" fillId="2" borderId="5" xfId="0" applyFont="1" applyFill="1" applyBorder="1" applyAlignment="1"/>
    <xf numFmtId="3" fontId="6" fillId="2" borderId="6" xfId="0" applyNumberFormat="1" applyFont="1" applyFill="1" applyBorder="1" applyAlignment="1">
      <alignment wrapText="1"/>
    </xf>
    <xf numFmtId="3" fontId="6" fillId="2" borderId="0" xfId="0" applyNumberFormat="1" applyFont="1" applyFill="1" applyBorder="1" applyAlignment="1">
      <alignment wrapText="1"/>
    </xf>
    <xf numFmtId="43" fontId="9" fillId="2" borderId="5" xfId="1" applyFont="1" applyFill="1" applyBorder="1" applyAlignment="1"/>
    <xf numFmtId="166" fontId="10" fillId="2" borderId="5" xfId="1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3" fontId="10" fillId="2" borderId="0" xfId="0" applyNumberFormat="1" applyFont="1" applyFill="1"/>
    <xf numFmtId="0" fontId="3" fillId="2" borderId="0" xfId="0" applyFont="1" applyFill="1" applyBorder="1" applyAlignment="1">
      <alignment horizontal="center"/>
    </xf>
    <xf numFmtId="38" fontId="3" fillId="2" borderId="0" xfId="0" applyNumberFormat="1" applyFont="1" applyFill="1" applyBorder="1" applyAlignment="1">
      <alignment horizontal="right"/>
    </xf>
    <xf numFmtId="166" fontId="12" fillId="2" borderId="0" xfId="0" applyNumberFormat="1" applyFont="1" applyFill="1" applyBorder="1" applyAlignment="1">
      <alignment horizontal="left"/>
    </xf>
    <xf numFmtId="2" fontId="12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/>
    <xf numFmtId="169" fontId="10" fillId="2" borderId="0" xfId="0" applyNumberFormat="1" applyFont="1" applyFill="1"/>
    <xf numFmtId="164" fontId="3" fillId="2" borderId="0" xfId="1" applyNumberFormat="1" applyFont="1" applyFill="1" applyAlignment="1">
      <alignment horizontal="center"/>
    </xf>
    <xf numFmtId="0" fontId="13" fillId="0" borderId="0" xfId="0" applyFont="1"/>
    <xf numFmtId="166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4" fillId="0" borderId="0" xfId="0" applyFont="1"/>
    <xf numFmtId="0" fontId="12" fillId="0" borderId="0" xfId="0" applyFont="1" applyAlignment="1">
      <alignment horizontal="center"/>
    </xf>
    <xf numFmtId="166" fontId="12" fillId="0" borderId="0" xfId="0" applyNumberFormat="1" applyFont="1"/>
    <xf numFmtId="0" fontId="12" fillId="0" borderId="0" xfId="0" applyFont="1"/>
    <xf numFmtId="0" fontId="9" fillId="2" borderId="0" xfId="0" applyFont="1" applyFill="1"/>
    <xf numFmtId="164" fontId="12" fillId="0" borderId="0" xfId="1" applyNumberFormat="1" applyFont="1" applyAlignment="1">
      <alignment horizontal="center"/>
    </xf>
    <xf numFmtId="164" fontId="12" fillId="2" borderId="0" xfId="1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12" fillId="2" borderId="0" xfId="0" applyFont="1" applyFill="1"/>
    <xf numFmtId="38" fontId="12" fillId="0" borderId="0" xfId="0" applyNumberFormat="1" applyFont="1" applyFill="1" applyBorder="1" applyAlignment="1">
      <alignment horizontal="right"/>
    </xf>
    <xf numFmtId="165" fontId="12" fillId="0" borderId="0" xfId="0" applyNumberFormat="1" applyFont="1"/>
    <xf numFmtId="165" fontId="5" fillId="0" borderId="0" xfId="0" applyNumberFormat="1" applyFont="1"/>
    <xf numFmtId="166" fontId="14" fillId="0" borderId="0" xfId="0" applyNumberFormat="1" applyFont="1" applyAlignment="1">
      <alignment horizontal="center"/>
    </xf>
    <xf numFmtId="0" fontId="14" fillId="2" borderId="0" xfId="0" applyFont="1" applyFill="1"/>
    <xf numFmtId="164" fontId="14" fillId="0" borderId="0" xfId="1" applyNumberFormat="1" applyFont="1" applyAlignment="1">
      <alignment horizontal="center"/>
    </xf>
    <xf numFmtId="164" fontId="14" fillId="2" borderId="0" xfId="1" applyNumberFormat="1" applyFont="1" applyFill="1" applyAlignment="1">
      <alignment horizontal="center"/>
    </xf>
    <xf numFmtId="1" fontId="14" fillId="0" borderId="0" xfId="0" applyNumberFormat="1" applyFont="1" applyAlignment="1">
      <alignment horizontal="center"/>
    </xf>
    <xf numFmtId="0" fontId="12" fillId="2" borderId="0" xfId="2" applyFont="1" applyFill="1"/>
    <xf numFmtId="170" fontId="12" fillId="2" borderId="0" xfId="2" applyNumberFormat="1" applyFont="1" applyFill="1" applyBorder="1"/>
    <xf numFmtId="0" fontId="12" fillId="2" borderId="0" xfId="2" applyFont="1" applyFill="1" applyBorder="1"/>
    <xf numFmtId="0" fontId="12" fillId="0" borderId="0" xfId="2" applyFont="1" applyAlignment="1">
      <alignment horizontal="center"/>
    </xf>
    <xf numFmtId="166" fontId="12" fillId="0" borderId="0" xfId="2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2" fillId="0" borderId="0" xfId="2" applyFont="1"/>
    <xf numFmtId="166" fontId="12" fillId="0" borderId="0" xfId="2" applyNumberFormat="1" applyFont="1" applyAlignment="1">
      <alignment horizontal="left"/>
    </xf>
    <xf numFmtId="0" fontId="10" fillId="2" borderId="0" xfId="2" applyFont="1" applyFill="1"/>
    <xf numFmtId="3" fontId="5" fillId="2" borderId="0" xfId="2" applyNumberFormat="1" applyFont="1" applyFill="1" applyAlignment="1">
      <alignment horizontal="center"/>
    </xf>
    <xf numFmtId="170" fontId="10" fillId="2" borderId="0" xfId="2" applyNumberFormat="1" applyFont="1" applyFill="1" applyBorder="1"/>
    <xf numFmtId="0" fontId="10" fillId="2" borderId="0" xfId="2" applyFont="1" applyFill="1" applyBorder="1"/>
    <xf numFmtId="0" fontId="2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2" fontId="6" fillId="2" borderId="0" xfId="2" applyNumberFormat="1" applyFont="1" applyFill="1" applyAlignment="1">
      <alignment horizontal="center"/>
    </xf>
    <xf numFmtId="166" fontId="5" fillId="2" borderId="0" xfId="2" applyNumberFormat="1" applyFont="1" applyFill="1" applyAlignment="1">
      <alignment horizontal="center"/>
    </xf>
    <xf numFmtId="166" fontId="6" fillId="2" borderId="0" xfId="2" applyNumberFormat="1" applyFont="1" applyFill="1" applyAlignment="1">
      <alignment horizontal="center"/>
    </xf>
    <xf numFmtId="171" fontId="6" fillId="2" borderId="0" xfId="2" applyNumberFormat="1" applyFont="1" applyFill="1" applyAlignment="1">
      <alignment horizontal="center"/>
    </xf>
    <xf numFmtId="172" fontId="6" fillId="2" borderId="0" xfId="2" applyNumberFormat="1" applyFont="1" applyFill="1" applyAlignment="1">
      <alignment horizontal="center"/>
    </xf>
    <xf numFmtId="3" fontId="6" fillId="2" borderId="0" xfId="2" applyNumberFormat="1" applyFont="1" applyFill="1" applyAlignment="1">
      <alignment horizontal="center"/>
    </xf>
    <xf numFmtId="0" fontId="3" fillId="2" borderId="0" xfId="0" applyFont="1" applyFill="1"/>
    <xf numFmtId="3" fontId="10" fillId="2" borderId="9" xfId="0" applyNumberFormat="1" applyFont="1" applyFill="1" applyBorder="1" applyAlignment="1">
      <alignment horizontal="right" vertical="center" wrapText="1"/>
    </xf>
    <xf numFmtId="3" fontId="16" fillId="2" borderId="9" xfId="0" applyNumberFormat="1" applyFont="1" applyFill="1" applyBorder="1" applyAlignment="1">
      <alignment horizontal="right"/>
    </xf>
    <xf numFmtId="3" fontId="17" fillId="4" borderId="0" xfId="0" applyNumberFormat="1" applyFont="1" applyFill="1"/>
    <xf numFmtId="0" fontId="17" fillId="4" borderId="0" xfId="0" applyFont="1" applyFill="1"/>
    <xf numFmtId="0" fontId="18" fillId="4" borderId="0" xfId="0" applyFont="1" applyFill="1"/>
    <xf numFmtId="166" fontId="5" fillId="2" borderId="12" xfId="0" applyNumberFormat="1" applyFont="1" applyFill="1" applyBorder="1" applyAlignment="1">
      <alignment horizontal="center"/>
    </xf>
    <xf numFmtId="3" fontId="5" fillId="2" borderId="12" xfId="0" applyNumberFormat="1" applyFont="1" applyFill="1" applyBorder="1" applyAlignment="1">
      <alignment horizontal="center"/>
    </xf>
    <xf numFmtId="3" fontId="5" fillId="2" borderId="12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3" fontId="2" fillId="2" borderId="0" xfId="0" applyNumberFormat="1" applyFont="1" applyFill="1"/>
    <xf numFmtId="0" fontId="3" fillId="2" borderId="0" xfId="0" applyFont="1" applyFill="1" applyAlignment="1">
      <alignment horizontal="center"/>
    </xf>
    <xf numFmtId="0" fontId="3" fillId="2" borderId="0" xfId="2" applyFont="1" applyFill="1"/>
    <xf numFmtId="0" fontId="5" fillId="2" borderId="9" xfId="2" applyFont="1" applyFill="1" applyBorder="1" applyAlignment="1">
      <alignment horizontal="center" vertical="center" wrapText="1"/>
    </xf>
    <xf numFmtId="3" fontId="6" fillId="2" borderId="9" xfId="2" applyNumberFormat="1" applyFont="1" applyFill="1" applyBorder="1" applyAlignment="1">
      <alignment horizontal="right"/>
    </xf>
    <xf numFmtId="0" fontId="6" fillId="2" borderId="5" xfId="2" applyFont="1" applyFill="1" applyBorder="1"/>
    <xf numFmtId="166" fontId="6" fillId="2" borderId="5" xfId="2" applyNumberFormat="1" applyFont="1" applyFill="1" applyBorder="1" applyAlignment="1">
      <alignment horizontal="center"/>
    </xf>
    <xf numFmtId="0" fontId="21" fillId="2" borderId="4" xfId="2" applyFont="1" applyFill="1" applyBorder="1" applyAlignment="1">
      <alignment horizontal="center"/>
    </xf>
    <xf numFmtId="170" fontId="6" fillId="2" borderId="0" xfId="2" applyNumberFormat="1" applyFont="1" applyFill="1" applyBorder="1"/>
    <xf numFmtId="0" fontId="6" fillId="2" borderId="0" xfId="2" applyFont="1" applyFill="1" applyBorder="1"/>
    <xf numFmtId="0" fontId="6" fillId="2" borderId="5" xfId="0" applyFont="1" applyFill="1" applyBorder="1" applyAlignment="1">
      <alignment wrapText="1"/>
    </xf>
    <xf numFmtId="0" fontId="20" fillId="2" borderId="4" xfId="2" applyFont="1" applyFill="1" applyBorder="1" applyAlignment="1">
      <alignment horizontal="center"/>
    </xf>
    <xf numFmtId="0" fontId="6" fillId="2" borderId="30" xfId="2" applyFont="1" applyFill="1" applyBorder="1"/>
    <xf numFmtId="3" fontId="5" fillId="2" borderId="0" xfId="2" applyNumberFormat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horizontal="center"/>
    </xf>
    <xf numFmtId="175" fontId="6" fillId="2" borderId="0" xfId="2" applyNumberFormat="1" applyFont="1" applyFill="1" applyBorder="1" applyAlignment="1">
      <alignment horizontal="center" vertical="center"/>
    </xf>
    <xf numFmtId="173" fontId="5" fillId="2" borderId="0" xfId="2" applyNumberFormat="1" applyFont="1" applyFill="1" applyBorder="1" applyAlignment="1">
      <alignment horizontal="center" vertical="center"/>
    </xf>
    <xf numFmtId="175" fontId="5" fillId="2" borderId="0" xfId="2" applyNumberFormat="1" applyFont="1" applyFill="1" applyBorder="1" applyAlignment="1">
      <alignment horizontal="center" vertical="center"/>
    </xf>
    <xf numFmtId="176" fontId="5" fillId="2" borderId="0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/>
    </xf>
    <xf numFmtId="0" fontId="9" fillId="2" borderId="0" xfId="2" applyFont="1" applyFill="1"/>
    <xf numFmtId="0" fontId="9" fillId="2" borderId="0" xfId="2" applyFont="1" applyFill="1" applyAlignment="1">
      <alignment horizontal="center"/>
    </xf>
    <xf numFmtId="0" fontId="5" fillId="2" borderId="0" xfId="2" applyFont="1" applyFill="1"/>
    <xf numFmtId="170" fontId="5" fillId="2" borderId="0" xfId="2" applyNumberFormat="1" applyFont="1" applyFill="1" applyBorder="1"/>
    <xf numFmtId="0" fontId="5" fillId="2" borderId="0" xfId="2" applyFont="1" applyFill="1" applyBorder="1"/>
    <xf numFmtId="0" fontId="6" fillId="2" borderId="0" xfId="2" applyFont="1" applyFill="1"/>
    <xf numFmtId="0" fontId="5" fillId="2" borderId="5" xfId="2" applyFont="1" applyFill="1" applyBorder="1" applyAlignment="1">
      <alignment horizontal="center" vertical="center" wrapText="1"/>
    </xf>
    <xf numFmtId="0" fontId="5" fillId="2" borderId="28" xfId="2" applyFont="1" applyFill="1" applyBorder="1"/>
    <xf numFmtId="0" fontId="5" fillId="2" borderId="5" xfId="2" applyFont="1" applyFill="1" applyBorder="1"/>
    <xf numFmtId="0" fontId="5" fillId="2" borderId="5" xfId="2" applyFont="1" applyFill="1" applyBorder="1" applyAlignment="1">
      <alignment horizontal="center" vertical="center"/>
    </xf>
    <xf numFmtId="2" fontId="5" fillId="2" borderId="22" xfId="2" applyNumberFormat="1" applyFont="1" applyFill="1" applyBorder="1" applyAlignment="1">
      <alignment horizontal="center" vertical="center" wrapText="1"/>
    </xf>
    <xf numFmtId="0" fontId="22" fillId="2" borderId="5" xfId="2" applyFont="1" applyFill="1" applyBorder="1" applyAlignment="1">
      <alignment horizontal="center"/>
    </xf>
    <xf numFmtId="166" fontId="22" fillId="2" borderId="5" xfId="2" applyNumberFormat="1" applyFont="1" applyFill="1" applyBorder="1" applyAlignment="1">
      <alignment horizontal="center"/>
    </xf>
    <xf numFmtId="173" fontId="22" fillId="2" borderId="5" xfId="2" applyNumberFormat="1" applyFont="1" applyFill="1" applyBorder="1" applyAlignment="1">
      <alignment horizontal="center"/>
    </xf>
    <xf numFmtId="2" fontId="22" fillId="2" borderId="5" xfId="2" applyNumberFormat="1" applyFont="1" applyFill="1" applyBorder="1" applyAlignment="1">
      <alignment horizontal="center"/>
    </xf>
    <xf numFmtId="167" fontId="22" fillId="2" borderId="5" xfId="2" applyNumberFormat="1" applyFont="1" applyFill="1" applyBorder="1" applyAlignment="1">
      <alignment horizontal="center"/>
    </xf>
    <xf numFmtId="3" fontId="5" fillId="2" borderId="6" xfId="2" applyNumberFormat="1" applyFont="1" applyFill="1" applyBorder="1" applyAlignment="1">
      <alignment horizontal="right"/>
    </xf>
    <xf numFmtId="174" fontId="23" fillId="2" borderId="5" xfId="2" applyNumberFormat="1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wrapText="1"/>
    </xf>
    <xf numFmtId="0" fontId="6" fillId="2" borderId="29" xfId="2" applyFont="1" applyFill="1" applyBorder="1"/>
    <xf numFmtId="1" fontId="24" fillId="2" borderId="5" xfId="0" applyNumberFormat="1" applyFont="1" applyFill="1" applyBorder="1" applyAlignment="1">
      <alignment horizontal="center" wrapText="1"/>
    </xf>
    <xf numFmtId="0" fontId="25" fillId="2" borderId="5" xfId="2" applyFont="1" applyFill="1" applyBorder="1" applyAlignment="1">
      <alignment horizontal="center"/>
    </xf>
    <xf numFmtId="166" fontId="25" fillId="2" borderId="5" xfId="2" applyNumberFormat="1" applyFont="1" applyFill="1" applyBorder="1" applyAlignment="1">
      <alignment horizontal="center"/>
    </xf>
    <xf numFmtId="167" fontId="25" fillId="2" borderId="5" xfId="2" applyNumberFormat="1" applyFont="1" applyFill="1" applyBorder="1" applyAlignment="1">
      <alignment horizontal="center"/>
    </xf>
    <xf numFmtId="171" fontId="22" fillId="2" borderId="5" xfId="2" applyNumberFormat="1" applyFont="1" applyFill="1" applyBorder="1" applyAlignment="1">
      <alignment horizontal="center"/>
    </xf>
    <xf numFmtId="1" fontId="26" fillId="2" borderId="5" xfId="0" applyNumberFormat="1" applyFont="1" applyFill="1" applyBorder="1" applyAlignment="1">
      <alignment horizontal="center" wrapText="1"/>
    </xf>
    <xf numFmtId="174" fontId="28" fillId="2" borderId="5" xfId="2" applyNumberFormat="1" applyFont="1" applyFill="1" applyBorder="1" applyAlignment="1">
      <alignment horizontal="center" vertical="center"/>
    </xf>
    <xf numFmtId="166" fontId="26" fillId="2" borderId="5" xfId="0" applyNumberFormat="1" applyFont="1" applyFill="1" applyBorder="1" applyAlignment="1">
      <alignment horizontal="center" wrapText="1"/>
    </xf>
    <xf numFmtId="170" fontId="6" fillId="2" borderId="30" xfId="2" applyNumberFormat="1" applyFont="1" applyFill="1" applyBorder="1"/>
    <xf numFmtId="0" fontId="29" fillId="4" borderId="0" xfId="0" applyFont="1" applyFill="1"/>
    <xf numFmtId="0" fontId="19" fillId="2" borderId="5" xfId="0" applyFont="1" applyFill="1" applyBorder="1" applyAlignment="1">
      <alignment horizontal="center"/>
    </xf>
    <xf numFmtId="166" fontId="19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wrapText="1"/>
    </xf>
    <xf numFmtId="170" fontId="5" fillId="2" borderId="0" xfId="2" applyNumberFormat="1" applyFont="1" applyFill="1" applyBorder="1" applyAlignment="1">
      <alignment vertical="center"/>
    </xf>
    <xf numFmtId="166" fontId="5" fillId="2" borderId="0" xfId="2" applyNumberFormat="1" applyFont="1" applyFill="1" applyBorder="1" applyAlignment="1">
      <alignment vertical="center"/>
    </xf>
    <xf numFmtId="166" fontId="5" fillId="2" borderId="0" xfId="2" applyNumberFormat="1" applyFont="1" applyFill="1" applyAlignment="1">
      <alignment vertical="center"/>
    </xf>
    <xf numFmtId="166" fontId="20" fillId="2" borderId="13" xfId="2" applyNumberFormat="1" applyFont="1" applyFill="1" applyBorder="1" applyAlignment="1">
      <alignment horizontal="center" vertical="center"/>
    </xf>
    <xf numFmtId="0" fontId="5" fillId="2" borderId="12" xfId="2" applyFont="1" applyFill="1" applyBorder="1"/>
    <xf numFmtId="2" fontId="5" fillId="2" borderId="12" xfId="2" applyNumberFormat="1" applyFont="1" applyFill="1" applyBorder="1" applyAlignment="1">
      <alignment horizontal="center" vertical="center"/>
    </xf>
    <xf numFmtId="3" fontId="5" fillId="2" borderId="12" xfId="2" applyNumberFormat="1" applyFont="1" applyFill="1" applyBorder="1" applyAlignment="1">
      <alignment horizontal="right" vertical="center"/>
    </xf>
    <xf numFmtId="166" fontId="20" fillId="2" borderId="0" xfId="2" applyNumberFormat="1" applyFont="1" applyFill="1" applyBorder="1" applyAlignment="1">
      <alignment horizontal="center" vertical="center"/>
    </xf>
    <xf numFmtId="173" fontId="3" fillId="2" borderId="0" xfId="0" applyNumberFormat="1" applyFont="1" applyFill="1" applyBorder="1"/>
    <xf numFmtId="2" fontId="3" fillId="2" borderId="0" xfId="2" applyNumberFormat="1" applyFont="1" applyFill="1" applyBorder="1" applyAlignment="1">
      <alignment horizontal="center" vertical="center"/>
    </xf>
    <xf numFmtId="175" fontId="3" fillId="2" borderId="0" xfId="2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171" fontId="12" fillId="2" borderId="0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right"/>
    </xf>
    <xf numFmtId="166" fontId="27" fillId="2" borderId="0" xfId="0" applyNumberFormat="1" applyFont="1" applyFill="1" applyAlignment="1">
      <alignment horizontal="center"/>
    </xf>
    <xf numFmtId="0" fontId="27" fillId="2" borderId="0" xfId="0" applyFont="1" applyFill="1"/>
    <xf numFmtId="0" fontId="27" fillId="2" borderId="0" xfId="0" applyFont="1" applyFill="1" applyAlignment="1">
      <alignment horizontal="center"/>
    </xf>
    <xf numFmtId="164" fontId="3" fillId="2" borderId="0" xfId="1" applyNumberFormat="1" applyFont="1" applyFill="1"/>
    <xf numFmtId="166" fontId="12" fillId="2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166" fontId="12" fillId="2" borderId="0" xfId="0" applyNumberFormat="1" applyFont="1" applyFill="1"/>
    <xf numFmtId="0" fontId="12" fillId="2" borderId="0" xfId="0" applyFont="1" applyFill="1" applyAlignment="1">
      <alignment horizontal="center"/>
    </xf>
    <xf numFmtId="167" fontId="5" fillId="2" borderId="0" xfId="0" applyNumberFormat="1" applyFont="1" applyFill="1" applyBorder="1" applyAlignment="1">
      <alignment horizontal="center"/>
    </xf>
    <xf numFmtId="2" fontId="14" fillId="2" borderId="0" xfId="0" applyNumberFormat="1" applyFont="1" applyFill="1"/>
    <xf numFmtId="177" fontId="5" fillId="2" borderId="0" xfId="0" applyNumberFormat="1" applyFont="1" applyFill="1"/>
    <xf numFmtId="1" fontId="14" fillId="2" borderId="0" xfId="0" applyNumberFormat="1" applyFont="1" applyFill="1" applyAlignment="1">
      <alignment horizontal="center"/>
    </xf>
    <xf numFmtId="164" fontId="14" fillId="2" borderId="0" xfId="1" applyNumberFormat="1" applyFont="1" applyFill="1"/>
    <xf numFmtId="166" fontId="5" fillId="2" borderId="0" xfId="2" applyNumberFormat="1" applyFont="1" applyFill="1" applyBorder="1" applyAlignment="1">
      <alignment horizontal="center" vertical="center"/>
    </xf>
    <xf numFmtId="166" fontId="12" fillId="2" borderId="0" xfId="2" applyNumberFormat="1" applyFont="1" applyFill="1" applyAlignment="1">
      <alignment horizontal="center"/>
    </xf>
    <xf numFmtId="166" fontId="12" fillId="2" borderId="0" xfId="2" applyNumberFormat="1" applyFont="1" applyFill="1" applyAlignment="1">
      <alignment horizontal="left"/>
    </xf>
    <xf numFmtId="174" fontId="6" fillId="2" borderId="0" xfId="2" applyNumberFormat="1" applyFont="1" applyFill="1" applyBorder="1" applyAlignment="1">
      <alignment horizontal="center" vertical="center"/>
    </xf>
    <xf numFmtId="174" fontId="5" fillId="2" borderId="0" xfId="2" applyNumberFormat="1" applyFont="1" applyFill="1" applyAlignment="1">
      <alignment vertical="center"/>
    </xf>
    <xf numFmtId="174" fontId="5" fillId="2" borderId="0" xfId="2" applyNumberFormat="1" applyFont="1" applyFill="1" applyBorder="1" applyAlignment="1">
      <alignment horizontal="center" vertical="center"/>
    </xf>
    <xf numFmtId="164" fontId="5" fillId="2" borderId="0" xfId="2" applyNumberFormat="1" applyFont="1" applyFill="1" applyBorder="1" applyAlignment="1">
      <alignment horizontal="center" vertical="center"/>
    </xf>
    <xf numFmtId="3" fontId="5" fillId="2" borderId="6" xfId="2" applyNumberFormat="1" applyFont="1" applyFill="1" applyBorder="1" applyAlignment="1">
      <alignment horizontal="center" vertical="center" wrapText="1"/>
    </xf>
    <xf numFmtId="3" fontId="5" fillId="2" borderId="6" xfId="2" applyNumberFormat="1" applyFont="1" applyFill="1" applyBorder="1" applyAlignment="1">
      <alignment horizontal="center"/>
    </xf>
    <xf numFmtId="3" fontId="5" fillId="2" borderId="12" xfId="2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3" fillId="2" borderId="16" xfId="2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wrapText="1"/>
    </xf>
    <xf numFmtId="0" fontId="5" fillId="2" borderId="23" xfId="2" applyFont="1" applyFill="1" applyBorder="1" applyAlignment="1">
      <alignment horizontal="center" vertical="center" wrapText="1"/>
    </xf>
    <xf numFmtId="0" fontId="5" fillId="2" borderId="22" xfId="2" applyFont="1" applyFill="1" applyBorder="1" applyAlignment="1">
      <alignment horizontal="center" vertical="center" wrapText="1"/>
    </xf>
    <xf numFmtId="0" fontId="5" fillId="2" borderId="26" xfId="2" applyFont="1" applyFill="1" applyBorder="1" applyAlignment="1">
      <alignment horizontal="center" vertical="center" wrapText="1"/>
    </xf>
    <xf numFmtId="0" fontId="5" fillId="2" borderId="18" xfId="2" applyFont="1" applyFill="1" applyBorder="1" applyAlignment="1">
      <alignment horizontal="center" vertical="center" wrapText="1"/>
    </xf>
    <xf numFmtId="0" fontId="5" fillId="2" borderId="21" xfId="2" applyFont="1" applyFill="1" applyBorder="1" applyAlignment="1">
      <alignment horizontal="center" vertical="center" wrapText="1"/>
    </xf>
    <xf numFmtId="0" fontId="5" fillId="2" borderId="17" xfId="2" applyFont="1" applyFill="1" applyBorder="1" applyAlignment="1">
      <alignment horizontal="center" vertical="center" wrapText="1"/>
    </xf>
    <xf numFmtId="0" fontId="5" fillId="2" borderId="20" xfId="2" applyFont="1" applyFill="1" applyBorder="1" applyAlignment="1">
      <alignment horizontal="center" vertical="center" wrapText="1"/>
    </xf>
    <xf numFmtId="0" fontId="5" fillId="2" borderId="25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 wrapText="1"/>
    </xf>
    <xf numFmtId="2" fontId="5" fillId="2" borderId="21" xfId="2" applyNumberFormat="1" applyFont="1" applyFill="1" applyBorder="1" applyAlignment="1">
      <alignment horizontal="center" vertical="center" wrapText="1"/>
    </xf>
    <xf numFmtId="2" fontId="5" fillId="2" borderId="26" xfId="2" applyNumberFormat="1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0" fillId="2" borderId="16" xfId="2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</xdr:row>
      <xdr:rowOff>285750</xdr:rowOff>
    </xdr:from>
    <xdr:to>
      <xdr:col>2</xdr:col>
      <xdr:colOff>266700</xdr:colOff>
      <xdr:row>1</xdr:row>
      <xdr:rowOff>285750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685800" y="476250"/>
          <a:ext cx="1323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</xdr:row>
      <xdr:rowOff>0</xdr:rowOff>
    </xdr:from>
    <xdr:to>
      <xdr:col>15</xdr:col>
      <xdr:colOff>381000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686425" y="476250"/>
          <a:ext cx="1314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323850</xdr:colOff>
      <xdr:row>1</xdr:row>
      <xdr:rowOff>285750</xdr:rowOff>
    </xdr:from>
    <xdr:to>
      <xdr:col>2</xdr:col>
      <xdr:colOff>266700</xdr:colOff>
      <xdr:row>1</xdr:row>
      <xdr:rowOff>285750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 flipV="1">
          <a:off x="685800" y="476250"/>
          <a:ext cx="1323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</xdr:row>
      <xdr:rowOff>0</xdr:rowOff>
    </xdr:from>
    <xdr:to>
      <xdr:col>15</xdr:col>
      <xdr:colOff>381000</xdr:colOff>
      <xdr:row>2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 flipV="1">
          <a:off x="5686425" y="476250"/>
          <a:ext cx="1314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Ufunction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Base"/>
      <sheetName val="vniBase"/>
      <sheetName val="abcBase"/>
      <sheetName val="Ufunctions"/>
    </sheetNames>
    <definedNames>
      <definedName name="VND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12"/>
  <sheetViews>
    <sheetView tabSelected="1" workbookViewId="0">
      <selection activeCell="M5" sqref="M5:M6"/>
    </sheetView>
  </sheetViews>
  <sheetFormatPr defaultRowHeight="12.75" x14ac:dyDescent="0.2"/>
  <cols>
    <col min="1" max="1" width="4.28515625" style="1" customWidth="1"/>
    <col min="2" max="2" width="19.42578125" style="1" customWidth="1"/>
    <col min="3" max="3" width="6.42578125" style="39" customWidth="1"/>
    <col min="4" max="4" width="5.85546875" style="39" customWidth="1"/>
    <col min="5" max="5" width="6.5703125" style="39" customWidth="1"/>
    <col min="6" max="6" width="5.42578125" style="39" customWidth="1"/>
    <col min="7" max="7" width="5.5703125" style="39" customWidth="1"/>
    <col min="8" max="8" width="5.42578125" style="39" customWidth="1"/>
    <col min="9" max="9" width="5.5703125" style="39" customWidth="1"/>
    <col min="10" max="10" width="6.7109375" style="39" customWidth="1"/>
    <col min="11" max="11" width="6" style="39" customWidth="1"/>
    <col min="12" max="12" width="5.42578125" style="39" customWidth="1"/>
    <col min="13" max="13" width="13" style="39" customWidth="1"/>
    <col min="14" max="14" width="10.5703125" style="39" customWidth="1"/>
    <col min="15" max="15" width="11" style="39" customWidth="1"/>
    <col min="16" max="16" width="10.28515625" style="39" customWidth="1"/>
    <col min="17" max="17" width="15.85546875" style="59" customWidth="1"/>
    <col min="18" max="18" width="12.5703125" style="59" hidden="1" customWidth="1"/>
    <col min="19" max="242" width="9.140625" style="39"/>
    <col min="243" max="243" width="4.28515625" style="39" customWidth="1"/>
    <col min="244" max="244" width="19.42578125" style="39" customWidth="1"/>
    <col min="245" max="245" width="10.85546875" style="39" customWidth="1"/>
    <col min="246" max="247" width="9" style="39" customWidth="1"/>
    <col min="248" max="249" width="5.5703125" style="39" customWidth="1"/>
    <col min="250" max="251" width="7.7109375" style="39" customWidth="1"/>
    <col min="252" max="253" width="7.5703125" style="39" customWidth="1"/>
    <col min="254" max="254" width="7.140625" style="39" customWidth="1"/>
    <col min="255" max="255" width="13" style="39" customWidth="1"/>
    <col min="256" max="256" width="11.28515625" style="39" customWidth="1"/>
    <col min="257" max="257" width="11" style="39" customWidth="1"/>
    <col min="258" max="258" width="17.140625" style="39" customWidth="1"/>
    <col min="259" max="259" width="0" style="39" hidden="1" customWidth="1"/>
    <col min="260" max="261" width="12.5703125" style="39" customWidth="1"/>
    <col min="262" max="262" width="15" style="39" customWidth="1"/>
    <col min="263" max="263" width="9.140625" style="39"/>
    <col min="264" max="264" width="9.42578125" style="39" customWidth="1"/>
    <col min="265" max="265" width="9.85546875" style="39" customWidth="1"/>
    <col min="266" max="267" width="13.7109375" style="39" customWidth="1"/>
    <col min="268" max="268" width="13.140625" style="39" customWidth="1"/>
    <col min="269" max="269" width="18.140625" style="39" customWidth="1"/>
    <col min="270" max="270" width="11.42578125" style="39" customWidth="1"/>
    <col min="271" max="271" width="16" style="39" customWidth="1"/>
    <col min="272" max="272" width="20.7109375" style="39" bestFit="1" customWidth="1"/>
    <col min="273" max="498" width="9.140625" style="39"/>
    <col min="499" max="499" width="4.28515625" style="39" customWidth="1"/>
    <col min="500" max="500" width="19.42578125" style="39" customWidth="1"/>
    <col min="501" max="501" width="10.85546875" style="39" customWidth="1"/>
    <col min="502" max="503" width="9" style="39" customWidth="1"/>
    <col min="504" max="505" width="5.5703125" style="39" customWidth="1"/>
    <col min="506" max="507" width="7.7109375" style="39" customWidth="1"/>
    <col min="508" max="509" width="7.5703125" style="39" customWidth="1"/>
    <col min="510" max="510" width="7.140625" style="39" customWidth="1"/>
    <col min="511" max="511" width="13" style="39" customWidth="1"/>
    <col min="512" max="512" width="11.28515625" style="39" customWidth="1"/>
    <col min="513" max="513" width="11" style="39" customWidth="1"/>
    <col min="514" max="514" width="17.140625" style="39" customWidth="1"/>
    <col min="515" max="515" width="0" style="39" hidden="1" customWidth="1"/>
    <col min="516" max="517" width="12.5703125" style="39" customWidth="1"/>
    <col min="518" max="518" width="15" style="39" customWidth="1"/>
    <col min="519" max="519" width="9.140625" style="39"/>
    <col min="520" max="520" width="9.42578125" style="39" customWidth="1"/>
    <col min="521" max="521" width="9.85546875" style="39" customWidth="1"/>
    <col min="522" max="523" width="13.7109375" style="39" customWidth="1"/>
    <col min="524" max="524" width="13.140625" style="39" customWidth="1"/>
    <col min="525" max="525" width="18.140625" style="39" customWidth="1"/>
    <col min="526" max="526" width="11.42578125" style="39" customWidth="1"/>
    <col min="527" max="527" width="16" style="39" customWidth="1"/>
    <col min="528" max="528" width="20.7109375" style="39" bestFit="1" customWidth="1"/>
    <col min="529" max="754" width="9.140625" style="39"/>
    <col min="755" max="755" width="4.28515625" style="39" customWidth="1"/>
    <col min="756" max="756" width="19.42578125" style="39" customWidth="1"/>
    <col min="757" max="757" width="10.85546875" style="39" customWidth="1"/>
    <col min="758" max="759" width="9" style="39" customWidth="1"/>
    <col min="760" max="761" width="5.5703125" style="39" customWidth="1"/>
    <col min="762" max="763" width="7.7109375" style="39" customWidth="1"/>
    <col min="764" max="765" width="7.5703125" style="39" customWidth="1"/>
    <col min="766" max="766" width="7.140625" style="39" customWidth="1"/>
    <col min="767" max="767" width="13" style="39" customWidth="1"/>
    <col min="768" max="768" width="11.28515625" style="39" customWidth="1"/>
    <col min="769" max="769" width="11" style="39" customWidth="1"/>
    <col min="770" max="770" width="17.140625" style="39" customWidth="1"/>
    <col min="771" max="771" width="0" style="39" hidden="1" customWidth="1"/>
    <col min="772" max="773" width="12.5703125" style="39" customWidth="1"/>
    <col min="774" max="774" width="15" style="39" customWidth="1"/>
    <col min="775" max="775" width="9.140625" style="39"/>
    <col min="776" max="776" width="9.42578125" style="39" customWidth="1"/>
    <col min="777" max="777" width="9.85546875" style="39" customWidth="1"/>
    <col min="778" max="779" width="13.7109375" style="39" customWidth="1"/>
    <col min="780" max="780" width="13.140625" style="39" customWidth="1"/>
    <col min="781" max="781" width="18.140625" style="39" customWidth="1"/>
    <col min="782" max="782" width="11.42578125" style="39" customWidth="1"/>
    <col min="783" max="783" width="16" style="39" customWidth="1"/>
    <col min="784" max="784" width="20.7109375" style="39" bestFit="1" customWidth="1"/>
    <col min="785" max="1010" width="9.140625" style="39"/>
    <col min="1011" max="1011" width="4.28515625" style="39" customWidth="1"/>
    <col min="1012" max="1012" width="19.42578125" style="39" customWidth="1"/>
    <col min="1013" max="1013" width="10.85546875" style="39" customWidth="1"/>
    <col min="1014" max="1015" width="9" style="39" customWidth="1"/>
    <col min="1016" max="1017" width="5.5703125" style="39" customWidth="1"/>
    <col min="1018" max="1019" width="7.7109375" style="39" customWidth="1"/>
    <col min="1020" max="1021" width="7.5703125" style="39" customWidth="1"/>
    <col min="1022" max="1022" width="7.140625" style="39" customWidth="1"/>
    <col min="1023" max="1023" width="13" style="39" customWidth="1"/>
    <col min="1024" max="1024" width="11.28515625" style="39" customWidth="1"/>
    <col min="1025" max="1025" width="11" style="39" customWidth="1"/>
    <col min="1026" max="1026" width="17.140625" style="39" customWidth="1"/>
    <col min="1027" max="1027" width="0" style="39" hidden="1" customWidth="1"/>
    <col min="1028" max="1029" width="12.5703125" style="39" customWidth="1"/>
    <col min="1030" max="1030" width="15" style="39" customWidth="1"/>
    <col min="1031" max="1031" width="9.140625" style="39"/>
    <col min="1032" max="1032" width="9.42578125" style="39" customWidth="1"/>
    <col min="1033" max="1033" width="9.85546875" style="39" customWidth="1"/>
    <col min="1034" max="1035" width="13.7109375" style="39" customWidth="1"/>
    <col min="1036" max="1036" width="13.140625" style="39" customWidth="1"/>
    <col min="1037" max="1037" width="18.140625" style="39" customWidth="1"/>
    <col min="1038" max="1038" width="11.42578125" style="39" customWidth="1"/>
    <col min="1039" max="1039" width="16" style="39" customWidth="1"/>
    <col min="1040" max="1040" width="20.7109375" style="39" bestFit="1" customWidth="1"/>
    <col min="1041" max="1266" width="9.140625" style="39"/>
    <col min="1267" max="1267" width="4.28515625" style="39" customWidth="1"/>
    <col min="1268" max="1268" width="19.42578125" style="39" customWidth="1"/>
    <col min="1269" max="1269" width="10.85546875" style="39" customWidth="1"/>
    <col min="1270" max="1271" width="9" style="39" customWidth="1"/>
    <col min="1272" max="1273" width="5.5703125" style="39" customWidth="1"/>
    <col min="1274" max="1275" width="7.7109375" style="39" customWidth="1"/>
    <col min="1276" max="1277" width="7.5703125" style="39" customWidth="1"/>
    <col min="1278" max="1278" width="7.140625" style="39" customWidth="1"/>
    <col min="1279" max="1279" width="13" style="39" customWidth="1"/>
    <col min="1280" max="1280" width="11.28515625" style="39" customWidth="1"/>
    <col min="1281" max="1281" width="11" style="39" customWidth="1"/>
    <col min="1282" max="1282" width="17.140625" style="39" customWidth="1"/>
    <col min="1283" max="1283" width="0" style="39" hidden="1" customWidth="1"/>
    <col min="1284" max="1285" width="12.5703125" style="39" customWidth="1"/>
    <col min="1286" max="1286" width="15" style="39" customWidth="1"/>
    <col min="1287" max="1287" width="9.140625" style="39"/>
    <col min="1288" max="1288" width="9.42578125" style="39" customWidth="1"/>
    <col min="1289" max="1289" width="9.85546875" style="39" customWidth="1"/>
    <col min="1290" max="1291" width="13.7109375" style="39" customWidth="1"/>
    <col min="1292" max="1292" width="13.140625" style="39" customWidth="1"/>
    <col min="1293" max="1293" width="18.140625" style="39" customWidth="1"/>
    <col min="1294" max="1294" width="11.42578125" style="39" customWidth="1"/>
    <col min="1295" max="1295" width="16" style="39" customWidth="1"/>
    <col min="1296" max="1296" width="20.7109375" style="39" bestFit="1" customWidth="1"/>
    <col min="1297" max="1522" width="9.140625" style="39"/>
    <col min="1523" max="1523" width="4.28515625" style="39" customWidth="1"/>
    <col min="1524" max="1524" width="19.42578125" style="39" customWidth="1"/>
    <col min="1525" max="1525" width="10.85546875" style="39" customWidth="1"/>
    <col min="1526" max="1527" width="9" style="39" customWidth="1"/>
    <col min="1528" max="1529" width="5.5703125" style="39" customWidth="1"/>
    <col min="1530" max="1531" width="7.7109375" style="39" customWidth="1"/>
    <col min="1532" max="1533" width="7.5703125" style="39" customWidth="1"/>
    <col min="1534" max="1534" width="7.140625" style="39" customWidth="1"/>
    <col min="1535" max="1535" width="13" style="39" customWidth="1"/>
    <col min="1536" max="1536" width="11.28515625" style="39" customWidth="1"/>
    <col min="1537" max="1537" width="11" style="39" customWidth="1"/>
    <col min="1538" max="1538" width="17.140625" style="39" customWidth="1"/>
    <col min="1539" max="1539" width="0" style="39" hidden="1" customWidth="1"/>
    <col min="1540" max="1541" width="12.5703125" style="39" customWidth="1"/>
    <col min="1542" max="1542" width="15" style="39" customWidth="1"/>
    <col min="1543" max="1543" width="9.140625" style="39"/>
    <col min="1544" max="1544" width="9.42578125" style="39" customWidth="1"/>
    <col min="1545" max="1545" width="9.85546875" style="39" customWidth="1"/>
    <col min="1546" max="1547" width="13.7109375" style="39" customWidth="1"/>
    <col min="1548" max="1548" width="13.140625" style="39" customWidth="1"/>
    <col min="1549" max="1549" width="18.140625" style="39" customWidth="1"/>
    <col min="1550" max="1550" width="11.42578125" style="39" customWidth="1"/>
    <col min="1551" max="1551" width="16" style="39" customWidth="1"/>
    <col min="1552" max="1552" width="20.7109375" style="39" bestFit="1" customWidth="1"/>
    <col min="1553" max="1778" width="9.140625" style="39"/>
    <col min="1779" max="1779" width="4.28515625" style="39" customWidth="1"/>
    <col min="1780" max="1780" width="19.42578125" style="39" customWidth="1"/>
    <col min="1781" max="1781" width="10.85546875" style="39" customWidth="1"/>
    <col min="1782" max="1783" width="9" style="39" customWidth="1"/>
    <col min="1784" max="1785" width="5.5703125" style="39" customWidth="1"/>
    <col min="1786" max="1787" width="7.7109375" style="39" customWidth="1"/>
    <col min="1788" max="1789" width="7.5703125" style="39" customWidth="1"/>
    <col min="1790" max="1790" width="7.140625" style="39" customWidth="1"/>
    <col min="1791" max="1791" width="13" style="39" customWidth="1"/>
    <col min="1792" max="1792" width="11.28515625" style="39" customWidth="1"/>
    <col min="1793" max="1793" width="11" style="39" customWidth="1"/>
    <col min="1794" max="1794" width="17.140625" style="39" customWidth="1"/>
    <col min="1795" max="1795" width="0" style="39" hidden="1" customWidth="1"/>
    <col min="1796" max="1797" width="12.5703125" style="39" customWidth="1"/>
    <col min="1798" max="1798" width="15" style="39" customWidth="1"/>
    <col min="1799" max="1799" width="9.140625" style="39"/>
    <col min="1800" max="1800" width="9.42578125" style="39" customWidth="1"/>
    <col min="1801" max="1801" width="9.85546875" style="39" customWidth="1"/>
    <col min="1802" max="1803" width="13.7109375" style="39" customWidth="1"/>
    <col min="1804" max="1804" width="13.140625" style="39" customWidth="1"/>
    <col min="1805" max="1805" width="18.140625" style="39" customWidth="1"/>
    <col min="1806" max="1806" width="11.42578125" style="39" customWidth="1"/>
    <col min="1807" max="1807" width="16" style="39" customWidth="1"/>
    <col min="1808" max="1808" width="20.7109375" style="39" bestFit="1" customWidth="1"/>
    <col min="1809" max="2034" width="9.140625" style="39"/>
    <col min="2035" max="2035" width="4.28515625" style="39" customWidth="1"/>
    <col min="2036" max="2036" width="19.42578125" style="39" customWidth="1"/>
    <col min="2037" max="2037" width="10.85546875" style="39" customWidth="1"/>
    <col min="2038" max="2039" width="9" style="39" customWidth="1"/>
    <col min="2040" max="2041" width="5.5703125" style="39" customWidth="1"/>
    <col min="2042" max="2043" width="7.7109375" style="39" customWidth="1"/>
    <col min="2044" max="2045" width="7.5703125" style="39" customWidth="1"/>
    <col min="2046" max="2046" width="7.140625" style="39" customWidth="1"/>
    <col min="2047" max="2047" width="13" style="39" customWidth="1"/>
    <col min="2048" max="2048" width="11.28515625" style="39" customWidth="1"/>
    <col min="2049" max="2049" width="11" style="39" customWidth="1"/>
    <col min="2050" max="2050" width="17.140625" style="39" customWidth="1"/>
    <col min="2051" max="2051" width="0" style="39" hidden="1" customWidth="1"/>
    <col min="2052" max="2053" width="12.5703125" style="39" customWidth="1"/>
    <col min="2054" max="2054" width="15" style="39" customWidth="1"/>
    <col min="2055" max="2055" width="9.140625" style="39"/>
    <col min="2056" max="2056" width="9.42578125" style="39" customWidth="1"/>
    <col min="2057" max="2057" width="9.85546875" style="39" customWidth="1"/>
    <col min="2058" max="2059" width="13.7109375" style="39" customWidth="1"/>
    <col min="2060" max="2060" width="13.140625" style="39" customWidth="1"/>
    <col min="2061" max="2061" width="18.140625" style="39" customWidth="1"/>
    <col min="2062" max="2062" width="11.42578125" style="39" customWidth="1"/>
    <col min="2063" max="2063" width="16" style="39" customWidth="1"/>
    <col min="2064" max="2064" width="20.7109375" style="39" bestFit="1" customWidth="1"/>
    <col min="2065" max="2290" width="9.140625" style="39"/>
    <col min="2291" max="2291" width="4.28515625" style="39" customWidth="1"/>
    <col min="2292" max="2292" width="19.42578125" style="39" customWidth="1"/>
    <col min="2293" max="2293" width="10.85546875" style="39" customWidth="1"/>
    <col min="2294" max="2295" width="9" style="39" customWidth="1"/>
    <col min="2296" max="2297" width="5.5703125" style="39" customWidth="1"/>
    <col min="2298" max="2299" width="7.7109375" style="39" customWidth="1"/>
    <col min="2300" max="2301" width="7.5703125" style="39" customWidth="1"/>
    <col min="2302" max="2302" width="7.140625" style="39" customWidth="1"/>
    <col min="2303" max="2303" width="13" style="39" customWidth="1"/>
    <col min="2304" max="2304" width="11.28515625" style="39" customWidth="1"/>
    <col min="2305" max="2305" width="11" style="39" customWidth="1"/>
    <col min="2306" max="2306" width="17.140625" style="39" customWidth="1"/>
    <col min="2307" max="2307" width="0" style="39" hidden="1" customWidth="1"/>
    <col min="2308" max="2309" width="12.5703125" style="39" customWidth="1"/>
    <col min="2310" max="2310" width="15" style="39" customWidth="1"/>
    <col min="2311" max="2311" width="9.140625" style="39"/>
    <col min="2312" max="2312" width="9.42578125" style="39" customWidth="1"/>
    <col min="2313" max="2313" width="9.85546875" style="39" customWidth="1"/>
    <col min="2314" max="2315" width="13.7109375" style="39" customWidth="1"/>
    <col min="2316" max="2316" width="13.140625" style="39" customWidth="1"/>
    <col min="2317" max="2317" width="18.140625" style="39" customWidth="1"/>
    <col min="2318" max="2318" width="11.42578125" style="39" customWidth="1"/>
    <col min="2319" max="2319" width="16" style="39" customWidth="1"/>
    <col min="2320" max="2320" width="20.7109375" style="39" bestFit="1" customWidth="1"/>
    <col min="2321" max="2546" width="9.140625" style="39"/>
    <col min="2547" max="2547" width="4.28515625" style="39" customWidth="1"/>
    <col min="2548" max="2548" width="19.42578125" style="39" customWidth="1"/>
    <col min="2549" max="2549" width="10.85546875" style="39" customWidth="1"/>
    <col min="2550" max="2551" width="9" style="39" customWidth="1"/>
    <col min="2552" max="2553" width="5.5703125" style="39" customWidth="1"/>
    <col min="2554" max="2555" width="7.7109375" style="39" customWidth="1"/>
    <col min="2556" max="2557" width="7.5703125" style="39" customWidth="1"/>
    <col min="2558" max="2558" width="7.140625" style="39" customWidth="1"/>
    <col min="2559" max="2559" width="13" style="39" customWidth="1"/>
    <col min="2560" max="2560" width="11.28515625" style="39" customWidth="1"/>
    <col min="2561" max="2561" width="11" style="39" customWidth="1"/>
    <col min="2562" max="2562" width="17.140625" style="39" customWidth="1"/>
    <col min="2563" max="2563" width="0" style="39" hidden="1" customWidth="1"/>
    <col min="2564" max="2565" width="12.5703125" style="39" customWidth="1"/>
    <col min="2566" max="2566" width="15" style="39" customWidth="1"/>
    <col min="2567" max="2567" width="9.140625" style="39"/>
    <col min="2568" max="2568" width="9.42578125" style="39" customWidth="1"/>
    <col min="2569" max="2569" width="9.85546875" style="39" customWidth="1"/>
    <col min="2570" max="2571" width="13.7109375" style="39" customWidth="1"/>
    <col min="2572" max="2572" width="13.140625" style="39" customWidth="1"/>
    <col min="2573" max="2573" width="18.140625" style="39" customWidth="1"/>
    <col min="2574" max="2574" width="11.42578125" style="39" customWidth="1"/>
    <col min="2575" max="2575" width="16" style="39" customWidth="1"/>
    <col min="2576" max="2576" width="20.7109375" style="39" bestFit="1" customWidth="1"/>
    <col min="2577" max="2802" width="9.140625" style="39"/>
    <col min="2803" max="2803" width="4.28515625" style="39" customWidth="1"/>
    <col min="2804" max="2804" width="19.42578125" style="39" customWidth="1"/>
    <col min="2805" max="2805" width="10.85546875" style="39" customWidth="1"/>
    <col min="2806" max="2807" width="9" style="39" customWidth="1"/>
    <col min="2808" max="2809" width="5.5703125" style="39" customWidth="1"/>
    <col min="2810" max="2811" width="7.7109375" style="39" customWidth="1"/>
    <col min="2812" max="2813" width="7.5703125" style="39" customWidth="1"/>
    <col min="2814" max="2814" width="7.140625" style="39" customWidth="1"/>
    <col min="2815" max="2815" width="13" style="39" customWidth="1"/>
    <col min="2816" max="2816" width="11.28515625" style="39" customWidth="1"/>
    <col min="2817" max="2817" width="11" style="39" customWidth="1"/>
    <col min="2818" max="2818" width="17.140625" style="39" customWidth="1"/>
    <col min="2819" max="2819" width="0" style="39" hidden="1" customWidth="1"/>
    <col min="2820" max="2821" width="12.5703125" style="39" customWidth="1"/>
    <col min="2822" max="2822" width="15" style="39" customWidth="1"/>
    <col min="2823" max="2823" width="9.140625" style="39"/>
    <col min="2824" max="2824" width="9.42578125" style="39" customWidth="1"/>
    <col min="2825" max="2825" width="9.85546875" style="39" customWidth="1"/>
    <col min="2826" max="2827" width="13.7109375" style="39" customWidth="1"/>
    <col min="2828" max="2828" width="13.140625" style="39" customWidth="1"/>
    <col min="2829" max="2829" width="18.140625" style="39" customWidth="1"/>
    <col min="2830" max="2830" width="11.42578125" style="39" customWidth="1"/>
    <col min="2831" max="2831" width="16" style="39" customWidth="1"/>
    <col min="2832" max="2832" width="20.7109375" style="39" bestFit="1" customWidth="1"/>
    <col min="2833" max="3058" width="9.140625" style="39"/>
    <col min="3059" max="3059" width="4.28515625" style="39" customWidth="1"/>
    <col min="3060" max="3060" width="19.42578125" style="39" customWidth="1"/>
    <col min="3061" max="3061" width="10.85546875" style="39" customWidth="1"/>
    <col min="3062" max="3063" width="9" style="39" customWidth="1"/>
    <col min="3064" max="3065" width="5.5703125" style="39" customWidth="1"/>
    <col min="3066" max="3067" width="7.7109375" style="39" customWidth="1"/>
    <col min="3068" max="3069" width="7.5703125" style="39" customWidth="1"/>
    <col min="3070" max="3070" width="7.140625" style="39" customWidth="1"/>
    <col min="3071" max="3071" width="13" style="39" customWidth="1"/>
    <col min="3072" max="3072" width="11.28515625" style="39" customWidth="1"/>
    <col min="3073" max="3073" width="11" style="39" customWidth="1"/>
    <col min="3074" max="3074" width="17.140625" style="39" customWidth="1"/>
    <col min="3075" max="3075" width="0" style="39" hidden="1" customWidth="1"/>
    <col min="3076" max="3077" width="12.5703125" style="39" customWidth="1"/>
    <col min="3078" max="3078" width="15" style="39" customWidth="1"/>
    <col min="3079" max="3079" width="9.140625" style="39"/>
    <col min="3080" max="3080" width="9.42578125" style="39" customWidth="1"/>
    <col min="3081" max="3081" width="9.85546875" style="39" customWidth="1"/>
    <col min="3082" max="3083" width="13.7109375" style="39" customWidth="1"/>
    <col min="3084" max="3084" width="13.140625" style="39" customWidth="1"/>
    <col min="3085" max="3085" width="18.140625" style="39" customWidth="1"/>
    <col min="3086" max="3086" width="11.42578125" style="39" customWidth="1"/>
    <col min="3087" max="3087" width="16" style="39" customWidth="1"/>
    <col min="3088" max="3088" width="20.7109375" style="39" bestFit="1" customWidth="1"/>
    <col min="3089" max="3314" width="9.140625" style="39"/>
    <col min="3315" max="3315" width="4.28515625" style="39" customWidth="1"/>
    <col min="3316" max="3316" width="19.42578125" style="39" customWidth="1"/>
    <col min="3317" max="3317" width="10.85546875" style="39" customWidth="1"/>
    <col min="3318" max="3319" width="9" style="39" customWidth="1"/>
    <col min="3320" max="3321" width="5.5703125" style="39" customWidth="1"/>
    <col min="3322" max="3323" width="7.7109375" style="39" customWidth="1"/>
    <col min="3324" max="3325" width="7.5703125" style="39" customWidth="1"/>
    <col min="3326" max="3326" width="7.140625" style="39" customWidth="1"/>
    <col min="3327" max="3327" width="13" style="39" customWidth="1"/>
    <col min="3328" max="3328" width="11.28515625" style="39" customWidth="1"/>
    <col min="3329" max="3329" width="11" style="39" customWidth="1"/>
    <col min="3330" max="3330" width="17.140625" style="39" customWidth="1"/>
    <col min="3331" max="3331" width="0" style="39" hidden="1" customWidth="1"/>
    <col min="3332" max="3333" width="12.5703125" style="39" customWidth="1"/>
    <col min="3334" max="3334" width="15" style="39" customWidth="1"/>
    <col min="3335" max="3335" width="9.140625" style="39"/>
    <col min="3336" max="3336" width="9.42578125" style="39" customWidth="1"/>
    <col min="3337" max="3337" width="9.85546875" style="39" customWidth="1"/>
    <col min="3338" max="3339" width="13.7109375" style="39" customWidth="1"/>
    <col min="3340" max="3340" width="13.140625" style="39" customWidth="1"/>
    <col min="3341" max="3341" width="18.140625" style="39" customWidth="1"/>
    <col min="3342" max="3342" width="11.42578125" style="39" customWidth="1"/>
    <col min="3343" max="3343" width="16" style="39" customWidth="1"/>
    <col min="3344" max="3344" width="20.7109375" style="39" bestFit="1" customWidth="1"/>
    <col min="3345" max="3570" width="9.140625" style="39"/>
    <col min="3571" max="3571" width="4.28515625" style="39" customWidth="1"/>
    <col min="3572" max="3572" width="19.42578125" style="39" customWidth="1"/>
    <col min="3573" max="3573" width="10.85546875" style="39" customWidth="1"/>
    <col min="3574" max="3575" width="9" style="39" customWidth="1"/>
    <col min="3576" max="3577" width="5.5703125" style="39" customWidth="1"/>
    <col min="3578" max="3579" width="7.7109375" style="39" customWidth="1"/>
    <col min="3580" max="3581" width="7.5703125" style="39" customWidth="1"/>
    <col min="3582" max="3582" width="7.140625" style="39" customWidth="1"/>
    <col min="3583" max="3583" width="13" style="39" customWidth="1"/>
    <col min="3584" max="3584" width="11.28515625" style="39" customWidth="1"/>
    <col min="3585" max="3585" width="11" style="39" customWidth="1"/>
    <col min="3586" max="3586" width="17.140625" style="39" customWidth="1"/>
    <col min="3587" max="3587" width="0" style="39" hidden="1" customWidth="1"/>
    <col min="3588" max="3589" width="12.5703125" style="39" customWidth="1"/>
    <col min="3590" max="3590" width="15" style="39" customWidth="1"/>
    <col min="3591" max="3591" width="9.140625" style="39"/>
    <col min="3592" max="3592" width="9.42578125" style="39" customWidth="1"/>
    <col min="3593" max="3593" width="9.85546875" style="39" customWidth="1"/>
    <col min="3594" max="3595" width="13.7109375" style="39" customWidth="1"/>
    <col min="3596" max="3596" width="13.140625" style="39" customWidth="1"/>
    <col min="3597" max="3597" width="18.140625" style="39" customWidth="1"/>
    <col min="3598" max="3598" width="11.42578125" style="39" customWidth="1"/>
    <col min="3599" max="3599" width="16" style="39" customWidth="1"/>
    <col min="3600" max="3600" width="20.7109375" style="39" bestFit="1" customWidth="1"/>
    <col min="3601" max="3826" width="9.140625" style="39"/>
    <col min="3827" max="3827" width="4.28515625" style="39" customWidth="1"/>
    <col min="3828" max="3828" width="19.42578125" style="39" customWidth="1"/>
    <col min="3829" max="3829" width="10.85546875" style="39" customWidth="1"/>
    <col min="3830" max="3831" width="9" style="39" customWidth="1"/>
    <col min="3832" max="3833" width="5.5703125" style="39" customWidth="1"/>
    <col min="3834" max="3835" width="7.7109375" style="39" customWidth="1"/>
    <col min="3836" max="3837" width="7.5703125" style="39" customWidth="1"/>
    <col min="3838" max="3838" width="7.140625" style="39" customWidth="1"/>
    <col min="3839" max="3839" width="13" style="39" customWidth="1"/>
    <col min="3840" max="3840" width="11.28515625" style="39" customWidth="1"/>
    <col min="3841" max="3841" width="11" style="39" customWidth="1"/>
    <col min="3842" max="3842" width="17.140625" style="39" customWidth="1"/>
    <col min="3843" max="3843" width="0" style="39" hidden="1" customWidth="1"/>
    <col min="3844" max="3845" width="12.5703125" style="39" customWidth="1"/>
    <col min="3846" max="3846" width="15" style="39" customWidth="1"/>
    <col min="3847" max="3847" width="9.140625" style="39"/>
    <col min="3848" max="3848" width="9.42578125" style="39" customWidth="1"/>
    <col min="3849" max="3849" width="9.85546875" style="39" customWidth="1"/>
    <col min="3850" max="3851" width="13.7109375" style="39" customWidth="1"/>
    <col min="3852" max="3852" width="13.140625" style="39" customWidth="1"/>
    <col min="3853" max="3853" width="18.140625" style="39" customWidth="1"/>
    <col min="3854" max="3854" width="11.42578125" style="39" customWidth="1"/>
    <col min="3855" max="3855" width="16" style="39" customWidth="1"/>
    <col min="3856" max="3856" width="20.7109375" style="39" bestFit="1" customWidth="1"/>
    <col min="3857" max="4082" width="9.140625" style="39"/>
    <col min="4083" max="4083" width="4.28515625" style="39" customWidth="1"/>
    <col min="4084" max="4084" width="19.42578125" style="39" customWidth="1"/>
    <col min="4085" max="4085" width="10.85546875" style="39" customWidth="1"/>
    <col min="4086" max="4087" width="9" style="39" customWidth="1"/>
    <col min="4088" max="4089" width="5.5703125" style="39" customWidth="1"/>
    <col min="4090" max="4091" width="7.7109375" style="39" customWidth="1"/>
    <col min="4092" max="4093" width="7.5703125" style="39" customWidth="1"/>
    <col min="4094" max="4094" width="7.140625" style="39" customWidth="1"/>
    <col min="4095" max="4095" width="13" style="39" customWidth="1"/>
    <col min="4096" max="4096" width="11.28515625" style="39" customWidth="1"/>
    <col min="4097" max="4097" width="11" style="39" customWidth="1"/>
    <col min="4098" max="4098" width="17.140625" style="39" customWidth="1"/>
    <col min="4099" max="4099" width="0" style="39" hidden="1" customWidth="1"/>
    <col min="4100" max="4101" width="12.5703125" style="39" customWidth="1"/>
    <col min="4102" max="4102" width="15" style="39" customWidth="1"/>
    <col min="4103" max="4103" width="9.140625" style="39"/>
    <col min="4104" max="4104" width="9.42578125" style="39" customWidth="1"/>
    <col min="4105" max="4105" width="9.85546875" style="39" customWidth="1"/>
    <col min="4106" max="4107" width="13.7109375" style="39" customWidth="1"/>
    <col min="4108" max="4108" width="13.140625" style="39" customWidth="1"/>
    <col min="4109" max="4109" width="18.140625" style="39" customWidth="1"/>
    <col min="4110" max="4110" width="11.42578125" style="39" customWidth="1"/>
    <col min="4111" max="4111" width="16" style="39" customWidth="1"/>
    <col min="4112" max="4112" width="20.7109375" style="39" bestFit="1" customWidth="1"/>
    <col min="4113" max="4338" width="9.140625" style="39"/>
    <col min="4339" max="4339" width="4.28515625" style="39" customWidth="1"/>
    <col min="4340" max="4340" width="19.42578125" style="39" customWidth="1"/>
    <col min="4341" max="4341" width="10.85546875" style="39" customWidth="1"/>
    <col min="4342" max="4343" width="9" style="39" customWidth="1"/>
    <col min="4344" max="4345" width="5.5703125" style="39" customWidth="1"/>
    <col min="4346" max="4347" width="7.7109375" style="39" customWidth="1"/>
    <col min="4348" max="4349" width="7.5703125" style="39" customWidth="1"/>
    <col min="4350" max="4350" width="7.140625" style="39" customWidth="1"/>
    <col min="4351" max="4351" width="13" style="39" customWidth="1"/>
    <col min="4352" max="4352" width="11.28515625" style="39" customWidth="1"/>
    <col min="4353" max="4353" width="11" style="39" customWidth="1"/>
    <col min="4354" max="4354" width="17.140625" style="39" customWidth="1"/>
    <col min="4355" max="4355" width="0" style="39" hidden="1" customWidth="1"/>
    <col min="4356" max="4357" width="12.5703125" style="39" customWidth="1"/>
    <col min="4358" max="4358" width="15" style="39" customWidth="1"/>
    <col min="4359" max="4359" width="9.140625" style="39"/>
    <col min="4360" max="4360" width="9.42578125" style="39" customWidth="1"/>
    <col min="4361" max="4361" width="9.85546875" style="39" customWidth="1"/>
    <col min="4362" max="4363" width="13.7109375" style="39" customWidth="1"/>
    <col min="4364" max="4364" width="13.140625" style="39" customWidth="1"/>
    <col min="4365" max="4365" width="18.140625" style="39" customWidth="1"/>
    <col min="4366" max="4366" width="11.42578125" style="39" customWidth="1"/>
    <col min="4367" max="4367" width="16" style="39" customWidth="1"/>
    <col min="4368" max="4368" width="20.7109375" style="39" bestFit="1" customWidth="1"/>
    <col min="4369" max="4594" width="9.140625" style="39"/>
    <col min="4595" max="4595" width="4.28515625" style="39" customWidth="1"/>
    <col min="4596" max="4596" width="19.42578125" style="39" customWidth="1"/>
    <col min="4597" max="4597" width="10.85546875" style="39" customWidth="1"/>
    <col min="4598" max="4599" width="9" style="39" customWidth="1"/>
    <col min="4600" max="4601" width="5.5703125" style="39" customWidth="1"/>
    <col min="4602" max="4603" width="7.7109375" style="39" customWidth="1"/>
    <col min="4604" max="4605" width="7.5703125" style="39" customWidth="1"/>
    <col min="4606" max="4606" width="7.140625" style="39" customWidth="1"/>
    <col min="4607" max="4607" width="13" style="39" customWidth="1"/>
    <col min="4608" max="4608" width="11.28515625" style="39" customWidth="1"/>
    <col min="4609" max="4609" width="11" style="39" customWidth="1"/>
    <col min="4610" max="4610" width="17.140625" style="39" customWidth="1"/>
    <col min="4611" max="4611" width="0" style="39" hidden="1" customWidth="1"/>
    <col min="4612" max="4613" width="12.5703125" style="39" customWidth="1"/>
    <col min="4614" max="4614" width="15" style="39" customWidth="1"/>
    <col min="4615" max="4615" width="9.140625" style="39"/>
    <col min="4616" max="4616" width="9.42578125" style="39" customWidth="1"/>
    <col min="4617" max="4617" width="9.85546875" style="39" customWidth="1"/>
    <col min="4618" max="4619" width="13.7109375" style="39" customWidth="1"/>
    <col min="4620" max="4620" width="13.140625" style="39" customWidth="1"/>
    <col min="4621" max="4621" width="18.140625" style="39" customWidth="1"/>
    <col min="4622" max="4622" width="11.42578125" style="39" customWidth="1"/>
    <col min="4623" max="4623" width="16" style="39" customWidth="1"/>
    <col min="4624" max="4624" width="20.7109375" style="39" bestFit="1" customWidth="1"/>
    <col min="4625" max="4850" width="9.140625" style="39"/>
    <col min="4851" max="4851" width="4.28515625" style="39" customWidth="1"/>
    <col min="4852" max="4852" width="19.42578125" style="39" customWidth="1"/>
    <col min="4853" max="4853" width="10.85546875" style="39" customWidth="1"/>
    <col min="4854" max="4855" width="9" style="39" customWidth="1"/>
    <col min="4856" max="4857" width="5.5703125" style="39" customWidth="1"/>
    <col min="4858" max="4859" width="7.7109375" style="39" customWidth="1"/>
    <col min="4860" max="4861" width="7.5703125" style="39" customWidth="1"/>
    <col min="4862" max="4862" width="7.140625" style="39" customWidth="1"/>
    <col min="4863" max="4863" width="13" style="39" customWidth="1"/>
    <col min="4864" max="4864" width="11.28515625" style="39" customWidth="1"/>
    <col min="4865" max="4865" width="11" style="39" customWidth="1"/>
    <col min="4866" max="4866" width="17.140625" style="39" customWidth="1"/>
    <col min="4867" max="4867" width="0" style="39" hidden="1" customWidth="1"/>
    <col min="4868" max="4869" width="12.5703125" style="39" customWidth="1"/>
    <col min="4870" max="4870" width="15" style="39" customWidth="1"/>
    <col min="4871" max="4871" width="9.140625" style="39"/>
    <col min="4872" max="4872" width="9.42578125" style="39" customWidth="1"/>
    <col min="4873" max="4873" width="9.85546875" style="39" customWidth="1"/>
    <col min="4874" max="4875" width="13.7109375" style="39" customWidth="1"/>
    <col min="4876" max="4876" width="13.140625" style="39" customWidth="1"/>
    <col min="4877" max="4877" width="18.140625" style="39" customWidth="1"/>
    <col min="4878" max="4878" width="11.42578125" style="39" customWidth="1"/>
    <col min="4879" max="4879" width="16" style="39" customWidth="1"/>
    <col min="4880" max="4880" width="20.7109375" style="39" bestFit="1" customWidth="1"/>
    <col min="4881" max="5106" width="9.140625" style="39"/>
    <col min="5107" max="5107" width="4.28515625" style="39" customWidth="1"/>
    <col min="5108" max="5108" width="19.42578125" style="39" customWidth="1"/>
    <col min="5109" max="5109" width="10.85546875" style="39" customWidth="1"/>
    <col min="5110" max="5111" width="9" style="39" customWidth="1"/>
    <col min="5112" max="5113" width="5.5703125" style="39" customWidth="1"/>
    <col min="5114" max="5115" width="7.7109375" style="39" customWidth="1"/>
    <col min="5116" max="5117" width="7.5703125" style="39" customWidth="1"/>
    <col min="5118" max="5118" width="7.140625" style="39" customWidth="1"/>
    <col min="5119" max="5119" width="13" style="39" customWidth="1"/>
    <col min="5120" max="5120" width="11.28515625" style="39" customWidth="1"/>
    <col min="5121" max="5121" width="11" style="39" customWidth="1"/>
    <col min="5122" max="5122" width="17.140625" style="39" customWidth="1"/>
    <col min="5123" max="5123" width="0" style="39" hidden="1" customWidth="1"/>
    <col min="5124" max="5125" width="12.5703125" style="39" customWidth="1"/>
    <col min="5126" max="5126" width="15" style="39" customWidth="1"/>
    <col min="5127" max="5127" width="9.140625" style="39"/>
    <col min="5128" max="5128" width="9.42578125" style="39" customWidth="1"/>
    <col min="5129" max="5129" width="9.85546875" style="39" customWidth="1"/>
    <col min="5130" max="5131" width="13.7109375" style="39" customWidth="1"/>
    <col min="5132" max="5132" width="13.140625" style="39" customWidth="1"/>
    <col min="5133" max="5133" width="18.140625" style="39" customWidth="1"/>
    <col min="5134" max="5134" width="11.42578125" style="39" customWidth="1"/>
    <col min="5135" max="5135" width="16" style="39" customWidth="1"/>
    <col min="5136" max="5136" width="20.7109375" style="39" bestFit="1" customWidth="1"/>
    <col min="5137" max="5362" width="9.140625" style="39"/>
    <col min="5363" max="5363" width="4.28515625" style="39" customWidth="1"/>
    <col min="5364" max="5364" width="19.42578125" style="39" customWidth="1"/>
    <col min="5365" max="5365" width="10.85546875" style="39" customWidth="1"/>
    <col min="5366" max="5367" width="9" style="39" customWidth="1"/>
    <col min="5368" max="5369" width="5.5703125" style="39" customWidth="1"/>
    <col min="5370" max="5371" width="7.7109375" style="39" customWidth="1"/>
    <col min="5372" max="5373" width="7.5703125" style="39" customWidth="1"/>
    <col min="5374" max="5374" width="7.140625" style="39" customWidth="1"/>
    <col min="5375" max="5375" width="13" style="39" customWidth="1"/>
    <col min="5376" max="5376" width="11.28515625" style="39" customWidth="1"/>
    <col min="5377" max="5377" width="11" style="39" customWidth="1"/>
    <col min="5378" max="5378" width="17.140625" style="39" customWidth="1"/>
    <col min="5379" max="5379" width="0" style="39" hidden="1" customWidth="1"/>
    <col min="5380" max="5381" width="12.5703125" style="39" customWidth="1"/>
    <col min="5382" max="5382" width="15" style="39" customWidth="1"/>
    <col min="5383" max="5383" width="9.140625" style="39"/>
    <col min="5384" max="5384" width="9.42578125" style="39" customWidth="1"/>
    <col min="5385" max="5385" width="9.85546875" style="39" customWidth="1"/>
    <col min="5386" max="5387" width="13.7109375" style="39" customWidth="1"/>
    <col min="5388" max="5388" width="13.140625" style="39" customWidth="1"/>
    <col min="5389" max="5389" width="18.140625" style="39" customWidth="1"/>
    <col min="5390" max="5390" width="11.42578125" style="39" customWidth="1"/>
    <col min="5391" max="5391" width="16" style="39" customWidth="1"/>
    <col min="5392" max="5392" width="20.7109375" style="39" bestFit="1" customWidth="1"/>
    <col min="5393" max="5618" width="9.140625" style="39"/>
    <col min="5619" max="5619" width="4.28515625" style="39" customWidth="1"/>
    <col min="5620" max="5620" width="19.42578125" style="39" customWidth="1"/>
    <col min="5621" max="5621" width="10.85546875" style="39" customWidth="1"/>
    <col min="5622" max="5623" width="9" style="39" customWidth="1"/>
    <col min="5624" max="5625" width="5.5703125" style="39" customWidth="1"/>
    <col min="5626" max="5627" width="7.7109375" style="39" customWidth="1"/>
    <col min="5628" max="5629" width="7.5703125" style="39" customWidth="1"/>
    <col min="5630" max="5630" width="7.140625" style="39" customWidth="1"/>
    <col min="5631" max="5631" width="13" style="39" customWidth="1"/>
    <col min="5632" max="5632" width="11.28515625" style="39" customWidth="1"/>
    <col min="5633" max="5633" width="11" style="39" customWidth="1"/>
    <col min="5634" max="5634" width="17.140625" style="39" customWidth="1"/>
    <col min="5635" max="5635" width="0" style="39" hidden="1" customWidth="1"/>
    <col min="5636" max="5637" width="12.5703125" style="39" customWidth="1"/>
    <col min="5638" max="5638" width="15" style="39" customWidth="1"/>
    <col min="5639" max="5639" width="9.140625" style="39"/>
    <col min="5640" max="5640" width="9.42578125" style="39" customWidth="1"/>
    <col min="5641" max="5641" width="9.85546875" style="39" customWidth="1"/>
    <col min="5642" max="5643" width="13.7109375" style="39" customWidth="1"/>
    <col min="5644" max="5644" width="13.140625" style="39" customWidth="1"/>
    <col min="5645" max="5645" width="18.140625" style="39" customWidth="1"/>
    <col min="5646" max="5646" width="11.42578125" style="39" customWidth="1"/>
    <col min="5647" max="5647" width="16" style="39" customWidth="1"/>
    <col min="5648" max="5648" width="20.7109375" style="39" bestFit="1" customWidth="1"/>
    <col min="5649" max="5874" width="9.140625" style="39"/>
    <col min="5875" max="5875" width="4.28515625" style="39" customWidth="1"/>
    <col min="5876" max="5876" width="19.42578125" style="39" customWidth="1"/>
    <col min="5877" max="5877" width="10.85546875" style="39" customWidth="1"/>
    <col min="5878" max="5879" width="9" style="39" customWidth="1"/>
    <col min="5880" max="5881" width="5.5703125" style="39" customWidth="1"/>
    <col min="5882" max="5883" width="7.7109375" style="39" customWidth="1"/>
    <col min="5884" max="5885" width="7.5703125" style="39" customWidth="1"/>
    <col min="5886" max="5886" width="7.140625" style="39" customWidth="1"/>
    <col min="5887" max="5887" width="13" style="39" customWidth="1"/>
    <col min="5888" max="5888" width="11.28515625" style="39" customWidth="1"/>
    <col min="5889" max="5889" width="11" style="39" customWidth="1"/>
    <col min="5890" max="5890" width="17.140625" style="39" customWidth="1"/>
    <col min="5891" max="5891" width="0" style="39" hidden="1" customWidth="1"/>
    <col min="5892" max="5893" width="12.5703125" style="39" customWidth="1"/>
    <col min="5894" max="5894" width="15" style="39" customWidth="1"/>
    <col min="5895" max="5895" width="9.140625" style="39"/>
    <col min="5896" max="5896" width="9.42578125" style="39" customWidth="1"/>
    <col min="5897" max="5897" width="9.85546875" style="39" customWidth="1"/>
    <col min="5898" max="5899" width="13.7109375" style="39" customWidth="1"/>
    <col min="5900" max="5900" width="13.140625" style="39" customWidth="1"/>
    <col min="5901" max="5901" width="18.140625" style="39" customWidth="1"/>
    <col min="5902" max="5902" width="11.42578125" style="39" customWidth="1"/>
    <col min="5903" max="5903" width="16" style="39" customWidth="1"/>
    <col min="5904" max="5904" width="20.7109375" style="39" bestFit="1" customWidth="1"/>
    <col min="5905" max="6130" width="9.140625" style="39"/>
    <col min="6131" max="6131" width="4.28515625" style="39" customWidth="1"/>
    <col min="6132" max="6132" width="19.42578125" style="39" customWidth="1"/>
    <col min="6133" max="6133" width="10.85546875" style="39" customWidth="1"/>
    <col min="6134" max="6135" width="9" style="39" customWidth="1"/>
    <col min="6136" max="6137" width="5.5703125" style="39" customWidth="1"/>
    <col min="6138" max="6139" width="7.7109375" style="39" customWidth="1"/>
    <col min="6140" max="6141" width="7.5703125" style="39" customWidth="1"/>
    <col min="6142" max="6142" width="7.140625" style="39" customWidth="1"/>
    <col min="6143" max="6143" width="13" style="39" customWidth="1"/>
    <col min="6144" max="6144" width="11.28515625" style="39" customWidth="1"/>
    <col min="6145" max="6145" width="11" style="39" customWidth="1"/>
    <col min="6146" max="6146" width="17.140625" style="39" customWidth="1"/>
    <col min="6147" max="6147" width="0" style="39" hidden="1" customWidth="1"/>
    <col min="6148" max="6149" width="12.5703125" style="39" customWidth="1"/>
    <col min="6150" max="6150" width="15" style="39" customWidth="1"/>
    <col min="6151" max="6151" width="9.140625" style="39"/>
    <col min="6152" max="6152" width="9.42578125" style="39" customWidth="1"/>
    <col min="6153" max="6153" width="9.85546875" style="39" customWidth="1"/>
    <col min="6154" max="6155" width="13.7109375" style="39" customWidth="1"/>
    <col min="6156" max="6156" width="13.140625" style="39" customWidth="1"/>
    <col min="6157" max="6157" width="18.140625" style="39" customWidth="1"/>
    <col min="6158" max="6158" width="11.42578125" style="39" customWidth="1"/>
    <col min="6159" max="6159" width="16" style="39" customWidth="1"/>
    <col min="6160" max="6160" width="20.7109375" style="39" bestFit="1" customWidth="1"/>
    <col min="6161" max="6386" width="9.140625" style="39"/>
    <col min="6387" max="6387" width="4.28515625" style="39" customWidth="1"/>
    <col min="6388" max="6388" width="19.42578125" style="39" customWidth="1"/>
    <col min="6389" max="6389" width="10.85546875" style="39" customWidth="1"/>
    <col min="6390" max="6391" width="9" style="39" customWidth="1"/>
    <col min="6392" max="6393" width="5.5703125" style="39" customWidth="1"/>
    <col min="6394" max="6395" width="7.7109375" style="39" customWidth="1"/>
    <col min="6396" max="6397" width="7.5703125" style="39" customWidth="1"/>
    <col min="6398" max="6398" width="7.140625" style="39" customWidth="1"/>
    <col min="6399" max="6399" width="13" style="39" customWidth="1"/>
    <col min="6400" max="6400" width="11.28515625" style="39" customWidth="1"/>
    <col min="6401" max="6401" width="11" style="39" customWidth="1"/>
    <col min="6402" max="6402" width="17.140625" style="39" customWidth="1"/>
    <col min="6403" max="6403" width="0" style="39" hidden="1" customWidth="1"/>
    <col min="6404" max="6405" width="12.5703125" style="39" customWidth="1"/>
    <col min="6406" max="6406" width="15" style="39" customWidth="1"/>
    <col min="6407" max="6407" width="9.140625" style="39"/>
    <col min="6408" max="6408" width="9.42578125" style="39" customWidth="1"/>
    <col min="6409" max="6409" width="9.85546875" style="39" customWidth="1"/>
    <col min="6410" max="6411" width="13.7109375" style="39" customWidth="1"/>
    <col min="6412" max="6412" width="13.140625" style="39" customWidth="1"/>
    <col min="6413" max="6413" width="18.140625" style="39" customWidth="1"/>
    <col min="6414" max="6414" width="11.42578125" style="39" customWidth="1"/>
    <col min="6415" max="6415" width="16" style="39" customWidth="1"/>
    <col min="6416" max="6416" width="20.7109375" style="39" bestFit="1" customWidth="1"/>
    <col min="6417" max="6642" width="9.140625" style="39"/>
    <col min="6643" max="6643" width="4.28515625" style="39" customWidth="1"/>
    <col min="6644" max="6644" width="19.42578125" style="39" customWidth="1"/>
    <col min="6645" max="6645" width="10.85546875" style="39" customWidth="1"/>
    <col min="6646" max="6647" width="9" style="39" customWidth="1"/>
    <col min="6648" max="6649" width="5.5703125" style="39" customWidth="1"/>
    <col min="6650" max="6651" width="7.7109375" style="39" customWidth="1"/>
    <col min="6652" max="6653" width="7.5703125" style="39" customWidth="1"/>
    <col min="6654" max="6654" width="7.140625" style="39" customWidth="1"/>
    <col min="6655" max="6655" width="13" style="39" customWidth="1"/>
    <col min="6656" max="6656" width="11.28515625" style="39" customWidth="1"/>
    <col min="6657" max="6657" width="11" style="39" customWidth="1"/>
    <col min="6658" max="6658" width="17.140625" style="39" customWidth="1"/>
    <col min="6659" max="6659" width="0" style="39" hidden="1" customWidth="1"/>
    <col min="6660" max="6661" width="12.5703125" style="39" customWidth="1"/>
    <col min="6662" max="6662" width="15" style="39" customWidth="1"/>
    <col min="6663" max="6663" width="9.140625" style="39"/>
    <col min="6664" max="6664" width="9.42578125" style="39" customWidth="1"/>
    <col min="6665" max="6665" width="9.85546875" style="39" customWidth="1"/>
    <col min="6666" max="6667" width="13.7109375" style="39" customWidth="1"/>
    <col min="6668" max="6668" width="13.140625" style="39" customWidth="1"/>
    <col min="6669" max="6669" width="18.140625" style="39" customWidth="1"/>
    <col min="6670" max="6670" width="11.42578125" style="39" customWidth="1"/>
    <col min="6671" max="6671" width="16" style="39" customWidth="1"/>
    <col min="6672" max="6672" width="20.7109375" style="39" bestFit="1" customWidth="1"/>
    <col min="6673" max="6898" width="9.140625" style="39"/>
    <col min="6899" max="6899" width="4.28515625" style="39" customWidth="1"/>
    <col min="6900" max="6900" width="19.42578125" style="39" customWidth="1"/>
    <col min="6901" max="6901" width="10.85546875" style="39" customWidth="1"/>
    <col min="6902" max="6903" width="9" style="39" customWidth="1"/>
    <col min="6904" max="6905" width="5.5703125" style="39" customWidth="1"/>
    <col min="6906" max="6907" width="7.7109375" style="39" customWidth="1"/>
    <col min="6908" max="6909" width="7.5703125" style="39" customWidth="1"/>
    <col min="6910" max="6910" width="7.140625" style="39" customWidth="1"/>
    <col min="6911" max="6911" width="13" style="39" customWidth="1"/>
    <col min="6912" max="6912" width="11.28515625" style="39" customWidth="1"/>
    <col min="6913" max="6913" width="11" style="39" customWidth="1"/>
    <col min="6914" max="6914" width="17.140625" style="39" customWidth="1"/>
    <col min="6915" max="6915" width="0" style="39" hidden="1" customWidth="1"/>
    <col min="6916" max="6917" width="12.5703125" style="39" customWidth="1"/>
    <col min="6918" max="6918" width="15" style="39" customWidth="1"/>
    <col min="6919" max="6919" width="9.140625" style="39"/>
    <col min="6920" max="6920" width="9.42578125" style="39" customWidth="1"/>
    <col min="6921" max="6921" width="9.85546875" style="39" customWidth="1"/>
    <col min="6922" max="6923" width="13.7109375" style="39" customWidth="1"/>
    <col min="6924" max="6924" width="13.140625" style="39" customWidth="1"/>
    <col min="6925" max="6925" width="18.140625" style="39" customWidth="1"/>
    <col min="6926" max="6926" width="11.42578125" style="39" customWidth="1"/>
    <col min="6927" max="6927" width="16" style="39" customWidth="1"/>
    <col min="6928" max="6928" width="20.7109375" style="39" bestFit="1" customWidth="1"/>
    <col min="6929" max="7154" width="9.140625" style="39"/>
    <col min="7155" max="7155" width="4.28515625" style="39" customWidth="1"/>
    <col min="7156" max="7156" width="19.42578125" style="39" customWidth="1"/>
    <col min="7157" max="7157" width="10.85546875" style="39" customWidth="1"/>
    <col min="7158" max="7159" width="9" style="39" customWidth="1"/>
    <col min="7160" max="7161" width="5.5703125" style="39" customWidth="1"/>
    <col min="7162" max="7163" width="7.7109375" style="39" customWidth="1"/>
    <col min="7164" max="7165" width="7.5703125" style="39" customWidth="1"/>
    <col min="7166" max="7166" width="7.140625" style="39" customWidth="1"/>
    <col min="7167" max="7167" width="13" style="39" customWidth="1"/>
    <col min="7168" max="7168" width="11.28515625" style="39" customWidth="1"/>
    <col min="7169" max="7169" width="11" style="39" customWidth="1"/>
    <col min="7170" max="7170" width="17.140625" style="39" customWidth="1"/>
    <col min="7171" max="7171" width="0" style="39" hidden="1" customWidth="1"/>
    <col min="7172" max="7173" width="12.5703125" style="39" customWidth="1"/>
    <col min="7174" max="7174" width="15" style="39" customWidth="1"/>
    <col min="7175" max="7175" width="9.140625" style="39"/>
    <col min="7176" max="7176" width="9.42578125" style="39" customWidth="1"/>
    <col min="7177" max="7177" width="9.85546875" style="39" customWidth="1"/>
    <col min="7178" max="7179" width="13.7109375" style="39" customWidth="1"/>
    <col min="7180" max="7180" width="13.140625" style="39" customWidth="1"/>
    <col min="7181" max="7181" width="18.140625" style="39" customWidth="1"/>
    <col min="7182" max="7182" width="11.42578125" style="39" customWidth="1"/>
    <col min="7183" max="7183" width="16" style="39" customWidth="1"/>
    <col min="7184" max="7184" width="20.7109375" style="39" bestFit="1" customWidth="1"/>
    <col min="7185" max="7410" width="9.140625" style="39"/>
    <col min="7411" max="7411" width="4.28515625" style="39" customWidth="1"/>
    <col min="7412" max="7412" width="19.42578125" style="39" customWidth="1"/>
    <col min="7413" max="7413" width="10.85546875" style="39" customWidth="1"/>
    <col min="7414" max="7415" width="9" style="39" customWidth="1"/>
    <col min="7416" max="7417" width="5.5703125" style="39" customWidth="1"/>
    <col min="7418" max="7419" width="7.7109375" style="39" customWidth="1"/>
    <col min="7420" max="7421" width="7.5703125" style="39" customWidth="1"/>
    <col min="7422" max="7422" width="7.140625" style="39" customWidth="1"/>
    <col min="7423" max="7423" width="13" style="39" customWidth="1"/>
    <col min="7424" max="7424" width="11.28515625" style="39" customWidth="1"/>
    <col min="7425" max="7425" width="11" style="39" customWidth="1"/>
    <col min="7426" max="7426" width="17.140625" style="39" customWidth="1"/>
    <col min="7427" max="7427" width="0" style="39" hidden="1" customWidth="1"/>
    <col min="7428" max="7429" width="12.5703125" style="39" customWidth="1"/>
    <col min="7430" max="7430" width="15" style="39" customWidth="1"/>
    <col min="7431" max="7431" width="9.140625" style="39"/>
    <col min="7432" max="7432" width="9.42578125" style="39" customWidth="1"/>
    <col min="7433" max="7433" width="9.85546875" style="39" customWidth="1"/>
    <col min="7434" max="7435" width="13.7109375" style="39" customWidth="1"/>
    <col min="7436" max="7436" width="13.140625" style="39" customWidth="1"/>
    <col min="7437" max="7437" width="18.140625" style="39" customWidth="1"/>
    <col min="7438" max="7438" width="11.42578125" style="39" customWidth="1"/>
    <col min="7439" max="7439" width="16" style="39" customWidth="1"/>
    <col min="7440" max="7440" width="20.7109375" style="39" bestFit="1" customWidth="1"/>
    <col min="7441" max="7666" width="9.140625" style="39"/>
    <col min="7667" max="7667" width="4.28515625" style="39" customWidth="1"/>
    <col min="7668" max="7668" width="19.42578125" style="39" customWidth="1"/>
    <col min="7669" max="7669" width="10.85546875" style="39" customWidth="1"/>
    <col min="7670" max="7671" width="9" style="39" customWidth="1"/>
    <col min="7672" max="7673" width="5.5703125" style="39" customWidth="1"/>
    <col min="7674" max="7675" width="7.7109375" style="39" customWidth="1"/>
    <col min="7676" max="7677" width="7.5703125" style="39" customWidth="1"/>
    <col min="7678" max="7678" width="7.140625" style="39" customWidth="1"/>
    <col min="7679" max="7679" width="13" style="39" customWidth="1"/>
    <col min="7680" max="7680" width="11.28515625" style="39" customWidth="1"/>
    <col min="7681" max="7681" width="11" style="39" customWidth="1"/>
    <col min="7682" max="7682" width="17.140625" style="39" customWidth="1"/>
    <col min="7683" max="7683" width="0" style="39" hidden="1" customWidth="1"/>
    <col min="7684" max="7685" width="12.5703125" style="39" customWidth="1"/>
    <col min="7686" max="7686" width="15" style="39" customWidth="1"/>
    <col min="7687" max="7687" width="9.140625" style="39"/>
    <col min="7688" max="7688" width="9.42578125" style="39" customWidth="1"/>
    <col min="7689" max="7689" width="9.85546875" style="39" customWidth="1"/>
    <col min="7690" max="7691" width="13.7109375" style="39" customWidth="1"/>
    <col min="7692" max="7692" width="13.140625" style="39" customWidth="1"/>
    <col min="7693" max="7693" width="18.140625" style="39" customWidth="1"/>
    <col min="7694" max="7694" width="11.42578125" style="39" customWidth="1"/>
    <col min="7695" max="7695" width="16" style="39" customWidth="1"/>
    <col min="7696" max="7696" width="20.7109375" style="39" bestFit="1" customWidth="1"/>
    <col min="7697" max="7922" width="9.140625" style="39"/>
    <col min="7923" max="7923" width="4.28515625" style="39" customWidth="1"/>
    <col min="7924" max="7924" width="19.42578125" style="39" customWidth="1"/>
    <col min="7925" max="7925" width="10.85546875" style="39" customWidth="1"/>
    <col min="7926" max="7927" width="9" style="39" customWidth="1"/>
    <col min="7928" max="7929" width="5.5703125" style="39" customWidth="1"/>
    <col min="7930" max="7931" width="7.7109375" style="39" customWidth="1"/>
    <col min="7932" max="7933" width="7.5703125" style="39" customWidth="1"/>
    <col min="7934" max="7934" width="7.140625" style="39" customWidth="1"/>
    <col min="7935" max="7935" width="13" style="39" customWidth="1"/>
    <col min="7936" max="7936" width="11.28515625" style="39" customWidth="1"/>
    <col min="7937" max="7937" width="11" style="39" customWidth="1"/>
    <col min="7938" max="7938" width="17.140625" style="39" customWidth="1"/>
    <col min="7939" max="7939" width="0" style="39" hidden="1" customWidth="1"/>
    <col min="7940" max="7941" width="12.5703125" style="39" customWidth="1"/>
    <col min="7942" max="7942" width="15" style="39" customWidth="1"/>
    <col min="7943" max="7943" width="9.140625" style="39"/>
    <col min="7944" max="7944" width="9.42578125" style="39" customWidth="1"/>
    <col min="7945" max="7945" width="9.85546875" style="39" customWidth="1"/>
    <col min="7946" max="7947" width="13.7109375" style="39" customWidth="1"/>
    <col min="7948" max="7948" width="13.140625" style="39" customWidth="1"/>
    <col min="7949" max="7949" width="18.140625" style="39" customWidth="1"/>
    <col min="7950" max="7950" width="11.42578125" style="39" customWidth="1"/>
    <col min="7951" max="7951" width="16" style="39" customWidth="1"/>
    <col min="7952" max="7952" width="20.7109375" style="39" bestFit="1" customWidth="1"/>
    <col min="7953" max="8178" width="9.140625" style="39"/>
    <col min="8179" max="8179" width="4.28515625" style="39" customWidth="1"/>
    <col min="8180" max="8180" width="19.42578125" style="39" customWidth="1"/>
    <col min="8181" max="8181" width="10.85546875" style="39" customWidth="1"/>
    <col min="8182" max="8183" width="9" style="39" customWidth="1"/>
    <col min="8184" max="8185" width="5.5703125" style="39" customWidth="1"/>
    <col min="8186" max="8187" width="7.7109375" style="39" customWidth="1"/>
    <col min="8188" max="8189" width="7.5703125" style="39" customWidth="1"/>
    <col min="8190" max="8190" width="7.140625" style="39" customWidth="1"/>
    <col min="8191" max="8191" width="13" style="39" customWidth="1"/>
    <col min="8192" max="8192" width="11.28515625" style="39" customWidth="1"/>
    <col min="8193" max="8193" width="11" style="39" customWidth="1"/>
    <col min="8194" max="8194" width="17.140625" style="39" customWidth="1"/>
    <col min="8195" max="8195" width="0" style="39" hidden="1" customWidth="1"/>
    <col min="8196" max="8197" width="12.5703125" style="39" customWidth="1"/>
    <col min="8198" max="8198" width="15" style="39" customWidth="1"/>
    <col min="8199" max="8199" width="9.140625" style="39"/>
    <col min="8200" max="8200" width="9.42578125" style="39" customWidth="1"/>
    <col min="8201" max="8201" width="9.85546875" style="39" customWidth="1"/>
    <col min="8202" max="8203" width="13.7109375" style="39" customWidth="1"/>
    <col min="8204" max="8204" width="13.140625" style="39" customWidth="1"/>
    <col min="8205" max="8205" width="18.140625" style="39" customWidth="1"/>
    <col min="8206" max="8206" width="11.42578125" style="39" customWidth="1"/>
    <col min="8207" max="8207" width="16" style="39" customWidth="1"/>
    <col min="8208" max="8208" width="20.7109375" style="39" bestFit="1" customWidth="1"/>
    <col min="8209" max="8434" width="9.140625" style="39"/>
    <col min="8435" max="8435" width="4.28515625" style="39" customWidth="1"/>
    <col min="8436" max="8436" width="19.42578125" style="39" customWidth="1"/>
    <col min="8437" max="8437" width="10.85546875" style="39" customWidth="1"/>
    <col min="8438" max="8439" width="9" style="39" customWidth="1"/>
    <col min="8440" max="8441" width="5.5703125" style="39" customWidth="1"/>
    <col min="8442" max="8443" width="7.7109375" style="39" customWidth="1"/>
    <col min="8444" max="8445" width="7.5703125" style="39" customWidth="1"/>
    <col min="8446" max="8446" width="7.140625" style="39" customWidth="1"/>
    <col min="8447" max="8447" width="13" style="39" customWidth="1"/>
    <col min="8448" max="8448" width="11.28515625" style="39" customWidth="1"/>
    <col min="8449" max="8449" width="11" style="39" customWidth="1"/>
    <col min="8450" max="8450" width="17.140625" style="39" customWidth="1"/>
    <col min="8451" max="8451" width="0" style="39" hidden="1" customWidth="1"/>
    <col min="8452" max="8453" width="12.5703125" style="39" customWidth="1"/>
    <col min="8454" max="8454" width="15" style="39" customWidth="1"/>
    <col min="8455" max="8455" width="9.140625" style="39"/>
    <col min="8456" max="8456" width="9.42578125" style="39" customWidth="1"/>
    <col min="8457" max="8457" width="9.85546875" style="39" customWidth="1"/>
    <col min="8458" max="8459" width="13.7109375" style="39" customWidth="1"/>
    <col min="8460" max="8460" width="13.140625" style="39" customWidth="1"/>
    <col min="8461" max="8461" width="18.140625" style="39" customWidth="1"/>
    <col min="8462" max="8462" width="11.42578125" style="39" customWidth="1"/>
    <col min="8463" max="8463" width="16" style="39" customWidth="1"/>
    <col min="8464" max="8464" width="20.7109375" style="39" bestFit="1" customWidth="1"/>
    <col min="8465" max="8690" width="9.140625" style="39"/>
    <col min="8691" max="8691" width="4.28515625" style="39" customWidth="1"/>
    <col min="8692" max="8692" width="19.42578125" style="39" customWidth="1"/>
    <col min="8693" max="8693" width="10.85546875" style="39" customWidth="1"/>
    <col min="8694" max="8695" width="9" style="39" customWidth="1"/>
    <col min="8696" max="8697" width="5.5703125" style="39" customWidth="1"/>
    <col min="8698" max="8699" width="7.7109375" style="39" customWidth="1"/>
    <col min="8700" max="8701" width="7.5703125" style="39" customWidth="1"/>
    <col min="8702" max="8702" width="7.140625" style="39" customWidth="1"/>
    <col min="8703" max="8703" width="13" style="39" customWidth="1"/>
    <col min="8704" max="8704" width="11.28515625" style="39" customWidth="1"/>
    <col min="8705" max="8705" width="11" style="39" customWidth="1"/>
    <col min="8706" max="8706" width="17.140625" style="39" customWidth="1"/>
    <col min="8707" max="8707" width="0" style="39" hidden="1" customWidth="1"/>
    <col min="8708" max="8709" width="12.5703125" style="39" customWidth="1"/>
    <col min="8710" max="8710" width="15" style="39" customWidth="1"/>
    <col min="8711" max="8711" width="9.140625" style="39"/>
    <col min="8712" max="8712" width="9.42578125" style="39" customWidth="1"/>
    <col min="8713" max="8713" width="9.85546875" style="39" customWidth="1"/>
    <col min="8714" max="8715" width="13.7109375" style="39" customWidth="1"/>
    <col min="8716" max="8716" width="13.140625" style="39" customWidth="1"/>
    <col min="8717" max="8717" width="18.140625" style="39" customWidth="1"/>
    <col min="8718" max="8718" width="11.42578125" style="39" customWidth="1"/>
    <col min="8719" max="8719" width="16" style="39" customWidth="1"/>
    <col min="8720" max="8720" width="20.7109375" style="39" bestFit="1" customWidth="1"/>
    <col min="8721" max="8946" width="9.140625" style="39"/>
    <col min="8947" max="8947" width="4.28515625" style="39" customWidth="1"/>
    <col min="8948" max="8948" width="19.42578125" style="39" customWidth="1"/>
    <col min="8949" max="8949" width="10.85546875" style="39" customWidth="1"/>
    <col min="8950" max="8951" width="9" style="39" customWidth="1"/>
    <col min="8952" max="8953" width="5.5703125" style="39" customWidth="1"/>
    <col min="8954" max="8955" width="7.7109375" style="39" customWidth="1"/>
    <col min="8956" max="8957" width="7.5703125" style="39" customWidth="1"/>
    <col min="8958" max="8958" width="7.140625" style="39" customWidth="1"/>
    <col min="8959" max="8959" width="13" style="39" customWidth="1"/>
    <col min="8960" max="8960" width="11.28515625" style="39" customWidth="1"/>
    <col min="8961" max="8961" width="11" style="39" customWidth="1"/>
    <col min="8962" max="8962" width="17.140625" style="39" customWidth="1"/>
    <col min="8963" max="8963" width="0" style="39" hidden="1" customWidth="1"/>
    <col min="8964" max="8965" width="12.5703125" style="39" customWidth="1"/>
    <col min="8966" max="8966" width="15" style="39" customWidth="1"/>
    <col min="8967" max="8967" width="9.140625" style="39"/>
    <col min="8968" max="8968" width="9.42578125" style="39" customWidth="1"/>
    <col min="8969" max="8969" width="9.85546875" style="39" customWidth="1"/>
    <col min="8970" max="8971" width="13.7109375" style="39" customWidth="1"/>
    <col min="8972" max="8972" width="13.140625" style="39" customWidth="1"/>
    <col min="8973" max="8973" width="18.140625" style="39" customWidth="1"/>
    <col min="8974" max="8974" width="11.42578125" style="39" customWidth="1"/>
    <col min="8975" max="8975" width="16" style="39" customWidth="1"/>
    <col min="8976" max="8976" width="20.7109375" style="39" bestFit="1" customWidth="1"/>
    <col min="8977" max="9202" width="9.140625" style="39"/>
    <col min="9203" max="9203" width="4.28515625" style="39" customWidth="1"/>
    <col min="9204" max="9204" width="19.42578125" style="39" customWidth="1"/>
    <col min="9205" max="9205" width="10.85546875" style="39" customWidth="1"/>
    <col min="9206" max="9207" width="9" style="39" customWidth="1"/>
    <col min="9208" max="9209" width="5.5703125" style="39" customWidth="1"/>
    <col min="9210" max="9211" width="7.7109375" style="39" customWidth="1"/>
    <col min="9212" max="9213" width="7.5703125" style="39" customWidth="1"/>
    <col min="9214" max="9214" width="7.140625" style="39" customWidth="1"/>
    <col min="9215" max="9215" width="13" style="39" customWidth="1"/>
    <col min="9216" max="9216" width="11.28515625" style="39" customWidth="1"/>
    <col min="9217" max="9217" width="11" style="39" customWidth="1"/>
    <col min="9218" max="9218" width="17.140625" style="39" customWidth="1"/>
    <col min="9219" max="9219" width="0" style="39" hidden="1" customWidth="1"/>
    <col min="9220" max="9221" width="12.5703125" style="39" customWidth="1"/>
    <col min="9222" max="9222" width="15" style="39" customWidth="1"/>
    <col min="9223" max="9223" width="9.140625" style="39"/>
    <col min="9224" max="9224" width="9.42578125" style="39" customWidth="1"/>
    <col min="9225" max="9225" width="9.85546875" style="39" customWidth="1"/>
    <col min="9226" max="9227" width="13.7109375" style="39" customWidth="1"/>
    <col min="9228" max="9228" width="13.140625" style="39" customWidth="1"/>
    <col min="9229" max="9229" width="18.140625" style="39" customWidth="1"/>
    <col min="9230" max="9230" width="11.42578125" style="39" customWidth="1"/>
    <col min="9231" max="9231" width="16" style="39" customWidth="1"/>
    <col min="9232" max="9232" width="20.7109375" style="39" bestFit="1" customWidth="1"/>
    <col min="9233" max="9458" width="9.140625" style="39"/>
    <col min="9459" max="9459" width="4.28515625" style="39" customWidth="1"/>
    <col min="9460" max="9460" width="19.42578125" style="39" customWidth="1"/>
    <col min="9461" max="9461" width="10.85546875" style="39" customWidth="1"/>
    <col min="9462" max="9463" width="9" style="39" customWidth="1"/>
    <col min="9464" max="9465" width="5.5703125" style="39" customWidth="1"/>
    <col min="9466" max="9467" width="7.7109375" style="39" customWidth="1"/>
    <col min="9468" max="9469" width="7.5703125" style="39" customWidth="1"/>
    <col min="9470" max="9470" width="7.140625" style="39" customWidth="1"/>
    <col min="9471" max="9471" width="13" style="39" customWidth="1"/>
    <col min="9472" max="9472" width="11.28515625" style="39" customWidth="1"/>
    <col min="9473" max="9473" width="11" style="39" customWidth="1"/>
    <col min="9474" max="9474" width="17.140625" style="39" customWidth="1"/>
    <col min="9475" max="9475" width="0" style="39" hidden="1" customWidth="1"/>
    <col min="9476" max="9477" width="12.5703125" style="39" customWidth="1"/>
    <col min="9478" max="9478" width="15" style="39" customWidth="1"/>
    <col min="9479" max="9479" width="9.140625" style="39"/>
    <col min="9480" max="9480" width="9.42578125" style="39" customWidth="1"/>
    <col min="9481" max="9481" width="9.85546875" style="39" customWidth="1"/>
    <col min="9482" max="9483" width="13.7109375" style="39" customWidth="1"/>
    <col min="9484" max="9484" width="13.140625" style="39" customWidth="1"/>
    <col min="9485" max="9485" width="18.140625" style="39" customWidth="1"/>
    <col min="9486" max="9486" width="11.42578125" style="39" customWidth="1"/>
    <col min="9487" max="9487" width="16" style="39" customWidth="1"/>
    <col min="9488" max="9488" width="20.7109375" style="39" bestFit="1" customWidth="1"/>
    <col min="9489" max="9714" width="9.140625" style="39"/>
    <col min="9715" max="9715" width="4.28515625" style="39" customWidth="1"/>
    <col min="9716" max="9716" width="19.42578125" style="39" customWidth="1"/>
    <col min="9717" max="9717" width="10.85546875" style="39" customWidth="1"/>
    <col min="9718" max="9719" width="9" style="39" customWidth="1"/>
    <col min="9720" max="9721" width="5.5703125" style="39" customWidth="1"/>
    <col min="9722" max="9723" width="7.7109375" style="39" customWidth="1"/>
    <col min="9724" max="9725" width="7.5703125" style="39" customWidth="1"/>
    <col min="9726" max="9726" width="7.140625" style="39" customWidth="1"/>
    <col min="9727" max="9727" width="13" style="39" customWidth="1"/>
    <col min="9728" max="9728" width="11.28515625" style="39" customWidth="1"/>
    <col min="9729" max="9729" width="11" style="39" customWidth="1"/>
    <col min="9730" max="9730" width="17.140625" style="39" customWidth="1"/>
    <col min="9731" max="9731" width="0" style="39" hidden="1" customWidth="1"/>
    <col min="9732" max="9733" width="12.5703125" style="39" customWidth="1"/>
    <col min="9734" max="9734" width="15" style="39" customWidth="1"/>
    <col min="9735" max="9735" width="9.140625" style="39"/>
    <col min="9736" max="9736" width="9.42578125" style="39" customWidth="1"/>
    <col min="9737" max="9737" width="9.85546875" style="39" customWidth="1"/>
    <col min="9738" max="9739" width="13.7109375" style="39" customWidth="1"/>
    <col min="9740" max="9740" width="13.140625" style="39" customWidth="1"/>
    <col min="9741" max="9741" width="18.140625" style="39" customWidth="1"/>
    <col min="9742" max="9742" width="11.42578125" style="39" customWidth="1"/>
    <col min="9743" max="9743" width="16" style="39" customWidth="1"/>
    <col min="9744" max="9744" width="20.7109375" style="39" bestFit="1" customWidth="1"/>
    <col min="9745" max="9970" width="9.140625" style="39"/>
    <col min="9971" max="9971" width="4.28515625" style="39" customWidth="1"/>
    <col min="9972" max="9972" width="19.42578125" style="39" customWidth="1"/>
    <col min="9973" max="9973" width="10.85546875" style="39" customWidth="1"/>
    <col min="9974" max="9975" width="9" style="39" customWidth="1"/>
    <col min="9976" max="9977" width="5.5703125" style="39" customWidth="1"/>
    <col min="9978" max="9979" width="7.7109375" style="39" customWidth="1"/>
    <col min="9980" max="9981" width="7.5703125" style="39" customWidth="1"/>
    <col min="9982" max="9982" width="7.140625" style="39" customWidth="1"/>
    <col min="9983" max="9983" width="13" style="39" customWidth="1"/>
    <col min="9984" max="9984" width="11.28515625" style="39" customWidth="1"/>
    <col min="9985" max="9985" width="11" style="39" customWidth="1"/>
    <col min="9986" max="9986" width="17.140625" style="39" customWidth="1"/>
    <col min="9987" max="9987" width="0" style="39" hidden="1" customWidth="1"/>
    <col min="9988" max="9989" width="12.5703125" style="39" customWidth="1"/>
    <col min="9990" max="9990" width="15" style="39" customWidth="1"/>
    <col min="9991" max="9991" width="9.140625" style="39"/>
    <col min="9992" max="9992" width="9.42578125" style="39" customWidth="1"/>
    <col min="9993" max="9993" width="9.85546875" style="39" customWidth="1"/>
    <col min="9994" max="9995" width="13.7109375" style="39" customWidth="1"/>
    <col min="9996" max="9996" width="13.140625" style="39" customWidth="1"/>
    <col min="9997" max="9997" width="18.140625" style="39" customWidth="1"/>
    <col min="9998" max="9998" width="11.42578125" style="39" customWidth="1"/>
    <col min="9999" max="9999" width="16" style="39" customWidth="1"/>
    <col min="10000" max="10000" width="20.7109375" style="39" bestFit="1" customWidth="1"/>
    <col min="10001" max="10226" width="9.140625" style="39"/>
    <col min="10227" max="10227" width="4.28515625" style="39" customWidth="1"/>
    <col min="10228" max="10228" width="19.42578125" style="39" customWidth="1"/>
    <col min="10229" max="10229" width="10.85546875" style="39" customWidth="1"/>
    <col min="10230" max="10231" width="9" style="39" customWidth="1"/>
    <col min="10232" max="10233" width="5.5703125" style="39" customWidth="1"/>
    <col min="10234" max="10235" width="7.7109375" style="39" customWidth="1"/>
    <col min="10236" max="10237" width="7.5703125" style="39" customWidth="1"/>
    <col min="10238" max="10238" width="7.140625" style="39" customWidth="1"/>
    <col min="10239" max="10239" width="13" style="39" customWidth="1"/>
    <col min="10240" max="10240" width="11.28515625" style="39" customWidth="1"/>
    <col min="10241" max="10241" width="11" style="39" customWidth="1"/>
    <col min="10242" max="10242" width="17.140625" style="39" customWidth="1"/>
    <col min="10243" max="10243" width="0" style="39" hidden="1" customWidth="1"/>
    <col min="10244" max="10245" width="12.5703125" style="39" customWidth="1"/>
    <col min="10246" max="10246" width="15" style="39" customWidth="1"/>
    <col min="10247" max="10247" width="9.140625" style="39"/>
    <col min="10248" max="10248" width="9.42578125" style="39" customWidth="1"/>
    <col min="10249" max="10249" width="9.85546875" style="39" customWidth="1"/>
    <col min="10250" max="10251" width="13.7109375" style="39" customWidth="1"/>
    <col min="10252" max="10252" width="13.140625" style="39" customWidth="1"/>
    <col min="10253" max="10253" width="18.140625" style="39" customWidth="1"/>
    <col min="10254" max="10254" width="11.42578125" style="39" customWidth="1"/>
    <col min="10255" max="10255" width="16" style="39" customWidth="1"/>
    <col min="10256" max="10256" width="20.7109375" style="39" bestFit="1" customWidth="1"/>
    <col min="10257" max="10482" width="9.140625" style="39"/>
    <col min="10483" max="10483" width="4.28515625" style="39" customWidth="1"/>
    <col min="10484" max="10484" width="19.42578125" style="39" customWidth="1"/>
    <col min="10485" max="10485" width="10.85546875" style="39" customWidth="1"/>
    <col min="10486" max="10487" width="9" style="39" customWidth="1"/>
    <col min="10488" max="10489" width="5.5703125" style="39" customWidth="1"/>
    <col min="10490" max="10491" width="7.7109375" style="39" customWidth="1"/>
    <col min="10492" max="10493" width="7.5703125" style="39" customWidth="1"/>
    <col min="10494" max="10494" width="7.140625" style="39" customWidth="1"/>
    <col min="10495" max="10495" width="13" style="39" customWidth="1"/>
    <col min="10496" max="10496" width="11.28515625" style="39" customWidth="1"/>
    <col min="10497" max="10497" width="11" style="39" customWidth="1"/>
    <col min="10498" max="10498" width="17.140625" style="39" customWidth="1"/>
    <col min="10499" max="10499" width="0" style="39" hidden="1" customWidth="1"/>
    <col min="10500" max="10501" width="12.5703125" style="39" customWidth="1"/>
    <col min="10502" max="10502" width="15" style="39" customWidth="1"/>
    <col min="10503" max="10503" width="9.140625" style="39"/>
    <col min="10504" max="10504" width="9.42578125" style="39" customWidth="1"/>
    <col min="10505" max="10505" width="9.85546875" style="39" customWidth="1"/>
    <col min="10506" max="10507" width="13.7109375" style="39" customWidth="1"/>
    <col min="10508" max="10508" width="13.140625" style="39" customWidth="1"/>
    <col min="10509" max="10509" width="18.140625" style="39" customWidth="1"/>
    <col min="10510" max="10510" width="11.42578125" style="39" customWidth="1"/>
    <col min="10511" max="10511" width="16" style="39" customWidth="1"/>
    <col min="10512" max="10512" width="20.7109375" style="39" bestFit="1" customWidth="1"/>
    <col min="10513" max="10738" width="9.140625" style="39"/>
    <col min="10739" max="10739" width="4.28515625" style="39" customWidth="1"/>
    <col min="10740" max="10740" width="19.42578125" style="39" customWidth="1"/>
    <col min="10741" max="10741" width="10.85546875" style="39" customWidth="1"/>
    <col min="10742" max="10743" width="9" style="39" customWidth="1"/>
    <col min="10744" max="10745" width="5.5703125" style="39" customWidth="1"/>
    <col min="10746" max="10747" width="7.7109375" style="39" customWidth="1"/>
    <col min="10748" max="10749" width="7.5703125" style="39" customWidth="1"/>
    <col min="10750" max="10750" width="7.140625" style="39" customWidth="1"/>
    <col min="10751" max="10751" width="13" style="39" customWidth="1"/>
    <col min="10752" max="10752" width="11.28515625" style="39" customWidth="1"/>
    <col min="10753" max="10753" width="11" style="39" customWidth="1"/>
    <col min="10754" max="10754" width="17.140625" style="39" customWidth="1"/>
    <col min="10755" max="10755" width="0" style="39" hidden="1" customWidth="1"/>
    <col min="10756" max="10757" width="12.5703125" style="39" customWidth="1"/>
    <col min="10758" max="10758" width="15" style="39" customWidth="1"/>
    <col min="10759" max="10759" width="9.140625" style="39"/>
    <col min="10760" max="10760" width="9.42578125" style="39" customWidth="1"/>
    <col min="10761" max="10761" width="9.85546875" style="39" customWidth="1"/>
    <col min="10762" max="10763" width="13.7109375" style="39" customWidth="1"/>
    <col min="10764" max="10764" width="13.140625" style="39" customWidth="1"/>
    <col min="10765" max="10765" width="18.140625" style="39" customWidth="1"/>
    <col min="10766" max="10766" width="11.42578125" style="39" customWidth="1"/>
    <col min="10767" max="10767" width="16" style="39" customWidth="1"/>
    <col min="10768" max="10768" width="20.7109375" style="39" bestFit="1" customWidth="1"/>
    <col min="10769" max="10994" width="9.140625" style="39"/>
    <col min="10995" max="10995" width="4.28515625" style="39" customWidth="1"/>
    <col min="10996" max="10996" width="19.42578125" style="39" customWidth="1"/>
    <col min="10997" max="10997" width="10.85546875" style="39" customWidth="1"/>
    <col min="10998" max="10999" width="9" style="39" customWidth="1"/>
    <col min="11000" max="11001" width="5.5703125" style="39" customWidth="1"/>
    <col min="11002" max="11003" width="7.7109375" style="39" customWidth="1"/>
    <col min="11004" max="11005" width="7.5703125" style="39" customWidth="1"/>
    <col min="11006" max="11006" width="7.140625" style="39" customWidth="1"/>
    <col min="11007" max="11007" width="13" style="39" customWidth="1"/>
    <col min="11008" max="11008" width="11.28515625" style="39" customWidth="1"/>
    <col min="11009" max="11009" width="11" style="39" customWidth="1"/>
    <col min="11010" max="11010" width="17.140625" style="39" customWidth="1"/>
    <col min="11011" max="11011" width="0" style="39" hidden="1" customWidth="1"/>
    <col min="11012" max="11013" width="12.5703125" style="39" customWidth="1"/>
    <col min="11014" max="11014" width="15" style="39" customWidth="1"/>
    <col min="11015" max="11015" width="9.140625" style="39"/>
    <col min="11016" max="11016" width="9.42578125" style="39" customWidth="1"/>
    <col min="11017" max="11017" width="9.85546875" style="39" customWidth="1"/>
    <col min="11018" max="11019" width="13.7109375" style="39" customWidth="1"/>
    <col min="11020" max="11020" width="13.140625" style="39" customWidth="1"/>
    <col min="11021" max="11021" width="18.140625" style="39" customWidth="1"/>
    <col min="11022" max="11022" width="11.42578125" style="39" customWidth="1"/>
    <col min="11023" max="11023" width="16" style="39" customWidth="1"/>
    <col min="11024" max="11024" width="20.7109375" style="39" bestFit="1" customWidth="1"/>
    <col min="11025" max="11250" width="9.140625" style="39"/>
    <col min="11251" max="11251" width="4.28515625" style="39" customWidth="1"/>
    <col min="11252" max="11252" width="19.42578125" style="39" customWidth="1"/>
    <col min="11253" max="11253" width="10.85546875" style="39" customWidth="1"/>
    <col min="11254" max="11255" width="9" style="39" customWidth="1"/>
    <col min="11256" max="11257" width="5.5703125" style="39" customWidth="1"/>
    <col min="11258" max="11259" width="7.7109375" style="39" customWidth="1"/>
    <col min="11260" max="11261" width="7.5703125" style="39" customWidth="1"/>
    <col min="11262" max="11262" width="7.140625" style="39" customWidth="1"/>
    <col min="11263" max="11263" width="13" style="39" customWidth="1"/>
    <col min="11264" max="11264" width="11.28515625" style="39" customWidth="1"/>
    <col min="11265" max="11265" width="11" style="39" customWidth="1"/>
    <col min="11266" max="11266" width="17.140625" style="39" customWidth="1"/>
    <col min="11267" max="11267" width="0" style="39" hidden="1" customWidth="1"/>
    <col min="11268" max="11269" width="12.5703125" style="39" customWidth="1"/>
    <col min="11270" max="11270" width="15" style="39" customWidth="1"/>
    <col min="11271" max="11271" width="9.140625" style="39"/>
    <col min="11272" max="11272" width="9.42578125" style="39" customWidth="1"/>
    <col min="11273" max="11273" width="9.85546875" style="39" customWidth="1"/>
    <col min="11274" max="11275" width="13.7109375" style="39" customWidth="1"/>
    <col min="11276" max="11276" width="13.140625" style="39" customWidth="1"/>
    <col min="11277" max="11277" width="18.140625" style="39" customWidth="1"/>
    <col min="11278" max="11278" width="11.42578125" style="39" customWidth="1"/>
    <col min="11279" max="11279" width="16" style="39" customWidth="1"/>
    <col min="11280" max="11280" width="20.7109375" style="39" bestFit="1" customWidth="1"/>
    <col min="11281" max="11506" width="9.140625" style="39"/>
    <col min="11507" max="11507" width="4.28515625" style="39" customWidth="1"/>
    <col min="11508" max="11508" width="19.42578125" style="39" customWidth="1"/>
    <col min="11509" max="11509" width="10.85546875" style="39" customWidth="1"/>
    <col min="11510" max="11511" width="9" style="39" customWidth="1"/>
    <col min="11512" max="11513" width="5.5703125" style="39" customWidth="1"/>
    <col min="11514" max="11515" width="7.7109375" style="39" customWidth="1"/>
    <col min="11516" max="11517" width="7.5703125" style="39" customWidth="1"/>
    <col min="11518" max="11518" width="7.140625" style="39" customWidth="1"/>
    <col min="11519" max="11519" width="13" style="39" customWidth="1"/>
    <col min="11520" max="11520" width="11.28515625" style="39" customWidth="1"/>
    <col min="11521" max="11521" width="11" style="39" customWidth="1"/>
    <col min="11522" max="11522" width="17.140625" style="39" customWidth="1"/>
    <col min="11523" max="11523" width="0" style="39" hidden="1" customWidth="1"/>
    <col min="11524" max="11525" width="12.5703125" style="39" customWidth="1"/>
    <col min="11526" max="11526" width="15" style="39" customWidth="1"/>
    <col min="11527" max="11527" width="9.140625" style="39"/>
    <col min="11528" max="11528" width="9.42578125" style="39" customWidth="1"/>
    <col min="11529" max="11529" width="9.85546875" style="39" customWidth="1"/>
    <col min="11530" max="11531" width="13.7109375" style="39" customWidth="1"/>
    <col min="11532" max="11532" width="13.140625" style="39" customWidth="1"/>
    <col min="11533" max="11533" width="18.140625" style="39" customWidth="1"/>
    <col min="11534" max="11534" width="11.42578125" style="39" customWidth="1"/>
    <col min="11535" max="11535" width="16" style="39" customWidth="1"/>
    <col min="11536" max="11536" width="20.7109375" style="39" bestFit="1" customWidth="1"/>
    <col min="11537" max="11762" width="9.140625" style="39"/>
    <col min="11763" max="11763" width="4.28515625" style="39" customWidth="1"/>
    <col min="11764" max="11764" width="19.42578125" style="39" customWidth="1"/>
    <col min="11765" max="11765" width="10.85546875" style="39" customWidth="1"/>
    <col min="11766" max="11767" width="9" style="39" customWidth="1"/>
    <col min="11768" max="11769" width="5.5703125" style="39" customWidth="1"/>
    <col min="11770" max="11771" width="7.7109375" style="39" customWidth="1"/>
    <col min="11772" max="11773" width="7.5703125" style="39" customWidth="1"/>
    <col min="11774" max="11774" width="7.140625" style="39" customWidth="1"/>
    <col min="11775" max="11775" width="13" style="39" customWidth="1"/>
    <col min="11776" max="11776" width="11.28515625" style="39" customWidth="1"/>
    <col min="11777" max="11777" width="11" style="39" customWidth="1"/>
    <col min="11778" max="11778" width="17.140625" style="39" customWidth="1"/>
    <col min="11779" max="11779" width="0" style="39" hidden="1" customWidth="1"/>
    <col min="11780" max="11781" width="12.5703125" style="39" customWidth="1"/>
    <col min="11782" max="11782" width="15" style="39" customWidth="1"/>
    <col min="11783" max="11783" width="9.140625" style="39"/>
    <col min="11784" max="11784" width="9.42578125" style="39" customWidth="1"/>
    <col min="11785" max="11785" width="9.85546875" style="39" customWidth="1"/>
    <col min="11786" max="11787" width="13.7109375" style="39" customWidth="1"/>
    <col min="11788" max="11788" width="13.140625" style="39" customWidth="1"/>
    <col min="11789" max="11789" width="18.140625" style="39" customWidth="1"/>
    <col min="11790" max="11790" width="11.42578125" style="39" customWidth="1"/>
    <col min="11791" max="11791" width="16" style="39" customWidth="1"/>
    <col min="11792" max="11792" width="20.7109375" style="39" bestFit="1" customWidth="1"/>
    <col min="11793" max="12018" width="9.140625" style="39"/>
    <col min="12019" max="12019" width="4.28515625" style="39" customWidth="1"/>
    <col min="12020" max="12020" width="19.42578125" style="39" customWidth="1"/>
    <col min="12021" max="12021" width="10.85546875" style="39" customWidth="1"/>
    <col min="12022" max="12023" width="9" style="39" customWidth="1"/>
    <col min="12024" max="12025" width="5.5703125" style="39" customWidth="1"/>
    <col min="12026" max="12027" width="7.7109375" style="39" customWidth="1"/>
    <col min="12028" max="12029" width="7.5703125" style="39" customWidth="1"/>
    <col min="12030" max="12030" width="7.140625" style="39" customWidth="1"/>
    <col min="12031" max="12031" width="13" style="39" customWidth="1"/>
    <col min="12032" max="12032" width="11.28515625" style="39" customWidth="1"/>
    <col min="12033" max="12033" width="11" style="39" customWidth="1"/>
    <col min="12034" max="12034" width="17.140625" style="39" customWidth="1"/>
    <col min="12035" max="12035" width="0" style="39" hidden="1" customWidth="1"/>
    <col min="12036" max="12037" width="12.5703125" style="39" customWidth="1"/>
    <col min="12038" max="12038" width="15" style="39" customWidth="1"/>
    <col min="12039" max="12039" width="9.140625" style="39"/>
    <col min="12040" max="12040" width="9.42578125" style="39" customWidth="1"/>
    <col min="12041" max="12041" width="9.85546875" style="39" customWidth="1"/>
    <col min="12042" max="12043" width="13.7109375" style="39" customWidth="1"/>
    <col min="12044" max="12044" width="13.140625" style="39" customWidth="1"/>
    <col min="12045" max="12045" width="18.140625" style="39" customWidth="1"/>
    <col min="12046" max="12046" width="11.42578125" style="39" customWidth="1"/>
    <col min="12047" max="12047" width="16" style="39" customWidth="1"/>
    <col min="12048" max="12048" width="20.7109375" style="39" bestFit="1" customWidth="1"/>
    <col min="12049" max="12274" width="9.140625" style="39"/>
    <col min="12275" max="12275" width="4.28515625" style="39" customWidth="1"/>
    <col min="12276" max="12276" width="19.42578125" style="39" customWidth="1"/>
    <col min="12277" max="12277" width="10.85546875" style="39" customWidth="1"/>
    <col min="12278" max="12279" width="9" style="39" customWidth="1"/>
    <col min="12280" max="12281" width="5.5703125" style="39" customWidth="1"/>
    <col min="12282" max="12283" width="7.7109375" style="39" customWidth="1"/>
    <col min="12284" max="12285" width="7.5703125" style="39" customWidth="1"/>
    <col min="12286" max="12286" width="7.140625" style="39" customWidth="1"/>
    <col min="12287" max="12287" width="13" style="39" customWidth="1"/>
    <col min="12288" max="12288" width="11.28515625" style="39" customWidth="1"/>
    <col min="12289" max="12289" width="11" style="39" customWidth="1"/>
    <col min="12290" max="12290" width="17.140625" style="39" customWidth="1"/>
    <col min="12291" max="12291" width="0" style="39" hidden="1" customWidth="1"/>
    <col min="12292" max="12293" width="12.5703125" style="39" customWidth="1"/>
    <col min="12294" max="12294" width="15" style="39" customWidth="1"/>
    <col min="12295" max="12295" width="9.140625" style="39"/>
    <col min="12296" max="12296" width="9.42578125" style="39" customWidth="1"/>
    <col min="12297" max="12297" width="9.85546875" style="39" customWidth="1"/>
    <col min="12298" max="12299" width="13.7109375" style="39" customWidth="1"/>
    <col min="12300" max="12300" width="13.140625" style="39" customWidth="1"/>
    <col min="12301" max="12301" width="18.140625" style="39" customWidth="1"/>
    <col min="12302" max="12302" width="11.42578125" style="39" customWidth="1"/>
    <col min="12303" max="12303" width="16" style="39" customWidth="1"/>
    <col min="12304" max="12304" width="20.7109375" style="39" bestFit="1" customWidth="1"/>
    <col min="12305" max="12530" width="9.140625" style="39"/>
    <col min="12531" max="12531" width="4.28515625" style="39" customWidth="1"/>
    <col min="12532" max="12532" width="19.42578125" style="39" customWidth="1"/>
    <col min="12533" max="12533" width="10.85546875" style="39" customWidth="1"/>
    <col min="12534" max="12535" width="9" style="39" customWidth="1"/>
    <col min="12536" max="12537" width="5.5703125" style="39" customWidth="1"/>
    <col min="12538" max="12539" width="7.7109375" style="39" customWidth="1"/>
    <col min="12540" max="12541" width="7.5703125" style="39" customWidth="1"/>
    <col min="12542" max="12542" width="7.140625" style="39" customWidth="1"/>
    <col min="12543" max="12543" width="13" style="39" customWidth="1"/>
    <col min="12544" max="12544" width="11.28515625" style="39" customWidth="1"/>
    <col min="12545" max="12545" width="11" style="39" customWidth="1"/>
    <col min="12546" max="12546" width="17.140625" style="39" customWidth="1"/>
    <col min="12547" max="12547" width="0" style="39" hidden="1" customWidth="1"/>
    <col min="12548" max="12549" width="12.5703125" style="39" customWidth="1"/>
    <col min="12550" max="12550" width="15" style="39" customWidth="1"/>
    <col min="12551" max="12551" width="9.140625" style="39"/>
    <col min="12552" max="12552" width="9.42578125" style="39" customWidth="1"/>
    <col min="12553" max="12553" width="9.85546875" style="39" customWidth="1"/>
    <col min="12554" max="12555" width="13.7109375" style="39" customWidth="1"/>
    <col min="12556" max="12556" width="13.140625" style="39" customWidth="1"/>
    <col min="12557" max="12557" width="18.140625" style="39" customWidth="1"/>
    <col min="12558" max="12558" width="11.42578125" style="39" customWidth="1"/>
    <col min="12559" max="12559" width="16" style="39" customWidth="1"/>
    <col min="12560" max="12560" width="20.7109375" style="39" bestFit="1" customWidth="1"/>
    <col min="12561" max="12786" width="9.140625" style="39"/>
    <col min="12787" max="12787" width="4.28515625" style="39" customWidth="1"/>
    <col min="12788" max="12788" width="19.42578125" style="39" customWidth="1"/>
    <col min="12789" max="12789" width="10.85546875" style="39" customWidth="1"/>
    <col min="12790" max="12791" width="9" style="39" customWidth="1"/>
    <col min="12792" max="12793" width="5.5703125" style="39" customWidth="1"/>
    <col min="12794" max="12795" width="7.7109375" style="39" customWidth="1"/>
    <col min="12796" max="12797" width="7.5703125" style="39" customWidth="1"/>
    <col min="12798" max="12798" width="7.140625" style="39" customWidth="1"/>
    <col min="12799" max="12799" width="13" style="39" customWidth="1"/>
    <col min="12800" max="12800" width="11.28515625" style="39" customWidth="1"/>
    <col min="12801" max="12801" width="11" style="39" customWidth="1"/>
    <col min="12802" max="12802" width="17.140625" style="39" customWidth="1"/>
    <col min="12803" max="12803" width="0" style="39" hidden="1" customWidth="1"/>
    <col min="12804" max="12805" width="12.5703125" style="39" customWidth="1"/>
    <col min="12806" max="12806" width="15" style="39" customWidth="1"/>
    <col min="12807" max="12807" width="9.140625" style="39"/>
    <col min="12808" max="12808" width="9.42578125" style="39" customWidth="1"/>
    <col min="12809" max="12809" width="9.85546875" style="39" customWidth="1"/>
    <col min="12810" max="12811" width="13.7109375" style="39" customWidth="1"/>
    <col min="12812" max="12812" width="13.140625" style="39" customWidth="1"/>
    <col min="12813" max="12813" width="18.140625" style="39" customWidth="1"/>
    <col min="12814" max="12814" width="11.42578125" style="39" customWidth="1"/>
    <col min="12815" max="12815" width="16" style="39" customWidth="1"/>
    <col min="12816" max="12816" width="20.7109375" style="39" bestFit="1" customWidth="1"/>
    <col min="12817" max="13042" width="9.140625" style="39"/>
    <col min="13043" max="13043" width="4.28515625" style="39" customWidth="1"/>
    <col min="13044" max="13044" width="19.42578125" style="39" customWidth="1"/>
    <col min="13045" max="13045" width="10.85546875" style="39" customWidth="1"/>
    <col min="13046" max="13047" width="9" style="39" customWidth="1"/>
    <col min="13048" max="13049" width="5.5703125" style="39" customWidth="1"/>
    <col min="13050" max="13051" width="7.7109375" style="39" customWidth="1"/>
    <col min="13052" max="13053" width="7.5703125" style="39" customWidth="1"/>
    <col min="13054" max="13054" width="7.140625" style="39" customWidth="1"/>
    <col min="13055" max="13055" width="13" style="39" customWidth="1"/>
    <col min="13056" max="13056" width="11.28515625" style="39" customWidth="1"/>
    <col min="13057" max="13057" width="11" style="39" customWidth="1"/>
    <col min="13058" max="13058" width="17.140625" style="39" customWidth="1"/>
    <col min="13059" max="13059" width="0" style="39" hidden="1" customWidth="1"/>
    <col min="13060" max="13061" width="12.5703125" style="39" customWidth="1"/>
    <col min="13062" max="13062" width="15" style="39" customWidth="1"/>
    <col min="13063" max="13063" width="9.140625" style="39"/>
    <col min="13064" max="13064" width="9.42578125" style="39" customWidth="1"/>
    <col min="13065" max="13065" width="9.85546875" style="39" customWidth="1"/>
    <col min="13066" max="13067" width="13.7109375" style="39" customWidth="1"/>
    <col min="13068" max="13068" width="13.140625" style="39" customWidth="1"/>
    <col min="13069" max="13069" width="18.140625" style="39" customWidth="1"/>
    <col min="13070" max="13070" width="11.42578125" style="39" customWidth="1"/>
    <col min="13071" max="13071" width="16" style="39" customWidth="1"/>
    <col min="13072" max="13072" width="20.7109375" style="39" bestFit="1" customWidth="1"/>
    <col min="13073" max="13298" width="9.140625" style="39"/>
    <col min="13299" max="13299" width="4.28515625" style="39" customWidth="1"/>
    <col min="13300" max="13300" width="19.42578125" style="39" customWidth="1"/>
    <col min="13301" max="13301" width="10.85546875" style="39" customWidth="1"/>
    <col min="13302" max="13303" width="9" style="39" customWidth="1"/>
    <col min="13304" max="13305" width="5.5703125" style="39" customWidth="1"/>
    <col min="13306" max="13307" width="7.7109375" style="39" customWidth="1"/>
    <col min="13308" max="13309" width="7.5703125" style="39" customWidth="1"/>
    <col min="13310" max="13310" width="7.140625" style="39" customWidth="1"/>
    <col min="13311" max="13311" width="13" style="39" customWidth="1"/>
    <col min="13312" max="13312" width="11.28515625" style="39" customWidth="1"/>
    <col min="13313" max="13313" width="11" style="39" customWidth="1"/>
    <col min="13314" max="13314" width="17.140625" style="39" customWidth="1"/>
    <col min="13315" max="13315" width="0" style="39" hidden="1" customWidth="1"/>
    <col min="13316" max="13317" width="12.5703125" style="39" customWidth="1"/>
    <col min="13318" max="13318" width="15" style="39" customWidth="1"/>
    <col min="13319" max="13319" width="9.140625" style="39"/>
    <col min="13320" max="13320" width="9.42578125" style="39" customWidth="1"/>
    <col min="13321" max="13321" width="9.85546875" style="39" customWidth="1"/>
    <col min="13322" max="13323" width="13.7109375" style="39" customWidth="1"/>
    <col min="13324" max="13324" width="13.140625" style="39" customWidth="1"/>
    <col min="13325" max="13325" width="18.140625" style="39" customWidth="1"/>
    <col min="13326" max="13326" width="11.42578125" style="39" customWidth="1"/>
    <col min="13327" max="13327" width="16" style="39" customWidth="1"/>
    <col min="13328" max="13328" width="20.7109375" style="39" bestFit="1" customWidth="1"/>
    <col min="13329" max="13554" width="9.140625" style="39"/>
    <col min="13555" max="13555" width="4.28515625" style="39" customWidth="1"/>
    <col min="13556" max="13556" width="19.42578125" style="39" customWidth="1"/>
    <col min="13557" max="13557" width="10.85546875" style="39" customWidth="1"/>
    <col min="13558" max="13559" width="9" style="39" customWidth="1"/>
    <col min="13560" max="13561" width="5.5703125" style="39" customWidth="1"/>
    <col min="13562" max="13563" width="7.7109375" style="39" customWidth="1"/>
    <col min="13564" max="13565" width="7.5703125" style="39" customWidth="1"/>
    <col min="13566" max="13566" width="7.140625" style="39" customWidth="1"/>
    <col min="13567" max="13567" width="13" style="39" customWidth="1"/>
    <col min="13568" max="13568" width="11.28515625" style="39" customWidth="1"/>
    <col min="13569" max="13569" width="11" style="39" customWidth="1"/>
    <col min="13570" max="13570" width="17.140625" style="39" customWidth="1"/>
    <col min="13571" max="13571" width="0" style="39" hidden="1" customWidth="1"/>
    <col min="13572" max="13573" width="12.5703125" style="39" customWidth="1"/>
    <col min="13574" max="13574" width="15" style="39" customWidth="1"/>
    <col min="13575" max="13575" width="9.140625" style="39"/>
    <col min="13576" max="13576" width="9.42578125" style="39" customWidth="1"/>
    <col min="13577" max="13577" width="9.85546875" style="39" customWidth="1"/>
    <col min="13578" max="13579" width="13.7109375" style="39" customWidth="1"/>
    <col min="13580" max="13580" width="13.140625" style="39" customWidth="1"/>
    <col min="13581" max="13581" width="18.140625" style="39" customWidth="1"/>
    <col min="13582" max="13582" width="11.42578125" style="39" customWidth="1"/>
    <col min="13583" max="13583" width="16" style="39" customWidth="1"/>
    <col min="13584" max="13584" width="20.7109375" style="39" bestFit="1" customWidth="1"/>
    <col min="13585" max="13810" width="9.140625" style="39"/>
    <col min="13811" max="13811" width="4.28515625" style="39" customWidth="1"/>
    <col min="13812" max="13812" width="19.42578125" style="39" customWidth="1"/>
    <col min="13813" max="13813" width="10.85546875" style="39" customWidth="1"/>
    <col min="13814" max="13815" width="9" style="39" customWidth="1"/>
    <col min="13816" max="13817" width="5.5703125" style="39" customWidth="1"/>
    <col min="13818" max="13819" width="7.7109375" style="39" customWidth="1"/>
    <col min="13820" max="13821" width="7.5703125" style="39" customWidth="1"/>
    <col min="13822" max="13822" width="7.140625" style="39" customWidth="1"/>
    <col min="13823" max="13823" width="13" style="39" customWidth="1"/>
    <col min="13824" max="13824" width="11.28515625" style="39" customWidth="1"/>
    <col min="13825" max="13825" width="11" style="39" customWidth="1"/>
    <col min="13826" max="13826" width="17.140625" style="39" customWidth="1"/>
    <col min="13827" max="13827" width="0" style="39" hidden="1" customWidth="1"/>
    <col min="13828" max="13829" width="12.5703125" style="39" customWidth="1"/>
    <col min="13830" max="13830" width="15" style="39" customWidth="1"/>
    <col min="13831" max="13831" width="9.140625" style="39"/>
    <col min="13832" max="13832" width="9.42578125" style="39" customWidth="1"/>
    <col min="13833" max="13833" width="9.85546875" style="39" customWidth="1"/>
    <col min="13834" max="13835" width="13.7109375" style="39" customWidth="1"/>
    <col min="13836" max="13836" width="13.140625" style="39" customWidth="1"/>
    <col min="13837" max="13837" width="18.140625" style="39" customWidth="1"/>
    <col min="13838" max="13838" width="11.42578125" style="39" customWidth="1"/>
    <col min="13839" max="13839" width="16" style="39" customWidth="1"/>
    <col min="13840" max="13840" width="20.7109375" style="39" bestFit="1" customWidth="1"/>
    <col min="13841" max="14066" width="9.140625" style="39"/>
    <col min="14067" max="14067" width="4.28515625" style="39" customWidth="1"/>
    <col min="14068" max="14068" width="19.42578125" style="39" customWidth="1"/>
    <col min="14069" max="14069" width="10.85546875" style="39" customWidth="1"/>
    <col min="14070" max="14071" width="9" style="39" customWidth="1"/>
    <col min="14072" max="14073" width="5.5703125" style="39" customWidth="1"/>
    <col min="14074" max="14075" width="7.7109375" style="39" customWidth="1"/>
    <col min="14076" max="14077" width="7.5703125" style="39" customWidth="1"/>
    <col min="14078" max="14078" width="7.140625" style="39" customWidth="1"/>
    <col min="14079" max="14079" width="13" style="39" customWidth="1"/>
    <col min="14080" max="14080" width="11.28515625" style="39" customWidth="1"/>
    <col min="14081" max="14081" width="11" style="39" customWidth="1"/>
    <col min="14082" max="14082" width="17.140625" style="39" customWidth="1"/>
    <col min="14083" max="14083" width="0" style="39" hidden="1" customWidth="1"/>
    <col min="14084" max="14085" width="12.5703125" style="39" customWidth="1"/>
    <col min="14086" max="14086" width="15" style="39" customWidth="1"/>
    <col min="14087" max="14087" width="9.140625" style="39"/>
    <col min="14088" max="14088" width="9.42578125" style="39" customWidth="1"/>
    <col min="14089" max="14089" width="9.85546875" style="39" customWidth="1"/>
    <col min="14090" max="14091" width="13.7109375" style="39" customWidth="1"/>
    <col min="14092" max="14092" width="13.140625" style="39" customWidth="1"/>
    <col min="14093" max="14093" width="18.140625" style="39" customWidth="1"/>
    <col min="14094" max="14094" width="11.42578125" style="39" customWidth="1"/>
    <col min="14095" max="14095" width="16" style="39" customWidth="1"/>
    <col min="14096" max="14096" width="20.7109375" style="39" bestFit="1" customWidth="1"/>
    <col min="14097" max="14322" width="9.140625" style="39"/>
    <col min="14323" max="14323" width="4.28515625" style="39" customWidth="1"/>
    <col min="14324" max="14324" width="19.42578125" style="39" customWidth="1"/>
    <col min="14325" max="14325" width="10.85546875" style="39" customWidth="1"/>
    <col min="14326" max="14327" width="9" style="39" customWidth="1"/>
    <col min="14328" max="14329" width="5.5703125" style="39" customWidth="1"/>
    <col min="14330" max="14331" width="7.7109375" style="39" customWidth="1"/>
    <col min="14332" max="14333" width="7.5703125" style="39" customWidth="1"/>
    <col min="14334" max="14334" width="7.140625" style="39" customWidth="1"/>
    <col min="14335" max="14335" width="13" style="39" customWidth="1"/>
    <col min="14336" max="14336" width="11.28515625" style="39" customWidth="1"/>
    <col min="14337" max="14337" width="11" style="39" customWidth="1"/>
    <col min="14338" max="14338" width="17.140625" style="39" customWidth="1"/>
    <col min="14339" max="14339" width="0" style="39" hidden="1" customWidth="1"/>
    <col min="14340" max="14341" width="12.5703125" style="39" customWidth="1"/>
    <col min="14342" max="14342" width="15" style="39" customWidth="1"/>
    <col min="14343" max="14343" width="9.140625" style="39"/>
    <col min="14344" max="14344" width="9.42578125" style="39" customWidth="1"/>
    <col min="14345" max="14345" width="9.85546875" style="39" customWidth="1"/>
    <col min="14346" max="14347" width="13.7109375" style="39" customWidth="1"/>
    <col min="14348" max="14348" width="13.140625" style="39" customWidth="1"/>
    <col min="14349" max="14349" width="18.140625" style="39" customWidth="1"/>
    <col min="14350" max="14350" width="11.42578125" style="39" customWidth="1"/>
    <col min="14351" max="14351" width="16" style="39" customWidth="1"/>
    <col min="14352" max="14352" width="20.7109375" style="39" bestFit="1" customWidth="1"/>
    <col min="14353" max="14578" width="9.140625" style="39"/>
    <col min="14579" max="14579" width="4.28515625" style="39" customWidth="1"/>
    <col min="14580" max="14580" width="19.42578125" style="39" customWidth="1"/>
    <col min="14581" max="14581" width="10.85546875" style="39" customWidth="1"/>
    <col min="14582" max="14583" width="9" style="39" customWidth="1"/>
    <col min="14584" max="14585" width="5.5703125" style="39" customWidth="1"/>
    <col min="14586" max="14587" width="7.7109375" style="39" customWidth="1"/>
    <col min="14588" max="14589" width="7.5703125" style="39" customWidth="1"/>
    <col min="14590" max="14590" width="7.140625" style="39" customWidth="1"/>
    <col min="14591" max="14591" width="13" style="39" customWidth="1"/>
    <col min="14592" max="14592" width="11.28515625" style="39" customWidth="1"/>
    <col min="14593" max="14593" width="11" style="39" customWidth="1"/>
    <col min="14594" max="14594" width="17.140625" style="39" customWidth="1"/>
    <col min="14595" max="14595" width="0" style="39" hidden="1" customWidth="1"/>
    <col min="14596" max="14597" width="12.5703125" style="39" customWidth="1"/>
    <col min="14598" max="14598" width="15" style="39" customWidth="1"/>
    <col min="14599" max="14599" width="9.140625" style="39"/>
    <col min="14600" max="14600" width="9.42578125" style="39" customWidth="1"/>
    <col min="14601" max="14601" width="9.85546875" style="39" customWidth="1"/>
    <col min="14602" max="14603" width="13.7109375" style="39" customWidth="1"/>
    <col min="14604" max="14604" width="13.140625" style="39" customWidth="1"/>
    <col min="14605" max="14605" width="18.140625" style="39" customWidth="1"/>
    <col min="14606" max="14606" width="11.42578125" style="39" customWidth="1"/>
    <col min="14607" max="14607" width="16" style="39" customWidth="1"/>
    <col min="14608" max="14608" width="20.7109375" style="39" bestFit="1" customWidth="1"/>
    <col min="14609" max="14834" width="9.140625" style="39"/>
    <col min="14835" max="14835" width="4.28515625" style="39" customWidth="1"/>
    <col min="14836" max="14836" width="19.42578125" style="39" customWidth="1"/>
    <col min="14837" max="14837" width="10.85546875" style="39" customWidth="1"/>
    <col min="14838" max="14839" width="9" style="39" customWidth="1"/>
    <col min="14840" max="14841" width="5.5703125" style="39" customWidth="1"/>
    <col min="14842" max="14843" width="7.7109375" style="39" customWidth="1"/>
    <col min="14844" max="14845" width="7.5703125" style="39" customWidth="1"/>
    <col min="14846" max="14846" width="7.140625" style="39" customWidth="1"/>
    <col min="14847" max="14847" width="13" style="39" customWidth="1"/>
    <col min="14848" max="14848" width="11.28515625" style="39" customWidth="1"/>
    <col min="14849" max="14849" width="11" style="39" customWidth="1"/>
    <col min="14850" max="14850" width="17.140625" style="39" customWidth="1"/>
    <col min="14851" max="14851" width="0" style="39" hidden="1" customWidth="1"/>
    <col min="14852" max="14853" width="12.5703125" style="39" customWidth="1"/>
    <col min="14854" max="14854" width="15" style="39" customWidth="1"/>
    <col min="14855" max="14855" width="9.140625" style="39"/>
    <col min="14856" max="14856" width="9.42578125" style="39" customWidth="1"/>
    <col min="14857" max="14857" width="9.85546875" style="39" customWidth="1"/>
    <col min="14858" max="14859" width="13.7109375" style="39" customWidth="1"/>
    <col min="14860" max="14860" width="13.140625" style="39" customWidth="1"/>
    <col min="14861" max="14861" width="18.140625" style="39" customWidth="1"/>
    <col min="14862" max="14862" width="11.42578125" style="39" customWidth="1"/>
    <col min="14863" max="14863" width="16" style="39" customWidth="1"/>
    <col min="14864" max="14864" width="20.7109375" style="39" bestFit="1" customWidth="1"/>
    <col min="14865" max="15090" width="9.140625" style="39"/>
    <col min="15091" max="15091" width="4.28515625" style="39" customWidth="1"/>
    <col min="15092" max="15092" width="19.42578125" style="39" customWidth="1"/>
    <col min="15093" max="15093" width="10.85546875" style="39" customWidth="1"/>
    <col min="15094" max="15095" width="9" style="39" customWidth="1"/>
    <col min="15096" max="15097" width="5.5703125" style="39" customWidth="1"/>
    <col min="15098" max="15099" width="7.7109375" style="39" customWidth="1"/>
    <col min="15100" max="15101" width="7.5703125" style="39" customWidth="1"/>
    <col min="15102" max="15102" width="7.140625" style="39" customWidth="1"/>
    <col min="15103" max="15103" width="13" style="39" customWidth="1"/>
    <col min="15104" max="15104" width="11.28515625" style="39" customWidth="1"/>
    <col min="15105" max="15105" width="11" style="39" customWidth="1"/>
    <col min="15106" max="15106" width="17.140625" style="39" customWidth="1"/>
    <col min="15107" max="15107" width="0" style="39" hidden="1" customWidth="1"/>
    <col min="15108" max="15109" width="12.5703125" style="39" customWidth="1"/>
    <col min="15110" max="15110" width="15" style="39" customWidth="1"/>
    <col min="15111" max="15111" width="9.140625" style="39"/>
    <col min="15112" max="15112" width="9.42578125" style="39" customWidth="1"/>
    <col min="15113" max="15113" width="9.85546875" style="39" customWidth="1"/>
    <col min="15114" max="15115" width="13.7109375" style="39" customWidth="1"/>
    <col min="15116" max="15116" width="13.140625" style="39" customWidth="1"/>
    <col min="15117" max="15117" width="18.140625" style="39" customWidth="1"/>
    <col min="15118" max="15118" width="11.42578125" style="39" customWidth="1"/>
    <col min="15119" max="15119" width="16" style="39" customWidth="1"/>
    <col min="15120" max="15120" width="20.7109375" style="39" bestFit="1" customWidth="1"/>
    <col min="15121" max="15346" width="9.140625" style="39"/>
    <col min="15347" max="15347" width="4.28515625" style="39" customWidth="1"/>
    <col min="15348" max="15348" width="19.42578125" style="39" customWidth="1"/>
    <col min="15349" max="15349" width="10.85546875" style="39" customWidth="1"/>
    <col min="15350" max="15351" width="9" style="39" customWidth="1"/>
    <col min="15352" max="15353" width="5.5703125" style="39" customWidth="1"/>
    <col min="15354" max="15355" width="7.7109375" style="39" customWidth="1"/>
    <col min="15356" max="15357" width="7.5703125" style="39" customWidth="1"/>
    <col min="15358" max="15358" width="7.140625" style="39" customWidth="1"/>
    <col min="15359" max="15359" width="13" style="39" customWidth="1"/>
    <col min="15360" max="15360" width="11.28515625" style="39" customWidth="1"/>
    <col min="15361" max="15361" width="11" style="39" customWidth="1"/>
    <col min="15362" max="15362" width="17.140625" style="39" customWidth="1"/>
    <col min="15363" max="15363" width="0" style="39" hidden="1" customWidth="1"/>
    <col min="15364" max="15365" width="12.5703125" style="39" customWidth="1"/>
    <col min="15366" max="15366" width="15" style="39" customWidth="1"/>
    <col min="15367" max="15367" width="9.140625" style="39"/>
    <col min="15368" max="15368" width="9.42578125" style="39" customWidth="1"/>
    <col min="15369" max="15369" width="9.85546875" style="39" customWidth="1"/>
    <col min="15370" max="15371" width="13.7109375" style="39" customWidth="1"/>
    <col min="15372" max="15372" width="13.140625" style="39" customWidth="1"/>
    <col min="15373" max="15373" width="18.140625" style="39" customWidth="1"/>
    <col min="15374" max="15374" width="11.42578125" style="39" customWidth="1"/>
    <col min="15375" max="15375" width="16" style="39" customWidth="1"/>
    <col min="15376" max="15376" width="20.7109375" style="39" bestFit="1" customWidth="1"/>
    <col min="15377" max="15602" width="9.140625" style="39"/>
    <col min="15603" max="15603" width="4.28515625" style="39" customWidth="1"/>
    <col min="15604" max="15604" width="19.42578125" style="39" customWidth="1"/>
    <col min="15605" max="15605" width="10.85546875" style="39" customWidth="1"/>
    <col min="15606" max="15607" width="9" style="39" customWidth="1"/>
    <col min="15608" max="15609" width="5.5703125" style="39" customWidth="1"/>
    <col min="15610" max="15611" width="7.7109375" style="39" customWidth="1"/>
    <col min="15612" max="15613" width="7.5703125" style="39" customWidth="1"/>
    <col min="15614" max="15614" width="7.140625" style="39" customWidth="1"/>
    <col min="15615" max="15615" width="13" style="39" customWidth="1"/>
    <col min="15616" max="15616" width="11.28515625" style="39" customWidth="1"/>
    <col min="15617" max="15617" width="11" style="39" customWidth="1"/>
    <col min="15618" max="15618" width="17.140625" style="39" customWidth="1"/>
    <col min="15619" max="15619" width="0" style="39" hidden="1" customWidth="1"/>
    <col min="15620" max="15621" width="12.5703125" style="39" customWidth="1"/>
    <col min="15622" max="15622" width="15" style="39" customWidth="1"/>
    <col min="15623" max="15623" width="9.140625" style="39"/>
    <col min="15624" max="15624" width="9.42578125" style="39" customWidth="1"/>
    <col min="15625" max="15625" width="9.85546875" style="39" customWidth="1"/>
    <col min="15626" max="15627" width="13.7109375" style="39" customWidth="1"/>
    <col min="15628" max="15628" width="13.140625" style="39" customWidth="1"/>
    <col min="15629" max="15629" width="18.140625" style="39" customWidth="1"/>
    <col min="15630" max="15630" width="11.42578125" style="39" customWidth="1"/>
    <col min="15631" max="15631" width="16" style="39" customWidth="1"/>
    <col min="15632" max="15632" width="20.7109375" style="39" bestFit="1" customWidth="1"/>
    <col min="15633" max="15858" width="9.140625" style="39"/>
    <col min="15859" max="15859" width="4.28515625" style="39" customWidth="1"/>
    <col min="15860" max="15860" width="19.42578125" style="39" customWidth="1"/>
    <col min="15861" max="15861" width="10.85546875" style="39" customWidth="1"/>
    <col min="15862" max="15863" width="9" style="39" customWidth="1"/>
    <col min="15864" max="15865" width="5.5703125" style="39" customWidth="1"/>
    <col min="15866" max="15867" width="7.7109375" style="39" customWidth="1"/>
    <col min="15868" max="15869" width="7.5703125" style="39" customWidth="1"/>
    <col min="15870" max="15870" width="7.140625" style="39" customWidth="1"/>
    <col min="15871" max="15871" width="13" style="39" customWidth="1"/>
    <col min="15872" max="15872" width="11.28515625" style="39" customWidth="1"/>
    <col min="15873" max="15873" width="11" style="39" customWidth="1"/>
    <col min="15874" max="15874" width="17.140625" style="39" customWidth="1"/>
    <col min="15875" max="15875" width="0" style="39" hidden="1" customWidth="1"/>
    <col min="15876" max="15877" width="12.5703125" style="39" customWidth="1"/>
    <col min="15878" max="15878" width="15" style="39" customWidth="1"/>
    <col min="15879" max="15879" width="9.140625" style="39"/>
    <col min="15880" max="15880" width="9.42578125" style="39" customWidth="1"/>
    <col min="15881" max="15881" width="9.85546875" style="39" customWidth="1"/>
    <col min="15882" max="15883" width="13.7109375" style="39" customWidth="1"/>
    <col min="15884" max="15884" width="13.140625" style="39" customWidth="1"/>
    <col min="15885" max="15885" width="18.140625" style="39" customWidth="1"/>
    <col min="15886" max="15886" width="11.42578125" style="39" customWidth="1"/>
    <col min="15887" max="15887" width="16" style="39" customWidth="1"/>
    <col min="15888" max="15888" width="20.7109375" style="39" bestFit="1" customWidth="1"/>
    <col min="15889" max="16114" width="9.140625" style="39"/>
    <col min="16115" max="16115" width="4.28515625" style="39" customWidth="1"/>
    <col min="16116" max="16116" width="19.42578125" style="39" customWidth="1"/>
    <col min="16117" max="16117" width="10.85546875" style="39" customWidth="1"/>
    <col min="16118" max="16119" width="9" style="39" customWidth="1"/>
    <col min="16120" max="16121" width="5.5703125" style="39" customWidth="1"/>
    <col min="16122" max="16123" width="7.7109375" style="39" customWidth="1"/>
    <col min="16124" max="16125" width="7.5703125" style="39" customWidth="1"/>
    <col min="16126" max="16126" width="7.140625" style="39" customWidth="1"/>
    <col min="16127" max="16127" width="13" style="39" customWidth="1"/>
    <col min="16128" max="16128" width="11.28515625" style="39" customWidth="1"/>
    <col min="16129" max="16129" width="11" style="39" customWidth="1"/>
    <col min="16130" max="16130" width="17.140625" style="39" customWidth="1"/>
    <col min="16131" max="16131" width="0" style="39" hidden="1" customWidth="1"/>
    <col min="16132" max="16133" width="12.5703125" style="39" customWidth="1"/>
    <col min="16134" max="16134" width="15" style="39" customWidth="1"/>
    <col min="16135" max="16135" width="9.140625" style="39"/>
    <col min="16136" max="16136" width="9.42578125" style="39" customWidth="1"/>
    <col min="16137" max="16137" width="9.85546875" style="39" customWidth="1"/>
    <col min="16138" max="16139" width="13.7109375" style="39" customWidth="1"/>
    <col min="16140" max="16140" width="13.140625" style="39" customWidth="1"/>
    <col min="16141" max="16141" width="18.140625" style="39" customWidth="1"/>
    <col min="16142" max="16142" width="11.42578125" style="39" customWidth="1"/>
    <col min="16143" max="16143" width="16" style="39" customWidth="1"/>
    <col min="16144" max="16144" width="20.7109375" style="39" bestFit="1" customWidth="1"/>
    <col min="16145" max="16384" width="9.140625" style="39"/>
  </cols>
  <sheetData>
    <row r="1" spans="1:26" s="1" customFormat="1" ht="25.5" customHeight="1" x14ac:dyDescent="0.3">
      <c r="B1" s="222" t="s">
        <v>0</v>
      </c>
      <c r="C1" s="222"/>
      <c r="D1" s="222"/>
      <c r="F1" s="223" t="s">
        <v>297</v>
      </c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"/>
    </row>
    <row r="2" spans="1:26" s="1" customFormat="1" ht="22.5" customHeight="1" x14ac:dyDescent="0.3">
      <c r="B2" s="222" t="s">
        <v>1</v>
      </c>
      <c r="C2" s="222"/>
      <c r="D2" s="222"/>
      <c r="F2" s="224" t="s">
        <v>298</v>
      </c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3"/>
    </row>
    <row r="3" spans="1:26" s="1" customFormat="1" ht="22.5" customHeight="1" x14ac:dyDescent="0.3">
      <c r="B3" s="216"/>
      <c r="C3" s="216"/>
      <c r="D3" s="216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</row>
    <row r="4" spans="1:26" s="1" customFormat="1" ht="22.5" customHeight="1" thickBot="1" x14ac:dyDescent="0.35">
      <c r="A4" s="249" t="s">
        <v>299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1:26" s="5" customFormat="1" ht="12" customHeight="1" thickTop="1" x14ac:dyDescent="0.2">
      <c r="A5" s="225" t="s">
        <v>2</v>
      </c>
      <c r="B5" s="220" t="s">
        <v>3</v>
      </c>
      <c r="C5" s="220" t="s">
        <v>4</v>
      </c>
      <c r="D5" s="220" t="s">
        <v>5</v>
      </c>
      <c r="E5" s="220" t="s">
        <v>6</v>
      </c>
      <c r="F5" s="227" t="s">
        <v>7</v>
      </c>
      <c r="G5" s="227"/>
      <c r="H5" s="227"/>
      <c r="I5" s="227"/>
      <c r="J5" s="227"/>
      <c r="K5" s="227"/>
      <c r="L5" s="227"/>
      <c r="M5" s="220" t="s">
        <v>8</v>
      </c>
      <c r="N5" s="220" t="s">
        <v>9</v>
      </c>
      <c r="O5" s="220" t="s">
        <v>118</v>
      </c>
      <c r="P5" s="220" t="s">
        <v>119</v>
      </c>
      <c r="Q5" s="229" t="s">
        <v>10</v>
      </c>
      <c r="R5" s="4"/>
    </row>
    <row r="6" spans="1:26" s="5" customFormat="1" ht="69.75" customHeight="1" x14ac:dyDescent="0.2">
      <c r="A6" s="226"/>
      <c r="B6" s="221"/>
      <c r="C6" s="221"/>
      <c r="D6" s="221"/>
      <c r="E6" s="221"/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221"/>
      <c r="N6" s="221"/>
      <c r="O6" s="221"/>
      <c r="P6" s="221"/>
      <c r="Q6" s="230"/>
      <c r="R6" s="7"/>
    </row>
    <row r="7" spans="1:26" s="5" customFormat="1" ht="11.25" x14ac:dyDescent="0.2">
      <c r="A7" s="8" t="s">
        <v>18</v>
      </c>
      <c r="B7" s="9" t="s">
        <v>19</v>
      </c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7</v>
      </c>
      <c r="I7" s="9">
        <v>8</v>
      </c>
      <c r="J7" s="9">
        <v>10</v>
      </c>
      <c r="K7" s="9"/>
      <c r="L7" s="9"/>
      <c r="M7" s="9" t="s">
        <v>20</v>
      </c>
      <c r="N7" s="9">
        <v>12</v>
      </c>
      <c r="O7" s="9" t="s">
        <v>21</v>
      </c>
      <c r="P7" s="12"/>
      <c r="Q7" s="10">
        <v>14</v>
      </c>
      <c r="R7" s="11"/>
    </row>
    <row r="8" spans="1:26" s="23" customFormat="1" ht="17.25" customHeight="1" x14ac:dyDescent="0.25">
      <c r="A8" s="13">
        <v>1</v>
      </c>
      <c r="B8" s="14" t="s">
        <v>22</v>
      </c>
      <c r="C8" s="119"/>
      <c r="D8" s="119"/>
      <c r="E8" s="17"/>
      <c r="F8" s="17"/>
      <c r="G8" s="16"/>
      <c r="H8" s="18"/>
      <c r="I8" s="16"/>
      <c r="J8" s="15"/>
      <c r="K8" s="15"/>
      <c r="L8" s="15"/>
      <c r="M8" s="19">
        <f>C8*1490000</f>
        <v>0</v>
      </c>
      <c r="N8" s="19">
        <f>(D8+F8+G8)*10.5%*1490000</f>
        <v>0</v>
      </c>
      <c r="O8" s="20">
        <f>M8-N8</f>
        <v>0</v>
      </c>
      <c r="P8" s="112">
        <f>(D8+F8+G8)*1490000*1%</f>
        <v>0</v>
      </c>
      <c r="Q8" s="21" t="s">
        <v>294</v>
      </c>
      <c r="R8" s="22"/>
    </row>
    <row r="9" spans="1:26" s="23" customFormat="1" ht="17.25" customHeight="1" x14ac:dyDescent="0.25">
      <c r="A9" s="13">
        <v>2</v>
      </c>
      <c r="B9" s="14" t="s">
        <v>23</v>
      </c>
      <c r="C9" s="119">
        <f>D9+E9</f>
        <v>6.4781999999999993</v>
      </c>
      <c r="D9" s="119">
        <v>4.0599999999999996</v>
      </c>
      <c r="E9" s="17">
        <f>SUM(F9:L9)</f>
        <v>2.4181999999999997</v>
      </c>
      <c r="F9" s="17">
        <v>0.15</v>
      </c>
      <c r="G9" s="16">
        <f>D9*5%</f>
        <v>0.20299999999999999</v>
      </c>
      <c r="H9" s="18">
        <v>0.3</v>
      </c>
      <c r="I9" s="16"/>
      <c r="J9" s="15">
        <f>(G9+F9+D9)*40%</f>
        <v>1.7651999999999999</v>
      </c>
      <c r="K9" s="15"/>
      <c r="L9" s="15"/>
      <c r="M9" s="19">
        <f>C9*1490000</f>
        <v>9652517.9999999981</v>
      </c>
      <c r="N9" s="19">
        <f>(D9+F9+G9)*10.5%*1490000</f>
        <v>690413.85000000009</v>
      </c>
      <c r="O9" s="20">
        <f>M9-N9</f>
        <v>8962104.1499999985</v>
      </c>
      <c r="P9" s="112">
        <f t="shared" ref="P9:P12" si="0">(D9+F9+G9)*1490000*1%</f>
        <v>65753.7</v>
      </c>
      <c r="Q9" s="21"/>
      <c r="R9" s="22"/>
    </row>
    <row r="10" spans="1:26" s="23" customFormat="1" ht="17.25" customHeight="1" x14ac:dyDescent="0.25">
      <c r="A10" s="13">
        <v>3</v>
      </c>
      <c r="B10" s="14" t="s">
        <v>24</v>
      </c>
      <c r="C10" s="119">
        <f>D10+E10</f>
        <v>2.9039999999999999</v>
      </c>
      <c r="D10" s="119">
        <v>1.86</v>
      </c>
      <c r="E10" s="17">
        <f>SUM(F10:L10)</f>
        <v>1.044</v>
      </c>
      <c r="F10" s="17"/>
      <c r="G10" s="16"/>
      <c r="H10" s="18">
        <v>0.3</v>
      </c>
      <c r="I10" s="16"/>
      <c r="J10" s="15">
        <f>(G10+F10+D10)*40%</f>
        <v>0.74400000000000011</v>
      </c>
      <c r="K10" s="15"/>
      <c r="L10" s="15"/>
      <c r="M10" s="19">
        <f>C10*1490000</f>
        <v>4326960</v>
      </c>
      <c r="N10" s="19">
        <f>(D10+F10+G10)*10.5%*1490000</f>
        <v>290997</v>
      </c>
      <c r="O10" s="20">
        <f>M10-N10</f>
        <v>4035963</v>
      </c>
      <c r="P10" s="112">
        <f t="shared" si="0"/>
        <v>27714</v>
      </c>
      <c r="Q10" s="21"/>
      <c r="R10" s="22"/>
    </row>
    <row r="11" spans="1:26" s="23" customFormat="1" ht="17.25" customHeight="1" x14ac:dyDescent="0.25">
      <c r="A11" s="13">
        <v>4</v>
      </c>
      <c r="B11" s="14" t="s">
        <v>25</v>
      </c>
      <c r="C11" s="119">
        <f>D11+E11</f>
        <v>6.0839999999999996</v>
      </c>
      <c r="D11" s="119">
        <v>4.0599999999999996</v>
      </c>
      <c r="E11" s="17">
        <f>SUM(F11:L11)</f>
        <v>2.024</v>
      </c>
      <c r="F11" s="17"/>
      <c r="G11" s="16"/>
      <c r="H11" s="18">
        <v>0.3</v>
      </c>
      <c r="I11" s="16">
        <v>0.1</v>
      </c>
      <c r="J11" s="15">
        <f>(G11+F11+D11)*40%</f>
        <v>1.6239999999999999</v>
      </c>
      <c r="K11" s="15"/>
      <c r="L11" s="16"/>
      <c r="M11" s="19">
        <f>C11*1490000</f>
        <v>9065160</v>
      </c>
      <c r="N11" s="19">
        <f>(D11+F11+G11)*10.5%*1490000</f>
        <v>635186.99999999988</v>
      </c>
      <c r="O11" s="20">
        <f>M11-N11</f>
        <v>8429973</v>
      </c>
      <c r="P11" s="112">
        <f t="shared" si="0"/>
        <v>60493.999999999993</v>
      </c>
      <c r="Q11" s="21"/>
      <c r="R11" s="22"/>
    </row>
    <row r="12" spans="1:26" s="23" customFormat="1" ht="17.25" customHeight="1" x14ac:dyDescent="0.25">
      <c r="A12" s="13">
        <v>5</v>
      </c>
      <c r="B12" s="14" t="s">
        <v>26</v>
      </c>
      <c r="C12" s="119">
        <f>D12+E12</f>
        <v>3.1840000000000002</v>
      </c>
      <c r="D12" s="119">
        <f>2.06</f>
        <v>2.06</v>
      </c>
      <c r="E12" s="17">
        <f>SUM(F12:L12)</f>
        <v>1.1240000000000001</v>
      </c>
      <c r="F12" s="17"/>
      <c r="G12" s="16"/>
      <c r="H12" s="18">
        <v>0.3</v>
      </c>
      <c r="I12" s="16"/>
      <c r="J12" s="15">
        <f>(G12+F12+D12)*40%</f>
        <v>0.82400000000000007</v>
      </c>
      <c r="K12" s="15"/>
      <c r="L12" s="15"/>
      <c r="M12" s="19">
        <f>C12*1490000</f>
        <v>4744160</v>
      </c>
      <c r="N12" s="19">
        <f>(D12+F12+G12)*10.5%*1490000</f>
        <v>322287</v>
      </c>
      <c r="O12" s="20">
        <f>M12-N12</f>
        <v>4421873</v>
      </c>
      <c r="P12" s="112">
        <f t="shared" si="0"/>
        <v>30694</v>
      </c>
      <c r="Q12" s="21"/>
      <c r="R12" s="24"/>
    </row>
    <row r="13" spans="1:26" s="23" customFormat="1" ht="17.25" customHeight="1" thickBot="1" x14ac:dyDescent="0.3">
      <c r="A13" s="13"/>
      <c r="B13" s="25" t="s">
        <v>27</v>
      </c>
      <c r="C13" s="120">
        <f t="shared" ref="C13:R13" si="1">SUM(C8:C12)</f>
        <v>18.650199999999998</v>
      </c>
      <c r="D13" s="120">
        <f t="shared" si="1"/>
        <v>12.040000000000001</v>
      </c>
      <c r="E13" s="26">
        <f t="shared" si="1"/>
        <v>6.6102000000000007</v>
      </c>
      <c r="F13" s="26">
        <f t="shared" si="1"/>
        <v>0.15</v>
      </c>
      <c r="G13" s="26">
        <f t="shared" si="1"/>
        <v>0.20299999999999999</v>
      </c>
      <c r="H13" s="26">
        <f t="shared" si="1"/>
        <v>1.2</v>
      </c>
      <c r="I13" s="26">
        <f t="shared" si="1"/>
        <v>0.1</v>
      </c>
      <c r="J13" s="26">
        <f t="shared" si="1"/>
        <v>4.9571999999999994</v>
      </c>
      <c r="K13" s="26">
        <f t="shared" si="1"/>
        <v>0</v>
      </c>
      <c r="L13" s="26">
        <f t="shared" si="1"/>
        <v>0</v>
      </c>
      <c r="M13" s="27">
        <f t="shared" si="1"/>
        <v>27788798</v>
      </c>
      <c r="N13" s="27">
        <f t="shared" si="1"/>
        <v>1938884.85</v>
      </c>
      <c r="O13" s="20">
        <f>SUM(O8:O12)</f>
        <v>25849913.149999999</v>
      </c>
      <c r="P13" s="20">
        <f>SUM(P8:P12)</f>
        <v>184655.69999999998</v>
      </c>
      <c r="Q13" s="28"/>
      <c r="R13" s="29">
        <f t="shared" si="1"/>
        <v>0</v>
      </c>
      <c r="S13" s="113">
        <f>P13</f>
        <v>184655.69999999998</v>
      </c>
      <c r="T13" s="114" t="s">
        <v>117</v>
      </c>
      <c r="U13" s="114"/>
      <c r="V13" s="114"/>
      <c r="W13" s="114"/>
      <c r="X13" s="114"/>
      <c r="Y13" s="114"/>
      <c r="Z13" s="115"/>
    </row>
    <row r="14" spans="1:26" s="5" customFormat="1" ht="13.5" thickTop="1" x14ac:dyDescent="0.2">
      <c r="A14" s="8" t="s">
        <v>28</v>
      </c>
      <c r="B14" s="9" t="s">
        <v>29</v>
      </c>
      <c r="C14" s="121"/>
      <c r="D14" s="121"/>
      <c r="E14" s="30"/>
      <c r="F14" s="30"/>
      <c r="G14" s="30"/>
      <c r="H14" s="30"/>
      <c r="I14" s="30"/>
      <c r="J14" s="31"/>
      <c r="K14" s="31"/>
      <c r="L14" s="31"/>
      <c r="M14" s="30"/>
      <c r="N14" s="30"/>
      <c r="O14" s="32"/>
      <c r="P14" s="111"/>
      <c r="Q14" s="10"/>
      <c r="R14" s="11"/>
    </row>
    <row r="15" spans="1:26" s="23" customFormat="1" ht="17.25" customHeight="1" x14ac:dyDescent="0.25">
      <c r="A15" s="13">
        <v>6</v>
      </c>
      <c r="B15" s="14" t="s">
        <v>30</v>
      </c>
      <c r="C15" s="119">
        <f t="shared" ref="C15:C20" si="2">D15+E15</f>
        <v>8.8941599999999994</v>
      </c>
      <c r="D15" s="119">
        <v>4.0599999999999996</v>
      </c>
      <c r="E15" s="17">
        <f t="shared" ref="E15:E20" si="3">SUM(F15:L15)</f>
        <v>4.8341599999999998</v>
      </c>
      <c r="F15" s="17">
        <v>0.2</v>
      </c>
      <c r="G15" s="16">
        <f>D15*8%</f>
        <v>0.32479999999999998</v>
      </c>
      <c r="H15" s="18">
        <v>0.4</v>
      </c>
      <c r="I15" s="16"/>
      <c r="J15" s="15">
        <f t="shared" ref="J15:J20" si="4">(G15+F15+D15)*70%</f>
        <v>3.2093599999999993</v>
      </c>
      <c r="K15" s="15"/>
      <c r="L15" s="16">
        <v>0.7</v>
      </c>
      <c r="M15" s="19">
        <f t="shared" ref="M15:M20" si="5">C15*1490000</f>
        <v>13252298.399999999</v>
      </c>
      <c r="N15" s="19">
        <f t="shared" ref="N15:N20" si="6">(D15+F15+G15)*10.5%*1490000</f>
        <v>717291.96</v>
      </c>
      <c r="O15" s="20">
        <f t="shared" ref="O15:O20" si="7">M15-N15</f>
        <v>12535006.439999998</v>
      </c>
      <c r="P15" s="112">
        <f t="shared" ref="P15:P20" si="8">(D15+F15+G15)*1490000*1%</f>
        <v>68313.51999999999</v>
      </c>
      <c r="Q15" s="21"/>
      <c r="R15" s="22"/>
    </row>
    <row r="16" spans="1:26" s="23" customFormat="1" ht="17.25" customHeight="1" x14ac:dyDescent="0.25">
      <c r="A16" s="13">
        <v>7</v>
      </c>
      <c r="B16" s="14" t="s">
        <v>31</v>
      </c>
      <c r="C16" s="119">
        <f t="shared" si="2"/>
        <v>9.1781799999999976</v>
      </c>
      <c r="D16" s="119">
        <v>4.0599999999999996</v>
      </c>
      <c r="E16" s="17">
        <f t="shared" si="3"/>
        <v>5.1181799999999988</v>
      </c>
      <c r="F16" s="17">
        <v>0.15</v>
      </c>
      <c r="G16" s="16">
        <f>D16*9%</f>
        <v>0.36539999999999995</v>
      </c>
      <c r="H16" s="18">
        <v>0.4</v>
      </c>
      <c r="I16" s="16"/>
      <c r="J16" s="15">
        <f t="shared" si="4"/>
        <v>3.2027799999999993</v>
      </c>
      <c r="K16" s="15"/>
      <c r="L16" s="18">
        <v>1</v>
      </c>
      <c r="M16" s="19">
        <f t="shared" si="5"/>
        <v>13675488.199999996</v>
      </c>
      <c r="N16" s="19">
        <f t="shared" si="6"/>
        <v>715821.33</v>
      </c>
      <c r="O16" s="20">
        <f t="shared" si="7"/>
        <v>12959666.869999995</v>
      </c>
      <c r="P16" s="112">
        <f t="shared" si="8"/>
        <v>68173.460000000006</v>
      </c>
      <c r="Q16" s="21"/>
      <c r="R16" s="22"/>
    </row>
    <row r="17" spans="1:26" s="23" customFormat="1" ht="17.25" customHeight="1" x14ac:dyDescent="0.25">
      <c r="A17" s="13">
        <v>8</v>
      </c>
      <c r="B17" s="14" t="s">
        <v>32</v>
      </c>
      <c r="C17" s="119">
        <f t="shared" si="2"/>
        <v>6.4419999999999993</v>
      </c>
      <c r="D17" s="119">
        <v>3.26</v>
      </c>
      <c r="E17" s="17">
        <f t="shared" si="3"/>
        <v>3.1819999999999995</v>
      </c>
      <c r="F17" s="17"/>
      <c r="G17" s="16"/>
      <c r="H17" s="18">
        <v>0.4</v>
      </c>
      <c r="I17" s="16"/>
      <c r="J17" s="15">
        <f t="shared" si="4"/>
        <v>2.2819999999999996</v>
      </c>
      <c r="K17" s="15"/>
      <c r="L17" s="16">
        <v>0.5</v>
      </c>
      <c r="M17" s="19">
        <f t="shared" si="5"/>
        <v>9598579.9999999981</v>
      </c>
      <c r="N17" s="19">
        <f t="shared" si="6"/>
        <v>510026.99999999988</v>
      </c>
      <c r="O17" s="20">
        <f t="shared" si="7"/>
        <v>9088552.9999999981</v>
      </c>
      <c r="P17" s="112">
        <f t="shared" si="8"/>
        <v>48574</v>
      </c>
      <c r="Q17" s="21"/>
      <c r="R17" s="22"/>
    </row>
    <row r="18" spans="1:26" s="23" customFormat="1" ht="17.25" customHeight="1" x14ac:dyDescent="0.25">
      <c r="A18" s="13">
        <v>9</v>
      </c>
      <c r="B18" s="33" t="s">
        <v>33</v>
      </c>
      <c r="C18" s="119">
        <f>D18+E18</f>
        <v>8.7470999999999997</v>
      </c>
      <c r="D18" s="119">
        <v>4.0599999999999996</v>
      </c>
      <c r="E18" s="17">
        <f t="shared" si="3"/>
        <v>4.6870999999999992</v>
      </c>
      <c r="F18" s="17"/>
      <c r="G18" s="16">
        <f>D18*5%</f>
        <v>0.20299999999999999</v>
      </c>
      <c r="H18" s="18">
        <v>0.4</v>
      </c>
      <c r="I18" s="16">
        <v>0.1</v>
      </c>
      <c r="J18" s="15">
        <f t="shared" si="4"/>
        <v>2.9840999999999998</v>
      </c>
      <c r="K18" s="15"/>
      <c r="L18" s="18">
        <v>1</v>
      </c>
      <c r="M18" s="19">
        <f t="shared" si="5"/>
        <v>13033179</v>
      </c>
      <c r="N18" s="19">
        <f t="shared" si="6"/>
        <v>666946.35</v>
      </c>
      <c r="O18" s="20">
        <f>M18-N18</f>
        <v>12366232.65</v>
      </c>
      <c r="P18" s="112">
        <f t="shared" si="8"/>
        <v>63518.700000000004</v>
      </c>
      <c r="Q18" s="21"/>
      <c r="R18" s="34"/>
    </row>
    <row r="19" spans="1:26" s="23" customFormat="1" ht="17.25" customHeight="1" x14ac:dyDescent="0.25">
      <c r="A19" s="13">
        <v>10</v>
      </c>
      <c r="B19" s="14" t="s">
        <v>34</v>
      </c>
      <c r="C19" s="119">
        <f t="shared" si="2"/>
        <v>5.7619999999999996</v>
      </c>
      <c r="D19" s="119">
        <v>2.86</v>
      </c>
      <c r="E19" s="17">
        <f t="shared" si="3"/>
        <v>2.9019999999999997</v>
      </c>
      <c r="F19" s="17"/>
      <c r="G19" s="16"/>
      <c r="H19" s="18">
        <v>0.4</v>
      </c>
      <c r="I19" s="16"/>
      <c r="J19" s="15">
        <f t="shared" si="4"/>
        <v>2.0019999999999998</v>
      </c>
      <c r="K19" s="15"/>
      <c r="L19" s="16">
        <v>0.5</v>
      </c>
      <c r="M19" s="19">
        <f t="shared" si="5"/>
        <v>8585380</v>
      </c>
      <c r="N19" s="19">
        <f t="shared" si="6"/>
        <v>447446.99999999994</v>
      </c>
      <c r="O19" s="20">
        <f t="shared" si="7"/>
        <v>8137933</v>
      </c>
      <c r="P19" s="112">
        <f t="shared" si="8"/>
        <v>42614</v>
      </c>
      <c r="Q19" s="21"/>
      <c r="R19" s="34"/>
    </row>
    <row r="20" spans="1:26" s="23" customFormat="1" ht="17.25" customHeight="1" x14ac:dyDescent="0.25">
      <c r="A20" s="13">
        <v>11</v>
      </c>
      <c r="B20" s="14" t="s">
        <v>35</v>
      </c>
      <c r="C20" s="119">
        <f t="shared" si="2"/>
        <v>6.016</v>
      </c>
      <c r="D20" s="119">
        <v>2.34</v>
      </c>
      <c r="E20" s="17">
        <f t="shared" si="3"/>
        <v>3.6759999999999997</v>
      </c>
      <c r="F20" s="17"/>
      <c r="G20" s="16"/>
      <c r="H20" s="18">
        <v>0.4</v>
      </c>
      <c r="I20" s="16"/>
      <c r="J20" s="15">
        <f t="shared" si="4"/>
        <v>1.6379999999999999</v>
      </c>
      <c r="K20" s="15">
        <f>(D20+F20+G20)*70%</f>
        <v>1.6379999999999999</v>
      </c>
      <c r="L20" s="16"/>
      <c r="M20" s="19">
        <f t="shared" si="5"/>
        <v>8963840</v>
      </c>
      <c r="N20" s="19">
        <f t="shared" si="6"/>
        <v>366092.99999999994</v>
      </c>
      <c r="O20" s="20">
        <f t="shared" si="7"/>
        <v>8597747</v>
      </c>
      <c r="P20" s="112">
        <f t="shared" si="8"/>
        <v>34866</v>
      </c>
      <c r="Q20" s="21"/>
      <c r="R20" s="24"/>
    </row>
    <row r="21" spans="1:26" s="23" customFormat="1" ht="16.5" thickBot="1" x14ac:dyDescent="0.3">
      <c r="A21" s="35"/>
      <c r="B21" s="25" t="s">
        <v>27</v>
      </c>
      <c r="C21" s="120">
        <f t="shared" ref="C21:R21" si="9">SUM(C15:C20)</f>
        <v>45.039439999999992</v>
      </c>
      <c r="D21" s="120">
        <f t="shared" si="9"/>
        <v>20.639999999999997</v>
      </c>
      <c r="E21" s="37">
        <f t="shared" si="9"/>
        <v>24.399439999999995</v>
      </c>
      <c r="F21" s="37">
        <f t="shared" si="9"/>
        <v>0.35</v>
      </c>
      <c r="G21" s="37">
        <f t="shared" si="9"/>
        <v>0.89319999999999988</v>
      </c>
      <c r="H21" s="38">
        <f t="shared" si="9"/>
        <v>2.4</v>
      </c>
      <c r="I21" s="36">
        <f t="shared" si="9"/>
        <v>0.1</v>
      </c>
      <c r="J21" s="26">
        <f t="shared" si="9"/>
        <v>15.318239999999998</v>
      </c>
      <c r="K21" s="26">
        <f t="shared" si="9"/>
        <v>1.6379999999999999</v>
      </c>
      <c r="L21" s="37">
        <f t="shared" si="9"/>
        <v>3.7</v>
      </c>
      <c r="M21" s="27">
        <f t="shared" si="9"/>
        <v>67108765.599999994</v>
      </c>
      <c r="N21" s="27">
        <f t="shared" si="9"/>
        <v>3423626.64</v>
      </c>
      <c r="O21" s="20">
        <f>SUM(O15:O20)</f>
        <v>63685138.959999993</v>
      </c>
      <c r="P21" s="20">
        <f>SUM(P15:P20)</f>
        <v>326059.68</v>
      </c>
      <c r="Q21" s="28"/>
      <c r="R21" s="29">
        <f t="shared" si="9"/>
        <v>0</v>
      </c>
      <c r="S21" s="113">
        <f>P21</f>
        <v>326059.68</v>
      </c>
      <c r="T21" s="114" t="s">
        <v>117</v>
      </c>
      <c r="U21" s="114"/>
      <c r="V21" s="114"/>
      <c r="W21" s="114"/>
      <c r="X21" s="114"/>
      <c r="Y21" s="114"/>
      <c r="Z21" s="115"/>
    </row>
    <row r="22" spans="1:26" s="5" customFormat="1" ht="13.5" thickTop="1" x14ac:dyDescent="0.2">
      <c r="A22" s="8" t="s">
        <v>36</v>
      </c>
      <c r="B22" s="9" t="s">
        <v>37</v>
      </c>
      <c r="C22" s="121"/>
      <c r="D22" s="121"/>
      <c r="E22" s="30"/>
      <c r="F22" s="30"/>
      <c r="G22" s="30"/>
      <c r="H22" s="30"/>
      <c r="I22" s="30"/>
      <c r="J22" s="31"/>
      <c r="K22" s="31"/>
      <c r="L22" s="30"/>
      <c r="M22" s="30"/>
      <c r="N22" s="30"/>
      <c r="O22" s="32"/>
      <c r="P22" s="111"/>
      <c r="Q22" s="10"/>
      <c r="R22" s="11"/>
    </row>
    <row r="23" spans="1:26" ht="17.25" customHeight="1" x14ac:dyDescent="0.25">
      <c r="A23" s="13">
        <v>12</v>
      </c>
      <c r="B23" s="14" t="s">
        <v>38</v>
      </c>
      <c r="C23" s="119">
        <f t="shared" ref="C23:C28" si="10">D23+E23</f>
        <v>7.2010000000000005</v>
      </c>
      <c r="D23" s="119">
        <v>3.33</v>
      </c>
      <c r="E23" s="17">
        <f t="shared" ref="E23:E28" si="11">SUM(F23:L23)</f>
        <v>3.8710000000000004</v>
      </c>
      <c r="F23" s="17">
        <v>0.2</v>
      </c>
      <c r="G23" s="16"/>
      <c r="H23" s="18">
        <v>0.5</v>
      </c>
      <c r="I23" s="16"/>
      <c r="J23" s="15">
        <f t="shared" ref="J23:J28" si="12">(G23+F23+D23)*70%</f>
        <v>2.4710000000000001</v>
      </c>
      <c r="K23" s="15"/>
      <c r="L23" s="16">
        <v>0.7</v>
      </c>
      <c r="M23" s="19">
        <f t="shared" ref="M23:M28" si="13">C23*1490000</f>
        <v>10729490</v>
      </c>
      <c r="N23" s="19">
        <f t="shared" ref="N23:N28" si="14">(D23+F23+G23)*10.5%*1490000</f>
        <v>552268.5</v>
      </c>
      <c r="O23" s="20">
        <f t="shared" ref="O23:O28" si="15">M23-N23</f>
        <v>10177221.5</v>
      </c>
      <c r="P23" s="112">
        <f t="shared" ref="P23:P28" si="16">(D23+F23+G23)*1490000*1%</f>
        <v>52597</v>
      </c>
      <c r="Q23" s="21"/>
      <c r="R23" s="22"/>
    </row>
    <row r="24" spans="1:26" ht="17.25" customHeight="1" x14ac:dyDescent="0.25">
      <c r="A24" s="13">
        <v>13</v>
      </c>
      <c r="B24" s="14" t="s">
        <v>39</v>
      </c>
      <c r="C24" s="119">
        <f t="shared" si="10"/>
        <v>9.0020999999999987</v>
      </c>
      <c r="D24" s="119">
        <v>4.0599999999999996</v>
      </c>
      <c r="E24" s="17">
        <f t="shared" si="11"/>
        <v>4.942099999999999</v>
      </c>
      <c r="F24" s="17">
        <v>0.15</v>
      </c>
      <c r="G24" s="16">
        <f>D24*5%</f>
        <v>0.20299999999999999</v>
      </c>
      <c r="H24" s="18">
        <v>0.5</v>
      </c>
      <c r="I24" s="16"/>
      <c r="J24" s="15">
        <f t="shared" si="12"/>
        <v>3.0890999999999993</v>
      </c>
      <c r="K24" s="15"/>
      <c r="L24" s="16">
        <v>1</v>
      </c>
      <c r="M24" s="19">
        <f t="shared" si="13"/>
        <v>13413128.999999998</v>
      </c>
      <c r="N24" s="19">
        <f t="shared" si="14"/>
        <v>690413.85000000009</v>
      </c>
      <c r="O24" s="20">
        <f t="shared" si="15"/>
        <v>12722715.149999999</v>
      </c>
      <c r="P24" s="112">
        <f t="shared" si="16"/>
        <v>65753.7</v>
      </c>
      <c r="Q24" s="40"/>
      <c r="R24" s="41"/>
    </row>
    <row r="25" spans="1:26" ht="17.25" customHeight="1" x14ac:dyDescent="0.25">
      <c r="A25" s="13">
        <v>14</v>
      </c>
      <c r="B25" s="14" t="s">
        <v>40</v>
      </c>
      <c r="C25" s="119">
        <f t="shared" si="10"/>
        <v>8.5019999999999989</v>
      </c>
      <c r="D25" s="119">
        <v>4.0599999999999996</v>
      </c>
      <c r="E25" s="17">
        <f t="shared" si="11"/>
        <v>4.4420000000000002</v>
      </c>
      <c r="F25" s="17"/>
      <c r="G25" s="16"/>
      <c r="H25" s="18">
        <v>0.5</v>
      </c>
      <c r="I25" s="16">
        <v>0.1</v>
      </c>
      <c r="J25" s="15">
        <f t="shared" si="12"/>
        <v>2.8419999999999996</v>
      </c>
      <c r="K25" s="15"/>
      <c r="L25" s="18">
        <v>1</v>
      </c>
      <c r="M25" s="19">
        <f t="shared" si="13"/>
        <v>12667979.999999998</v>
      </c>
      <c r="N25" s="19">
        <f t="shared" si="14"/>
        <v>635186.99999999988</v>
      </c>
      <c r="O25" s="20">
        <f t="shared" si="15"/>
        <v>12032792.999999998</v>
      </c>
      <c r="P25" s="112">
        <f t="shared" si="16"/>
        <v>60493.999999999993</v>
      </c>
      <c r="Q25" s="21"/>
      <c r="R25" s="22"/>
    </row>
    <row r="26" spans="1:26" ht="17.25" customHeight="1" x14ac:dyDescent="0.25">
      <c r="A26" s="13">
        <v>15</v>
      </c>
      <c r="B26" s="14" t="s">
        <v>41</v>
      </c>
      <c r="C26" s="122">
        <f t="shared" si="10"/>
        <v>6.0619999999999994</v>
      </c>
      <c r="D26" s="122">
        <v>2.86</v>
      </c>
      <c r="E26" s="44">
        <f t="shared" si="11"/>
        <v>3.202</v>
      </c>
      <c r="F26" s="44"/>
      <c r="G26" s="43"/>
      <c r="H26" s="45">
        <v>0.5</v>
      </c>
      <c r="I26" s="43"/>
      <c r="J26" s="15">
        <f t="shared" si="12"/>
        <v>2.0019999999999998</v>
      </c>
      <c r="K26" s="42"/>
      <c r="L26" s="16">
        <v>0.7</v>
      </c>
      <c r="M26" s="19">
        <f t="shared" si="13"/>
        <v>9032380</v>
      </c>
      <c r="N26" s="19">
        <f t="shared" si="14"/>
        <v>447446.99999999994</v>
      </c>
      <c r="O26" s="46">
        <f t="shared" si="15"/>
        <v>8584933</v>
      </c>
      <c r="P26" s="112">
        <f t="shared" si="16"/>
        <v>42614</v>
      </c>
      <c r="Q26" s="21"/>
      <c r="R26" s="22"/>
    </row>
    <row r="27" spans="1:26" ht="17.25" customHeight="1" x14ac:dyDescent="0.25">
      <c r="A27" s="13">
        <v>16</v>
      </c>
      <c r="B27" s="14" t="s">
        <v>42</v>
      </c>
      <c r="C27" s="122">
        <f>D27+E27</f>
        <v>6.161999999999999</v>
      </c>
      <c r="D27" s="122">
        <v>2.86</v>
      </c>
      <c r="E27" s="44">
        <f t="shared" si="11"/>
        <v>3.3019999999999996</v>
      </c>
      <c r="F27" s="44"/>
      <c r="G27" s="43"/>
      <c r="H27" s="45">
        <v>0.5</v>
      </c>
      <c r="I27" s="43">
        <v>0.1</v>
      </c>
      <c r="J27" s="15">
        <f>(G27+F27+D27)*70%</f>
        <v>2.0019999999999998</v>
      </c>
      <c r="K27" s="42"/>
      <c r="L27" s="16">
        <v>0.7</v>
      </c>
      <c r="M27" s="19">
        <f t="shared" si="13"/>
        <v>9181379.9999999981</v>
      </c>
      <c r="N27" s="19">
        <f t="shared" si="14"/>
        <v>447446.99999999994</v>
      </c>
      <c r="O27" s="46">
        <f>M27-N27</f>
        <v>8733932.9999999981</v>
      </c>
      <c r="P27" s="112">
        <f t="shared" si="16"/>
        <v>42614</v>
      </c>
      <c r="Q27" s="21"/>
      <c r="R27" s="34"/>
    </row>
    <row r="28" spans="1:26" ht="17.25" customHeight="1" x14ac:dyDescent="0.25">
      <c r="A28" s="13">
        <v>17</v>
      </c>
      <c r="B28" s="14" t="s">
        <v>43</v>
      </c>
      <c r="C28" s="119">
        <f t="shared" si="10"/>
        <v>6.0619999999999994</v>
      </c>
      <c r="D28" s="119">
        <v>2.86</v>
      </c>
      <c r="E28" s="17">
        <f t="shared" si="11"/>
        <v>3.202</v>
      </c>
      <c r="F28" s="17"/>
      <c r="G28" s="16"/>
      <c r="H28" s="18">
        <v>0.5</v>
      </c>
      <c r="I28" s="16"/>
      <c r="J28" s="15">
        <f t="shared" si="12"/>
        <v>2.0019999999999998</v>
      </c>
      <c r="K28" s="15"/>
      <c r="L28" s="16">
        <v>0.7</v>
      </c>
      <c r="M28" s="19">
        <f t="shared" si="13"/>
        <v>9032380</v>
      </c>
      <c r="N28" s="19">
        <f t="shared" si="14"/>
        <v>447446.99999999994</v>
      </c>
      <c r="O28" s="20">
        <f t="shared" si="15"/>
        <v>8584933</v>
      </c>
      <c r="P28" s="112">
        <f t="shared" si="16"/>
        <v>42614</v>
      </c>
      <c r="Q28" s="21"/>
      <c r="R28" s="34"/>
    </row>
    <row r="29" spans="1:26" ht="16.5" thickBot="1" x14ac:dyDescent="0.3">
      <c r="A29" s="35"/>
      <c r="B29" s="25" t="s">
        <v>27</v>
      </c>
      <c r="C29" s="120">
        <f>SUM(C23:C28)</f>
        <v>42.991099999999996</v>
      </c>
      <c r="D29" s="120">
        <f t="shared" ref="D29:N29" si="17">SUM(D23:D28)</f>
        <v>20.029999999999998</v>
      </c>
      <c r="E29" s="37">
        <f t="shared" si="17"/>
        <v>22.961099999999995</v>
      </c>
      <c r="F29" s="37">
        <f t="shared" si="17"/>
        <v>0.35</v>
      </c>
      <c r="G29" s="37">
        <f t="shared" si="17"/>
        <v>0.20299999999999999</v>
      </c>
      <c r="H29" s="38">
        <f t="shared" si="17"/>
        <v>3</v>
      </c>
      <c r="I29" s="36">
        <f t="shared" si="17"/>
        <v>0.2</v>
      </c>
      <c r="J29" s="26">
        <f t="shared" si="17"/>
        <v>14.408099999999997</v>
      </c>
      <c r="K29" s="26">
        <f t="shared" si="17"/>
        <v>0</v>
      </c>
      <c r="L29" s="37">
        <f t="shared" si="17"/>
        <v>4.8000000000000007</v>
      </c>
      <c r="M29" s="27">
        <f t="shared" si="17"/>
        <v>64056739</v>
      </c>
      <c r="N29" s="27">
        <f t="shared" si="17"/>
        <v>3220210.35</v>
      </c>
      <c r="O29" s="20">
        <f>SUM(O23:O28)</f>
        <v>60836528.649999999</v>
      </c>
      <c r="P29" s="20">
        <f>SUM(P23:P28)</f>
        <v>306686.69999999995</v>
      </c>
      <c r="Q29" s="28"/>
      <c r="R29" s="29">
        <f>SUM(R23:R28)</f>
        <v>0</v>
      </c>
      <c r="S29" s="113">
        <f>P29</f>
        <v>306686.69999999995</v>
      </c>
      <c r="T29" s="114" t="s">
        <v>117</v>
      </c>
      <c r="U29" s="114"/>
      <c r="V29" s="114"/>
      <c r="W29" s="114"/>
      <c r="X29" s="114"/>
      <c r="Y29" s="114"/>
      <c r="Z29" s="115"/>
    </row>
    <row r="30" spans="1:26" s="5" customFormat="1" ht="13.5" thickTop="1" x14ac:dyDescent="0.2">
      <c r="A30" s="8" t="s">
        <v>44</v>
      </c>
      <c r="B30" s="9" t="s">
        <v>45</v>
      </c>
      <c r="C30" s="121"/>
      <c r="D30" s="121"/>
      <c r="E30" s="30"/>
      <c r="F30" s="30"/>
      <c r="G30" s="30"/>
      <c r="H30" s="30"/>
      <c r="I30" s="30"/>
      <c r="J30" s="31"/>
      <c r="K30" s="31"/>
      <c r="L30" s="30"/>
      <c r="M30" s="30"/>
      <c r="N30" s="30"/>
      <c r="O30" s="32"/>
      <c r="P30" s="111"/>
      <c r="Q30" s="10"/>
      <c r="R30" s="47"/>
    </row>
    <row r="31" spans="1:26" ht="17.25" customHeight="1" x14ac:dyDescent="0.25">
      <c r="A31" s="13">
        <v>18</v>
      </c>
      <c r="B31" s="14" t="s">
        <v>46</v>
      </c>
      <c r="C31" s="119">
        <f t="shared" ref="C31:C36" si="18">D31+E31</f>
        <v>9.4012199999999986</v>
      </c>
      <c r="D31" s="119">
        <v>4.0599999999999996</v>
      </c>
      <c r="E31" s="17">
        <f t="shared" ref="E31:E36" si="19">SUM(F31:L31)</f>
        <v>5.3412199999999999</v>
      </c>
      <c r="F31" s="17">
        <v>0.2</v>
      </c>
      <c r="G31" s="16">
        <f>D31*11%</f>
        <v>0.44659999999999994</v>
      </c>
      <c r="H31" s="18">
        <v>0.4</v>
      </c>
      <c r="I31" s="16"/>
      <c r="J31" s="15">
        <f t="shared" ref="J31:J36" si="20">(G31+F31+D31)*70%</f>
        <v>3.2946199999999997</v>
      </c>
      <c r="K31" s="15"/>
      <c r="L31" s="16">
        <v>1</v>
      </c>
      <c r="M31" s="19">
        <f t="shared" ref="M31:M36" si="21">C31*1490000</f>
        <v>14007817.799999997</v>
      </c>
      <c r="N31" s="19">
        <f t="shared" ref="N31:N36" si="22">(D31+F31+G31)*10.5%*1490000</f>
        <v>736347.57</v>
      </c>
      <c r="O31" s="20">
        <f t="shared" ref="O31:O36" si="23">M31-N31</f>
        <v>13271470.229999997</v>
      </c>
      <c r="P31" s="112">
        <f t="shared" ref="P31:P36" si="24">(D31+F31+G31)*1490000*1%</f>
        <v>70128.34</v>
      </c>
      <c r="Q31" s="21"/>
      <c r="R31" s="34"/>
    </row>
    <row r="32" spans="1:26" ht="17.25" customHeight="1" x14ac:dyDescent="0.25">
      <c r="A32" s="13">
        <v>19</v>
      </c>
      <c r="B32" s="14" t="s">
        <v>47</v>
      </c>
      <c r="C32" s="119">
        <f>D32+E32</f>
        <v>7.9599999999999991</v>
      </c>
      <c r="D32" s="119">
        <v>3</v>
      </c>
      <c r="E32" s="17">
        <f t="shared" si="19"/>
        <v>4.9599999999999991</v>
      </c>
      <c r="F32" s="17">
        <v>0.15</v>
      </c>
      <c r="G32" s="16"/>
      <c r="H32" s="18">
        <v>0.4</v>
      </c>
      <c r="I32" s="16"/>
      <c r="J32" s="15">
        <f t="shared" si="20"/>
        <v>2.2049999999999996</v>
      </c>
      <c r="K32" s="15">
        <f>(D32+F32+G32)*70%</f>
        <v>2.2049999999999996</v>
      </c>
      <c r="L32" s="16"/>
      <c r="M32" s="19">
        <f t="shared" si="21"/>
        <v>11860399.999999998</v>
      </c>
      <c r="N32" s="19">
        <f t="shared" si="22"/>
        <v>492817.5</v>
      </c>
      <c r="O32" s="20">
        <f>M32-N32</f>
        <v>11367582.499999998</v>
      </c>
      <c r="P32" s="112">
        <f t="shared" si="24"/>
        <v>46935</v>
      </c>
      <c r="Q32" s="21"/>
      <c r="R32" s="34"/>
    </row>
    <row r="33" spans="1:26" ht="17.25" customHeight="1" x14ac:dyDescent="0.25">
      <c r="A33" s="13">
        <v>20</v>
      </c>
      <c r="B33" s="14" t="s">
        <v>48</v>
      </c>
      <c r="C33" s="119">
        <f t="shared" si="18"/>
        <v>6.0619999999999994</v>
      </c>
      <c r="D33" s="119">
        <v>2.86</v>
      </c>
      <c r="E33" s="17">
        <f t="shared" si="19"/>
        <v>3.202</v>
      </c>
      <c r="F33" s="17"/>
      <c r="G33" s="16"/>
      <c r="H33" s="18">
        <v>0.4</v>
      </c>
      <c r="I33" s="16">
        <v>0.1</v>
      </c>
      <c r="J33" s="15">
        <f t="shared" si="20"/>
        <v>2.0019999999999998</v>
      </c>
      <c r="K33" s="15"/>
      <c r="L33" s="16">
        <v>0.7</v>
      </c>
      <c r="M33" s="19">
        <f t="shared" si="21"/>
        <v>9032380</v>
      </c>
      <c r="N33" s="19">
        <f t="shared" si="22"/>
        <v>447446.99999999994</v>
      </c>
      <c r="O33" s="20">
        <f t="shared" si="23"/>
        <v>8584933</v>
      </c>
      <c r="P33" s="112">
        <f t="shared" si="24"/>
        <v>42614</v>
      </c>
      <c r="Q33" s="21"/>
      <c r="R33" s="34"/>
    </row>
    <row r="34" spans="1:26" ht="17.25" customHeight="1" x14ac:dyDescent="0.25">
      <c r="A34" s="13">
        <v>21</v>
      </c>
      <c r="B34" s="14" t="s">
        <v>49</v>
      </c>
      <c r="C34" s="119">
        <f t="shared" si="18"/>
        <v>5.9619999999999997</v>
      </c>
      <c r="D34" s="119">
        <v>2.86</v>
      </c>
      <c r="E34" s="17">
        <f t="shared" si="19"/>
        <v>3.1019999999999994</v>
      </c>
      <c r="F34" s="17"/>
      <c r="G34" s="16"/>
      <c r="H34" s="18">
        <v>0.4</v>
      </c>
      <c r="I34" s="16"/>
      <c r="J34" s="15">
        <f t="shared" si="20"/>
        <v>2.0019999999999998</v>
      </c>
      <c r="K34" s="15"/>
      <c r="L34" s="16">
        <v>0.7</v>
      </c>
      <c r="M34" s="19">
        <f t="shared" si="21"/>
        <v>8883380</v>
      </c>
      <c r="N34" s="19">
        <f t="shared" si="22"/>
        <v>447446.99999999994</v>
      </c>
      <c r="O34" s="20">
        <f t="shared" si="23"/>
        <v>8435933</v>
      </c>
      <c r="P34" s="112">
        <f t="shared" si="24"/>
        <v>42614</v>
      </c>
      <c r="Q34" s="21"/>
      <c r="R34" s="34"/>
    </row>
    <row r="35" spans="1:26" ht="17.25" customHeight="1" x14ac:dyDescent="0.25">
      <c r="A35" s="13">
        <v>22</v>
      </c>
      <c r="B35" s="14" t="s">
        <v>50</v>
      </c>
      <c r="C35" s="119">
        <f t="shared" si="18"/>
        <v>10.143999999999998</v>
      </c>
      <c r="D35" s="119">
        <v>4.0599999999999996</v>
      </c>
      <c r="E35" s="17">
        <f t="shared" si="19"/>
        <v>6.0839999999999996</v>
      </c>
      <c r="F35" s="17"/>
      <c r="G35" s="16"/>
      <c r="H35" s="18">
        <v>0.4</v>
      </c>
      <c r="I35" s="16"/>
      <c r="J35" s="15">
        <f t="shared" si="20"/>
        <v>2.8419999999999996</v>
      </c>
      <c r="K35" s="15">
        <f>(D35+F35+G35)*70%</f>
        <v>2.8419999999999996</v>
      </c>
      <c r="L35" s="16"/>
      <c r="M35" s="19">
        <f t="shared" si="21"/>
        <v>15114559.999999998</v>
      </c>
      <c r="N35" s="19">
        <f t="shared" si="22"/>
        <v>635186.99999999988</v>
      </c>
      <c r="O35" s="20">
        <f t="shared" si="23"/>
        <v>14479372.999999998</v>
      </c>
      <c r="P35" s="112">
        <f t="shared" si="24"/>
        <v>60493.999999999993</v>
      </c>
      <c r="Q35" s="21"/>
      <c r="R35" s="34"/>
    </row>
    <row r="36" spans="1:26" ht="17.25" customHeight="1" x14ac:dyDescent="0.25">
      <c r="A36" s="13">
        <v>23</v>
      </c>
      <c r="B36" s="14" t="s">
        <v>51</v>
      </c>
      <c r="C36" s="119">
        <f t="shared" si="18"/>
        <v>4.8639999999999999</v>
      </c>
      <c r="D36" s="119">
        <v>1.86</v>
      </c>
      <c r="E36" s="17">
        <f t="shared" si="19"/>
        <v>3.004</v>
      </c>
      <c r="F36" s="17"/>
      <c r="G36" s="16"/>
      <c r="H36" s="18">
        <v>0.4</v>
      </c>
      <c r="I36" s="16"/>
      <c r="J36" s="15">
        <f t="shared" si="20"/>
        <v>1.302</v>
      </c>
      <c r="K36" s="15">
        <f>(D36+F36+G36)*70%</f>
        <v>1.302</v>
      </c>
      <c r="L36" s="16"/>
      <c r="M36" s="19">
        <f t="shared" si="21"/>
        <v>7247360</v>
      </c>
      <c r="N36" s="19">
        <f t="shared" si="22"/>
        <v>290997</v>
      </c>
      <c r="O36" s="20">
        <f t="shared" si="23"/>
        <v>6956363</v>
      </c>
      <c r="P36" s="112">
        <f t="shared" si="24"/>
        <v>27714</v>
      </c>
      <c r="Q36" s="21"/>
      <c r="R36" s="34"/>
    </row>
    <row r="37" spans="1:26" ht="17.25" customHeight="1" thickBot="1" x14ac:dyDescent="0.3">
      <c r="A37" s="13"/>
      <c r="B37" s="25" t="s">
        <v>27</v>
      </c>
      <c r="C37" s="120">
        <f t="shared" ref="C37:R37" si="25">SUM(C31:C36)</f>
        <v>44.393219999999992</v>
      </c>
      <c r="D37" s="120">
        <f t="shared" si="25"/>
        <v>18.7</v>
      </c>
      <c r="E37" s="37">
        <f t="shared" si="25"/>
        <v>25.69322</v>
      </c>
      <c r="F37" s="37">
        <f t="shared" si="25"/>
        <v>0.35</v>
      </c>
      <c r="G37" s="36">
        <f t="shared" si="25"/>
        <v>0.44659999999999994</v>
      </c>
      <c r="H37" s="38">
        <f t="shared" si="25"/>
        <v>2.4</v>
      </c>
      <c r="I37" s="36">
        <f t="shared" si="25"/>
        <v>0.1</v>
      </c>
      <c r="J37" s="26">
        <f t="shared" si="25"/>
        <v>13.647619999999996</v>
      </c>
      <c r="K37" s="26">
        <f t="shared" si="25"/>
        <v>6.3489999999999984</v>
      </c>
      <c r="L37" s="36">
        <f t="shared" si="25"/>
        <v>2.4</v>
      </c>
      <c r="M37" s="27">
        <f>SUM(M31:M36)</f>
        <v>66145897.799999997</v>
      </c>
      <c r="N37" s="27">
        <f t="shared" si="25"/>
        <v>3050243.07</v>
      </c>
      <c r="O37" s="20">
        <f>SUM(O31:O36)</f>
        <v>63095654.729999997</v>
      </c>
      <c r="P37" s="20">
        <f>SUM(P31:P36)</f>
        <v>290499.33999999997</v>
      </c>
      <c r="Q37" s="28"/>
      <c r="R37" s="29">
        <f t="shared" si="25"/>
        <v>0</v>
      </c>
      <c r="S37" s="113">
        <f>P37</f>
        <v>290499.33999999997</v>
      </c>
      <c r="T37" s="114" t="s">
        <v>117</v>
      </c>
      <c r="U37" s="114"/>
      <c r="V37" s="114"/>
      <c r="W37" s="114"/>
      <c r="X37" s="114"/>
      <c r="Y37" s="114"/>
      <c r="Z37" s="115"/>
    </row>
    <row r="38" spans="1:26" s="5" customFormat="1" ht="13.5" thickTop="1" x14ac:dyDescent="0.2">
      <c r="A38" s="8" t="s">
        <v>52</v>
      </c>
      <c r="B38" s="9" t="s">
        <v>53</v>
      </c>
      <c r="C38" s="121"/>
      <c r="D38" s="121"/>
      <c r="E38" s="30"/>
      <c r="F38" s="30"/>
      <c r="G38" s="30"/>
      <c r="H38" s="30"/>
      <c r="I38" s="30"/>
      <c r="J38" s="31"/>
      <c r="K38" s="31"/>
      <c r="L38" s="30"/>
      <c r="M38" s="30"/>
      <c r="N38" s="30"/>
      <c r="O38" s="32"/>
      <c r="P38" s="111"/>
      <c r="Q38" s="10"/>
      <c r="R38" s="47"/>
    </row>
    <row r="39" spans="1:26" ht="17.25" customHeight="1" x14ac:dyDescent="0.25">
      <c r="A39" s="13">
        <v>24</v>
      </c>
      <c r="B39" s="14" t="s">
        <v>54</v>
      </c>
      <c r="C39" s="119">
        <f>D39+E39</f>
        <v>8.7840000000000007</v>
      </c>
      <c r="D39" s="119">
        <v>4.32</v>
      </c>
      <c r="E39" s="17">
        <f>SUM(F39:L39)</f>
        <v>4.4640000000000004</v>
      </c>
      <c r="F39" s="17">
        <v>0.2</v>
      </c>
      <c r="G39" s="16"/>
      <c r="H39" s="18">
        <v>0.4</v>
      </c>
      <c r="I39" s="16"/>
      <c r="J39" s="15">
        <f>(G39+F39+D39)*70%</f>
        <v>3.1640000000000001</v>
      </c>
      <c r="K39" s="15"/>
      <c r="L39" s="16">
        <v>0.7</v>
      </c>
      <c r="M39" s="19">
        <f>C39*1490000</f>
        <v>13088160.000000002</v>
      </c>
      <c r="N39" s="19">
        <f>(D39+F39+G39)*10.5%*1490000</f>
        <v>707154</v>
      </c>
      <c r="O39" s="20">
        <f>M39-N39</f>
        <v>12381006.000000002</v>
      </c>
      <c r="P39" s="112">
        <f t="shared" ref="P39:P42" si="26">(D39+F39+G39)*1490000*1%</f>
        <v>67348.000000000015</v>
      </c>
      <c r="Q39" s="21"/>
      <c r="R39" s="34"/>
    </row>
    <row r="40" spans="1:26" ht="17.25" customHeight="1" x14ac:dyDescent="0.25">
      <c r="A40" s="13">
        <v>25</v>
      </c>
      <c r="B40" s="14" t="s">
        <v>55</v>
      </c>
      <c r="C40" s="119">
        <f>D40+E40</f>
        <v>5.6769999999999996</v>
      </c>
      <c r="D40" s="119">
        <v>2.66</v>
      </c>
      <c r="E40" s="17">
        <f>SUM(F40:L40)</f>
        <v>3.0169999999999999</v>
      </c>
      <c r="F40" s="17">
        <v>0.15</v>
      </c>
      <c r="G40" s="16"/>
      <c r="H40" s="18">
        <v>0.4</v>
      </c>
      <c r="I40" s="16"/>
      <c r="J40" s="15">
        <f>(G40+F40+D40)*70%</f>
        <v>1.9669999999999999</v>
      </c>
      <c r="K40" s="15"/>
      <c r="L40" s="16">
        <v>0.5</v>
      </c>
      <c r="M40" s="19">
        <f>C40*1490000</f>
        <v>8458730</v>
      </c>
      <c r="N40" s="19">
        <f>(D40+F40+G40)*10.5%*1490000</f>
        <v>439624.49999999994</v>
      </c>
      <c r="O40" s="20">
        <f>M40-N40</f>
        <v>8019105.5</v>
      </c>
      <c r="P40" s="112">
        <f t="shared" si="26"/>
        <v>41869</v>
      </c>
      <c r="Q40" s="21"/>
      <c r="R40" s="34"/>
    </row>
    <row r="41" spans="1:26" ht="17.25" customHeight="1" x14ac:dyDescent="0.25">
      <c r="A41" s="13">
        <v>26</v>
      </c>
      <c r="B41" s="14" t="s">
        <v>25</v>
      </c>
      <c r="C41" s="119">
        <f>D41+E41</f>
        <v>6.7419999999999991</v>
      </c>
      <c r="D41" s="119">
        <v>3.26</v>
      </c>
      <c r="E41" s="17">
        <f>SUM(F41:L41)</f>
        <v>3.4819999999999993</v>
      </c>
      <c r="F41" s="17"/>
      <c r="G41" s="16"/>
      <c r="H41" s="18">
        <v>0.4</v>
      </c>
      <c r="I41" s="16">
        <v>0.1</v>
      </c>
      <c r="J41" s="15">
        <f>(G41+F41+D41)*70%</f>
        <v>2.2819999999999996</v>
      </c>
      <c r="K41" s="15"/>
      <c r="L41" s="16">
        <v>0.7</v>
      </c>
      <c r="M41" s="19">
        <f>C41*1490000</f>
        <v>10045579.999999998</v>
      </c>
      <c r="N41" s="19">
        <f>(D41+F41+G41)*10.5%*1490000</f>
        <v>510026.99999999988</v>
      </c>
      <c r="O41" s="20">
        <f>M41-N41</f>
        <v>9535552.9999999981</v>
      </c>
      <c r="P41" s="112">
        <f t="shared" si="26"/>
        <v>48574</v>
      </c>
      <c r="Q41" s="21"/>
      <c r="R41" s="34"/>
    </row>
    <row r="42" spans="1:26" ht="17.25" customHeight="1" x14ac:dyDescent="0.25">
      <c r="A42" s="13">
        <v>27</v>
      </c>
      <c r="B42" s="14" t="s">
        <v>56</v>
      </c>
      <c r="C42" s="119">
        <f>D42+E42</f>
        <v>9.1302399999999988</v>
      </c>
      <c r="D42" s="119">
        <v>4.0599999999999996</v>
      </c>
      <c r="E42" s="17">
        <f>SUM(F42:L42)</f>
        <v>5.0702399999999992</v>
      </c>
      <c r="F42" s="17"/>
      <c r="G42" s="16">
        <f>D42*12%</f>
        <v>0.48719999999999991</v>
      </c>
      <c r="H42" s="18">
        <v>0.4</v>
      </c>
      <c r="I42" s="16"/>
      <c r="J42" s="15">
        <f>(G42+F42+D42)*70%</f>
        <v>3.1830399999999992</v>
      </c>
      <c r="K42" s="15"/>
      <c r="L42" s="16">
        <v>1</v>
      </c>
      <c r="M42" s="19">
        <f>C42*1490000</f>
        <v>13604057.599999998</v>
      </c>
      <c r="N42" s="19">
        <f>(D42+F42+G42)*10.5%*1490000</f>
        <v>711409.43999999983</v>
      </c>
      <c r="O42" s="20">
        <f>M42-N42</f>
        <v>12892648.159999998</v>
      </c>
      <c r="P42" s="112">
        <f t="shared" si="26"/>
        <v>67753.279999999999</v>
      </c>
      <c r="Q42" s="21"/>
      <c r="R42" s="34"/>
    </row>
    <row r="43" spans="1:26" ht="16.5" thickBot="1" x14ac:dyDescent="0.3">
      <c r="A43" s="13"/>
      <c r="B43" s="25" t="s">
        <v>27</v>
      </c>
      <c r="C43" s="120">
        <f t="shared" ref="C43:R43" si="27">SUM(C39:C42)</f>
        <v>30.333239999999996</v>
      </c>
      <c r="D43" s="120">
        <f t="shared" si="27"/>
        <v>14.3</v>
      </c>
      <c r="E43" s="26">
        <f t="shared" si="27"/>
        <v>16.033239999999999</v>
      </c>
      <c r="F43" s="26">
        <f t="shared" si="27"/>
        <v>0.35</v>
      </c>
      <c r="G43" s="26">
        <f t="shared" si="27"/>
        <v>0.48719999999999991</v>
      </c>
      <c r="H43" s="26">
        <f t="shared" si="27"/>
        <v>1.6</v>
      </c>
      <c r="I43" s="26">
        <f t="shared" si="27"/>
        <v>0.1</v>
      </c>
      <c r="J43" s="26">
        <f t="shared" si="27"/>
        <v>10.596039999999999</v>
      </c>
      <c r="K43" s="26">
        <f t="shared" si="27"/>
        <v>0</v>
      </c>
      <c r="L43" s="26">
        <f t="shared" si="27"/>
        <v>2.9</v>
      </c>
      <c r="M43" s="48">
        <f t="shared" si="27"/>
        <v>45196527.599999994</v>
      </c>
      <c r="N43" s="48">
        <f t="shared" si="27"/>
        <v>2368214.94</v>
      </c>
      <c r="O43" s="27">
        <f t="shared" si="27"/>
        <v>42828312.659999996</v>
      </c>
      <c r="P43" s="27">
        <f t="shared" si="27"/>
        <v>225544.28</v>
      </c>
      <c r="Q43" s="49"/>
      <c r="R43" s="50">
        <f t="shared" si="27"/>
        <v>0</v>
      </c>
      <c r="S43" s="113">
        <f>P43</f>
        <v>225544.28</v>
      </c>
      <c r="T43" s="114" t="s">
        <v>117</v>
      </c>
      <c r="U43" s="114"/>
      <c r="V43" s="114"/>
      <c r="W43" s="114"/>
      <c r="X43" s="114"/>
      <c r="Y43" s="114"/>
      <c r="Z43" s="115"/>
    </row>
    <row r="44" spans="1:26" s="5" customFormat="1" ht="13.5" thickTop="1" x14ac:dyDescent="0.2">
      <c r="A44" s="8" t="s">
        <v>57</v>
      </c>
      <c r="B44" s="9" t="s">
        <v>58</v>
      </c>
      <c r="C44" s="121"/>
      <c r="D44" s="121"/>
      <c r="E44" s="30"/>
      <c r="F44" s="30"/>
      <c r="G44" s="30"/>
      <c r="H44" s="30"/>
      <c r="I44" s="30"/>
      <c r="J44" s="31"/>
      <c r="K44" s="31"/>
      <c r="L44" s="30"/>
      <c r="M44" s="30"/>
      <c r="N44" s="30"/>
      <c r="O44" s="32"/>
      <c r="P44" s="111"/>
      <c r="Q44" s="10"/>
      <c r="R44" s="47"/>
    </row>
    <row r="45" spans="1:26" ht="17.25" customHeight="1" x14ac:dyDescent="0.25">
      <c r="A45" s="13">
        <v>29</v>
      </c>
      <c r="B45" s="33" t="s">
        <v>59</v>
      </c>
      <c r="C45" s="119">
        <f t="shared" ref="C45:C50" si="28">D45+E45</f>
        <v>4.5819999999999999</v>
      </c>
      <c r="D45" s="119">
        <v>2.2599999999999998</v>
      </c>
      <c r="E45" s="17">
        <f t="shared" ref="E45:E50" si="29">SUM(F45:L45)</f>
        <v>2.3220000000000001</v>
      </c>
      <c r="F45" s="17">
        <v>0.2</v>
      </c>
      <c r="G45" s="16"/>
      <c r="H45" s="18">
        <v>0.4</v>
      </c>
      <c r="I45" s="16"/>
      <c r="J45" s="15">
        <f>(G45+F45+D45)*70%</f>
        <v>1.722</v>
      </c>
      <c r="K45" s="15"/>
      <c r="L45" s="16"/>
      <c r="M45" s="19">
        <f t="shared" ref="M45:M50" si="30">C45*1490000</f>
        <v>6827180</v>
      </c>
      <c r="N45" s="19">
        <f t="shared" ref="N45:N50" si="31">(D45+F45+G45)*10.5%*1490000</f>
        <v>384866.99999999994</v>
      </c>
      <c r="O45" s="20">
        <f t="shared" ref="O45:O50" si="32">M45-N45</f>
        <v>6442313</v>
      </c>
      <c r="P45" s="112">
        <f t="shared" ref="P45:P50" si="33">(D45+F45+G45)*1490000*1%</f>
        <v>36654</v>
      </c>
      <c r="Q45" s="21"/>
      <c r="R45" s="34"/>
    </row>
    <row r="46" spans="1:26" ht="17.25" customHeight="1" x14ac:dyDescent="0.25">
      <c r="A46" s="13">
        <v>30</v>
      </c>
      <c r="B46" s="14" t="s">
        <v>60</v>
      </c>
      <c r="C46" s="119">
        <f t="shared" si="28"/>
        <v>6.0619999999999994</v>
      </c>
      <c r="D46" s="119">
        <v>2.86</v>
      </c>
      <c r="E46" s="17">
        <f t="shared" si="29"/>
        <v>3.202</v>
      </c>
      <c r="F46" s="17"/>
      <c r="G46" s="16"/>
      <c r="H46" s="18">
        <v>0.4</v>
      </c>
      <c r="I46" s="16">
        <v>0.1</v>
      </c>
      <c r="J46" s="15">
        <f>(G46+F46+D46)*70%</f>
        <v>2.0019999999999998</v>
      </c>
      <c r="K46" s="15"/>
      <c r="L46" s="16">
        <v>0.7</v>
      </c>
      <c r="M46" s="19">
        <f t="shared" si="30"/>
        <v>9032380</v>
      </c>
      <c r="N46" s="19">
        <f t="shared" si="31"/>
        <v>447446.99999999994</v>
      </c>
      <c r="O46" s="20">
        <f t="shared" si="32"/>
        <v>8584933</v>
      </c>
      <c r="P46" s="112">
        <f t="shared" si="33"/>
        <v>42614</v>
      </c>
      <c r="Q46" s="21"/>
      <c r="R46" s="34"/>
    </row>
    <row r="47" spans="1:26" ht="17.25" customHeight="1" x14ac:dyDescent="0.25">
      <c r="A47" s="13">
        <v>31</v>
      </c>
      <c r="B47" s="33" t="s">
        <v>61</v>
      </c>
      <c r="C47" s="119">
        <f t="shared" si="28"/>
        <v>2.86</v>
      </c>
      <c r="D47" s="119">
        <v>2.86</v>
      </c>
      <c r="E47" s="17">
        <f t="shared" si="29"/>
        <v>0</v>
      </c>
      <c r="F47" s="17"/>
      <c r="G47" s="16"/>
      <c r="H47" s="18" t="s">
        <v>62</v>
      </c>
      <c r="I47" s="16"/>
      <c r="J47" s="15" t="s">
        <v>62</v>
      </c>
      <c r="K47" s="15"/>
      <c r="L47" s="16"/>
      <c r="M47" s="19">
        <f t="shared" si="30"/>
        <v>4261400</v>
      </c>
      <c r="N47" s="19">
        <f t="shared" si="31"/>
        <v>447446.99999999994</v>
      </c>
      <c r="O47" s="20">
        <f t="shared" si="32"/>
        <v>3813953</v>
      </c>
      <c r="P47" s="112">
        <f t="shared" si="33"/>
        <v>42614</v>
      </c>
      <c r="Q47" s="21"/>
      <c r="R47" s="34"/>
    </row>
    <row r="48" spans="1:26" ht="17.25" customHeight="1" x14ac:dyDescent="0.25">
      <c r="A48" s="13">
        <v>32</v>
      </c>
      <c r="B48" s="33" t="s">
        <v>63</v>
      </c>
      <c r="C48" s="15">
        <f t="shared" si="28"/>
        <v>5.9619999999999997</v>
      </c>
      <c r="D48" s="16">
        <v>2.86</v>
      </c>
      <c r="E48" s="17">
        <f t="shared" ref="E48" si="34">SUM(F48:L48)</f>
        <v>3.1019999999999994</v>
      </c>
      <c r="F48" s="17"/>
      <c r="G48" s="16"/>
      <c r="H48" s="18">
        <v>0.4</v>
      </c>
      <c r="I48" s="16"/>
      <c r="J48" s="15">
        <f>(G48+F48+D48)*70%</f>
        <v>2.0019999999999998</v>
      </c>
      <c r="K48" s="15" t="s">
        <v>296</v>
      </c>
      <c r="L48" s="16">
        <v>0.7</v>
      </c>
      <c r="M48" s="19">
        <f t="shared" si="30"/>
        <v>8883380</v>
      </c>
      <c r="N48" s="19">
        <f t="shared" si="31"/>
        <v>447446.99999999994</v>
      </c>
      <c r="O48" s="20">
        <f t="shared" si="32"/>
        <v>8435933</v>
      </c>
      <c r="P48" s="112">
        <f t="shared" si="33"/>
        <v>42614</v>
      </c>
      <c r="Q48" s="21"/>
      <c r="R48" s="51"/>
    </row>
    <row r="49" spans="1:26" ht="17.25" customHeight="1" x14ac:dyDescent="0.25">
      <c r="A49" s="13">
        <v>33</v>
      </c>
      <c r="B49" s="33" t="s">
        <v>65</v>
      </c>
      <c r="C49" s="119">
        <f t="shared" si="28"/>
        <v>5.3439999999999994</v>
      </c>
      <c r="D49" s="119">
        <v>2.06</v>
      </c>
      <c r="E49" s="17">
        <f t="shared" si="29"/>
        <v>3.2839999999999998</v>
      </c>
      <c r="F49" s="17"/>
      <c r="G49" s="16"/>
      <c r="H49" s="18">
        <v>0.4</v>
      </c>
      <c r="I49" s="16"/>
      <c r="J49" s="15">
        <f>(G49+F49+D49)*70%</f>
        <v>1.4419999999999999</v>
      </c>
      <c r="K49" s="15">
        <f>(D49+F49+G49)*70%</f>
        <v>1.4419999999999999</v>
      </c>
      <c r="L49" s="16"/>
      <c r="M49" s="19">
        <f t="shared" si="30"/>
        <v>7962559.9999999991</v>
      </c>
      <c r="N49" s="19">
        <f t="shared" si="31"/>
        <v>322287</v>
      </c>
      <c r="O49" s="20">
        <f t="shared" si="32"/>
        <v>7640272.9999999991</v>
      </c>
      <c r="P49" s="112">
        <f t="shared" si="33"/>
        <v>30694</v>
      </c>
      <c r="Q49" s="21"/>
      <c r="R49" s="51"/>
    </row>
    <row r="50" spans="1:26" ht="17.25" customHeight="1" x14ac:dyDescent="0.25">
      <c r="A50" s="13">
        <v>34</v>
      </c>
      <c r="B50" s="14" t="s">
        <v>66</v>
      </c>
      <c r="C50" s="119">
        <f t="shared" si="28"/>
        <v>5.8239999999999998</v>
      </c>
      <c r="D50" s="119">
        <v>2.2599999999999998</v>
      </c>
      <c r="E50" s="17">
        <f t="shared" si="29"/>
        <v>3.5639999999999996</v>
      </c>
      <c r="F50" s="17"/>
      <c r="G50" s="16"/>
      <c r="H50" s="18">
        <v>0.4</v>
      </c>
      <c r="I50" s="16"/>
      <c r="J50" s="15">
        <f>(G50+F50+D50)*70%</f>
        <v>1.5819999999999999</v>
      </c>
      <c r="K50" s="15">
        <f>(D50+F50+G50)*70%</f>
        <v>1.5819999999999999</v>
      </c>
      <c r="L50" s="16"/>
      <c r="M50" s="19">
        <f t="shared" si="30"/>
        <v>8677760</v>
      </c>
      <c r="N50" s="19">
        <f t="shared" si="31"/>
        <v>353576.99999999994</v>
      </c>
      <c r="O50" s="20">
        <f t="shared" si="32"/>
        <v>8324183</v>
      </c>
      <c r="P50" s="112">
        <f t="shared" si="33"/>
        <v>33673.999999999993</v>
      </c>
      <c r="Q50" s="21"/>
      <c r="R50" s="34"/>
    </row>
    <row r="51" spans="1:26" ht="16.5" thickBot="1" x14ac:dyDescent="0.3">
      <c r="A51" s="13"/>
      <c r="B51" s="25" t="s">
        <v>27</v>
      </c>
      <c r="C51" s="120">
        <f t="shared" ref="C51:L51" si="35">SUM(C45:C50)</f>
        <v>30.633999999999993</v>
      </c>
      <c r="D51" s="120">
        <f t="shared" si="35"/>
        <v>15.159999999999998</v>
      </c>
      <c r="E51" s="37">
        <f t="shared" si="35"/>
        <v>15.474</v>
      </c>
      <c r="F51" s="37">
        <f t="shared" si="35"/>
        <v>0.2</v>
      </c>
      <c r="G51" s="37">
        <f>SUM(G45:G50)</f>
        <v>0</v>
      </c>
      <c r="H51" s="38">
        <f t="shared" si="35"/>
        <v>2</v>
      </c>
      <c r="I51" s="36">
        <f>SUM(I45:I50)</f>
        <v>0.1</v>
      </c>
      <c r="J51" s="26">
        <f t="shared" si="35"/>
        <v>8.75</v>
      </c>
      <c r="K51" s="26">
        <f>SUM(K45:K50)</f>
        <v>3.024</v>
      </c>
      <c r="L51" s="37">
        <f t="shared" si="35"/>
        <v>1.4</v>
      </c>
      <c r="M51" s="27">
        <f t="shared" ref="M51:R51" si="36">SUM(M45:M50)</f>
        <v>45644660</v>
      </c>
      <c r="N51" s="27">
        <f t="shared" si="36"/>
        <v>2403071.9999999995</v>
      </c>
      <c r="O51" s="20">
        <f t="shared" si="36"/>
        <v>43241588</v>
      </c>
      <c r="P51" s="20">
        <f t="shared" si="36"/>
        <v>228864</v>
      </c>
      <c r="Q51" s="28"/>
      <c r="R51" s="29">
        <f t="shared" si="36"/>
        <v>0</v>
      </c>
      <c r="S51" s="113">
        <f>P51</f>
        <v>228864</v>
      </c>
      <c r="T51" s="114" t="s">
        <v>117</v>
      </c>
      <c r="U51" s="114"/>
      <c r="V51" s="114"/>
      <c r="W51" s="114"/>
      <c r="X51" s="114"/>
      <c r="Y51" s="114"/>
      <c r="Z51" s="115"/>
    </row>
    <row r="52" spans="1:26" s="5" customFormat="1" ht="13.5" thickTop="1" x14ac:dyDescent="0.2">
      <c r="A52" s="8" t="s">
        <v>67</v>
      </c>
      <c r="B52" s="9" t="s">
        <v>68</v>
      </c>
      <c r="C52" s="121"/>
      <c r="D52" s="121"/>
      <c r="E52" s="30"/>
      <c r="F52" s="30"/>
      <c r="G52" s="30"/>
      <c r="H52" s="30"/>
      <c r="I52" s="30"/>
      <c r="J52" s="31"/>
      <c r="K52" s="31"/>
      <c r="L52" s="30"/>
      <c r="M52" s="30"/>
      <c r="N52" s="30"/>
      <c r="O52" s="32"/>
      <c r="P52" s="111"/>
      <c r="Q52" s="10"/>
      <c r="R52" s="47"/>
    </row>
    <row r="53" spans="1:26" ht="17.25" customHeight="1" x14ac:dyDescent="0.25">
      <c r="A53" s="13">
        <v>35</v>
      </c>
      <c r="B53" s="14" t="s">
        <v>69</v>
      </c>
      <c r="C53" s="119"/>
      <c r="D53" s="119"/>
      <c r="E53" s="17"/>
      <c r="F53" s="17"/>
      <c r="G53" s="16"/>
      <c r="H53" s="18"/>
      <c r="I53" s="16"/>
      <c r="J53" s="15"/>
      <c r="K53" s="15"/>
      <c r="L53" s="16"/>
      <c r="M53" s="19"/>
      <c r="N53" s="19"/>
      <c r="O53" s="20"/>
      <c r="P53" s="112"/>
      <c r="Q53" s="21" t="s">
        <v>295</v>
      </c>
      <c r="R53" s="34"/>
    </row>
    <row r="54" spans="1:26" ht="17.25" customHeight="1" x14ac:dyDescent="0.25">
      <c r="A54" s="13">
        <v>36</v>
      </c>
      <c r="B54" s="14" t="s">
        <v>70</v>
      </c>
      <c r="C54" s="119">
        <f t="shared" ref="C54:C58" si="37">D54+E54</f>
        <v>8.902099999999999</v>
      </c>
      <c r="D54" s="119">
        <v>4.0599999999999996</v>
      </c>
      <c r="E54" s="17">
        <f t="shared" ref="E54:E58" si="38">SUM(F54:L54)</f>
        <v>4.8420999999999994</v>
      </c>
      <c r="F54" s="17">
        <v>0.15</v>
      </c>
      <c r="G54" s="16">
        <f>D54*5%</f>
        <v>0.20299999999999999</v>
      </c>
      <c r="H54" s="18">
        <v>0.4</v>
      </c>
      <c r="I54" s="16"/>
      <c r="J54" s="15">
        <f t="shared" ref="J54:J58" si="39">(G54+F54+D54)*70%</f>
        <v>3.0890999999999993</v>
      </c>
      <c r="K54" s="15"/>
      <c r="L54" s="16">
        <v>1</v>
      </c>
      <c r="M54" s="19">
        <f t="shared" ref="M54:M58" si="40">C54*1490000</f>
        <v>13264128.999999998</v>
      </c>
      <c r="N54" s="19">
        <f t="shared" ref="N54:N58" si="41">(D54+F54+G54)*10.5%*1490000</f>
        <v>690413.85000000009</v>
      </c>
      <c r="O54" s="20">
        <f t="shared" ref="O54:O58" si="42">M54-N54</f>
        <v>12573715.149999999</v>
      </c>
      <c r="P54" s="112">
        <f t="shared" ref="P54:P58" si="43">(D54+F54+G54)*1490000*1%</f>
        <v>65753.7</v>
      </c>
      <c r="Q54" s="21"/>
      <c r="R54" s="34"/>
    </row>
    <row r="55" spans="1:26" ht="17.25" customHeight="1" x14ac:dyDescent="0.25">
      <c r="A55" s="13">
        <v>37</v>
      </c>
      <c r="B55" s="14" t="s">
        <v>71</v>
      </c>
      <c r="C55" s="119">
        <f t="shared" si="37"/>
        <v>8.0019999999999989</v>
      </c>
      <c r="D55" s="119">
        <v>4.0599999999999996</v>
      </c>
      <c r="E55" s="17">
        <f t="shared" si="38"/>
        <v>3.9419999999999993</v>
      </c>
      <c r="F55" s="17"/>
      <c r="G55" s="16"/>
      <c r="H55" s="18">
        <v>0.4</v>
      </c>
      <c r="I55" s="16"/>
      <c r="J55" s="15">
        <f t="shared" si="39"/>
        <v>2.8419999999999996</v>
      </c>
      <c r="K55" s="15"/>
      <c r="L55" s="16">
        <v>0.7</v>
      </c>
      <c r="M55" s="19">
        <f t="shared" si="40"/>
        <v>11922979.999999998</v>
      </c>
      <c r="N55" s="19">
        <f t="shared" si="41"/>
        <v>635186.99999999988</v>
      </c>
      <c r="O55" s="20">
        <f t="shared" si="42"/>
        <v>11287792.999999998</v>
      </c>
      <c r="P55" s="112">
        <f t="shared" si="43"/>
        <v>60493.999999999993</v>
      </c>
      <c r="Q55" s="21"/>
      <c r="R55" s="34"/>
    </row>
    <row r="56" spans="1:26" ht="17.25" customHeight="1" x14ac:dyDescent="0.25">
      <c r="A56" s="13">
        <v>38</v>
      </c>
      <c r="B56" s="14" t="s">
        <v>72</v>
      </c>
      <c r="C56" s="119">
        <f>D56+E56</f>
        <v>8.7470999999999997</v>
      </c>
      <c r="D56" s="119">
        <v>4.0599999999999996</v>
      </c>
      <c r="E56" s="17">
        <f t="shared" si="38"/>
        <v>4.6870999999999992</v>
      </c>
      <c r="F56" s="17"/>
      <c r="G56" s="16">
        <f>D56*5%</f>
        <v>0.20299999999999999</v>
      </c>
      <c r="H56" s="18">
        <v>0.4</v>
      </c>
      <c r="I56" s="16">
        <v>0.1</v>
      </c>
      <c r="J56" s="15">
        <f t="shared" si="39"/>
        <v>2.9840999999999998</v>
      </c>
      <c r="K56" s="15"/>
      <c r="L56" s="16">
        <v>1</v>
      </c>
      <c r="M56" s="19">
        <f t="shared" si="40"/>
        <v>13033179</v>
      </c>
      <c r="N56" s="19">
        <f t="shared" si="41"/>
        <v>666946.35</v>
      </c>
      <c r="O56" s="20">
        <f>M56-N56</f>
        <v>12366232.65</v>
      </c>
      <c r="P56" s="112">
        <f t="shared" si="43"/>
        <v>63518.700000000004</v>
      </c>
      <c r="Q56" s="21"/>
      <c r="R56" s="34"/>
    </row>
    <row r="57" spans="1:26" ht="17.25" customHeight="1" x14ac:dyDescent="0.25">
      <c r="A57" s="13">
        <v>39</v>
      </c>
      <c r="B57" s="14" t="s">
        <v>73</v>
      </c>
      <c r="C57" s="119">
        <f>D57+E57</f>
        <v>6</v>
      </c>
      <c r="D57" s="119">
        <v>3</v>
      </c>
      <c r="E57" s="17">
        <f t="shared" si="38"/>
        <v>2.9999999999999996</v>
      </c>
      <c r="F57" s="17"/>
      <c r="G57" s="16"/>
      <c r="H57" s="18">
        <v>0.4</v>
      </c>
      <c r="I57" s="16"/>
      <c r="J57" s="15">
        <f t="shared" si="39"/>
        <v>2.0999999999999996</v>
      </c>
      <c r="K57" s="15"/>
      <c r="L57" s="16">
        <v>0.5</v>
      </c>
      <c r="M57" s="19">
        <f t="shared" si="40"/>
        <v>8940000</v>
      </c>
      <c r="N57" s="19">
        <f t="shared" si="41"/>
        <v>469350</v>
      </c>
      <c r="O57" s="20">
        <f>M57-N57</f>
        <v>8470650</v>
      </c>
      <c r="P57" s="112">
        <f t="shared" si="43"/>
        <v>44700</v>
      </c>
      <c r="Q57" s="21"/>
      <c r="R57" s="34"/>
    </row>
    <row r="58" spans="1:26" ht="17.25" customHeight="1" x14ac:dyDescent="0.25">
      <c r="A58" s="13">
        <v>40</v>
      </c>
      <c r="B58" s="14" t="s">
        <v>74</v>
      </c>
      <c r="C58" s="119">
        <f t="shared" si="37"/>
        <v>8.0019999999999989</v>
      </c>
      <c r="D58" s="119">
        <v>4.0599999999999996</v>
      </c>
      <c r="E58" s="17">
        <f t="shared" si="38"/>
        <v>3.9419999999999993</v>
      </c>
      <c r="F58" s="17"/>
      <c r="G58" s="16"/>
      <c r="H58" s="18">
        <v>0.4</v>
      </c>
      <c r="I58" s="16"/>
      <c r="J58" s="15">
        <f t="shared" si="39"/>
        <v>2.8419999999999996</v>
      </c>
      <c r="K58" s="15"/>
      <c r="L58" s="16">
        <v>0.7</v>
      </c>
      <c r="M58" s="19">
        <f t="shared" si="40"/>
        <v>11922979.999999998</v>
      </c>
      <c r="N58" s="19">
        <f t="shared" si="41"/>
        <v>635186.99999999988</v>
      </c>
      <c r="O58" s="20">
        <f t="shared" si="42"/>
        <v>11287792.999999998</v>
      </c>
      <c r="P58" s="112">
        <f t="shared" si="43"/>
        <v>60493.999999999993</v>
      </c>
      <c r="Q58" s="21"/>
      <c r="R58" s="34"/>
    </row>
    <row r="59" spans="1:26" ht="16.5" thickBot="1" x14ac:dyDescent="0.3">
      <c r="A59" s="13"/>
      <c r="B59" s="25" t="s">
        <v>27</v>
      </c>
      <c r="C59" s="120">
        <f t="shared" ref="C59:R59" si="44">SUM(C53:C58)</f>
        <v>39.653199999999998</v>
      </c>
      <c r="D59" s="120">
        <f t="shared" si="44"/>
        <v>19.239999999999998</v>
      </c>
      <c r="E59" s="37">
        <f t="shared" si="44"/>
        <v>20.413199999999996</v>
      </c>
      <c r="F59" s="37">
        <f t="shared" si="44"/>
        <v>0.15</v>
      </c>
      <c r="G59" s="37">
        <f t="shared" si="44"/>
        <v>0.40599999999999997</v>
      </c>
      <c r="H59" s="38">
        <f t="shared" si="44"/>
        <v>2</v>
      </c>
      <c r="I59" s="36">
        <f t="shared" si="44"/>
        <v>0.1</v>
      </c>
      <c r="J59" s="26">
        <f t="shared" si="44"/>
        <v>13.857199999999999</v>
      </c>
      <c r="K59" s="26">
        <f t="shared" si="44"/>
        <v>0</v>
      </c>
      <c r="L59" s="37">
        <f t="shared" si="44"/>
        <v>3.9000000000000004</v>
      </c>
      <c r="M59" s="27">
        <f t="shared" si="44"/>
        <v>59083268</v>
      </c>
      <c r="N59" s="27">
        <f t="shared" si="44"/>
        <v>3097084.2</v>
      </c>
      <c r="O59" s="20">
        <f t="shared" si="44"/>
        <v>55986183.799999997</v>
      </c>
      <c r="P59" s="20">
        <f t="shared" si="44"/>
        <v>294960.39999999997</v>
      </c>
      <c r="Q59" s="28"/>
      <c r="R59" s="29">
        <f t="shared" si="44"/>
        <v>0</v>
      </c>
      <c r="S59" s="113">
        <f>P59</f>
        <v>294960.39999999997</v>
      </c>
      <c r="T59" s="114" t="s">
        <v>117</v>
      </c>
      <c r="U59" s="114"/>
      <c r="V59" s="114"/>
      <c r="W59" s="114"/>
      <c r="X59" s="114"/>
      <c r="Y59" s="114"/>
      <c r="Z59" s="115"/>
    </row>
    <row r="60" spans="1:26" s="5" customFormat="1" ht="13.5" thickTop="1" x14ac:dyDescent="0.2">
      <c r="A60" s="8" t="s">
        <v>75</v>
      </c>
      <c r="B60" s="9" t="s">
        <v>76</v>
      </c>
      <c r="C60" s="121"/>
      <c r="D60" s="121"/>
      <c r="E60" s="30"/>
      <c r="F60" s="30"/>
      <c r="G60" s="30"/>
      <c r="H60" s="30"/>
      <c r="I60" s="30"/>
      <c r="J60" s="31"/>
      <c r="K60" s="31"/>
      <c r="L60" s="30"/>
      <c r="M60" s="30"/>
      <c r="N60" s="30"/>
      <c r="O60" s="32"/>
      <c r="P60" s="111"/>
      <c r="Q60" s="10"/>
      <c r="R60" s="47"/>
    </row>
    <row r="61" spans="1:26" ht="17.25" customHeight="1" x14ac:dyDescent="0.25">
      <c r="A61" s="13">
        <v>41</v>
      </c>
      <c r="B61" s="14" t="s">
        <v>77</v>
      </c>
      <c r="C61" s="119">
        <f t="shared" ref="C61:C66" si="45">D61+E61</f>
        <v>7.2010000000000005</v>
      </c>
      <c r="D61" s="119">
        <v>3.33</v>
      </c>
      <c r="E61" s="17">
        <f t="shared" ref="E61:E66" si="46">SUM(F61:L61)</f>
        <v>3.8710000000000004</v>
      </c>
      <c r="F61" s="17">
        <v>0.2</v>
      </c>
      <c r="G61" s="16"/>
      <c r="H61" s="18">
        <v>0.5</v>
      </c>
      <c r="I61" s="16"/>
      <c r="J61" s="15">
        <f t="shared" ref="J61:J66" si="47">(G61+F61+D61)*70%</f>
        <v>2.4710000000000001</v>
      </c>
      <c r="K61" s="15"/>
      <c r="L61" s="16">
        <v>0.7</v>
      </c>
      <c r="M61" s="19">
        <f t="shared" ref="M61:M66" si="48">C61*1490000</f>
        <v>10729490</v>
      </c>
      <c r="N61" s="19">
        <f t="shared" ref="N61:N66" si="49">(D61+F61+G61)*10.5%*1490000</f>
        <v>552268.5</v>
      </c>
      <c r="O61" s="20">
        <f t="shared" ref="O61:O66" si="50">M61-N61</f>
        <v>10177221.5</v>
      </c>
      <c r="P61" s="112">
        <f t="shared" ref="P61:P66" si="51">(D61+F61+G61)*1490000*1%</f>
        <v>52597</v>
      </c>
      <c r="Q61" s="21"/>
      <c r="R61" s="34"/>
    </row>
    <row r="62" spans="1:26" ht="17.25" customHeight="1" x14ac:dyDescent="0.25">
      <c r="A62" s="13">
        <v>42</v>
      </c>
      <c r="B62" s="52" t="s">
        <v>78</v>
      </c>
      <c r="C62" s="119">
        <f t="shared" si="45"/>
        <v>9.4852399999999992</v>
      </c>
      <c r="D62" s="119">
        <v>4.0599999999999996</v>
      </c>
      <c r="E62" s="17">
        <f t="shared" si="46"/>
        <v>5.4252399999999996</v>
      </c>
      <c r="F62" s="17">
        <v>0.15</v>
      </c>
      <c r="G62" s="16">
        <f>D62*12%</f>
        <v>0.48719999999999991</v>
      </c>
      <c r="H62" s="18">
        <v>0.5</v>
      </c>
      <c r="I62" s="16"/>
      <c r="J62" s="15">
        <f t="shared" si="47"/>
        <v>3.2880399999999996</v>
      </c>
      <c r="K62" s="15"/>
      <c r="L62" s="16">
        <v>1</v>
      </c>
      <c r="M62" s="19">
        <f t="shared" si="48"/>
        <v>14133007.6</v>
      </c>
      <c r="N62" s="19">
        <f t="shared" si="49"/>
        <v>734876.93999999983</v>
      </c>
      <c r="O62" s="20">
        <f t="shared" si="50"/>
        <v>13398130.66</v>
      </c>
      <c r="P62" s="112">
        <f t="shared" si="51"/>
        <v>69988.28</v>
      </c>
      <c r="Q62" s="21"/>
      <c r="R62" s="34"/>
    </row>
    <row r="63" spans="1:26" ht="17.25" customHeight="1" x14ac:dyDescent="0.25">
      <c r="A63" s="13">
        <v>43</v>
      </c>
      <c r="B63" s="52" t="s">
        <v>79</v>
      </c>
      <c r="C63" s="119">
        <f t="shared" si="45"/>
        <v>8.2019999999999982</v>
      </c>
      <c r="D63" s="119">
        <v>4.0599999999999996</v>
      </c>
      <c r="E63" s="17">
        <f t="shared" si="46"/>
        <v>4.1419999999999995</v>
      </c>
      <c r="F63" s="17"/>
      <c r="G63" s="16"/>
      <c r="H63" s="18">
        <v>0.5</v>
      </c>
      <c r="I63" s="16">
        <v>0.1</v>
      </c>
      <c r="J63" s="15">
        <f t="shared" si="47"/>
        <v>2.8419999999999996</v>
      </c>
      <c r="K63" s="15"/>
      <c r="L63" s="16">
        <v>0.7</v>
      </c>
      <c r="M63" s="19">
        <f t="shared" si="48"/>
        <v>12220979.999999998</v>
      </c>
      <c r="N63" s="19">
        <f t="shared" si="49"/>
        <v>635186.99999999988</v>
      </c>
      <c r="O63" s="20">
        <f t="shared" si="50"/>
        <v>11585792.999999998</v>
      </c>
      <c r="P63" s="112">
        <f t="shared" si="51"/>
        <v>60493.999999999993</v>
      </c>
      <c r="Q63" s="21"/>
      <c r="R63" s="34"/>
    </row>
    <row r="64" spans="1:26" ht="17.25" customHeight="1" x14ac:dyDescent="0.25">
      <c r="A64" s="13">
        <v>44</v>
      </c>
      <c r="B64" s="14" t="s">
        <v>80</v>
      </c>
      <c r="C64" s="119">
        <f t="shared" si="45"/>
        <v>8.1020000000000003</v>
      </c>
      <c r="D64" s="119">
        <v>4.0599999999999996</v>
      </c>
      <c r="E64" s="17">
        <f t="shared" si="46"/>
        <v>4.0419999999999998</v>
      </c>
      <c r="F64" s="17"/>
      <c r="G64" s="16"/>
      <c r="H64" s="18">
        <v>0.5</v>
      </c>
      <c r="I64" s="16"/>
      <c r="J64" s="15">
        <f t="shared" si="47"/>
        <v>2.8419999999999996</v>
      </c>
      <c r="K64" s="15"/>
      <c r="L64" s="16">
        <v>0.7</v>
      </c>
      <c r="M64" s="19">
        <f t="shared" si="48"/>
        <v>12071980</v>
      </c>
      <c r="N64" s="19">
        <f t="shared" si="49"/>
        <v>635186.99999999988</v>
      </c>
      <c r="O64" s="20">
        <f t="shared" si="50"/>
        <v>11436793</v>
      </c>
      <c r="P64" s="112">
        <f t="shared" si="51"/>
        <v>60493.999999999993</v>
      </c>
      <c r="Q64" s="53"/>
      <c r="R64" s="54"/>
    </row>
    <row r="65" spans="1:26" ht="17.25" customHeight="1" x14ac:dyDescent="0.25">
      <c r="A65" s="13">
        <v>45</v>
      </c>
      <c r="B65" s="55" t="s">
        <v>81</v>
      </c>
      <c r="C65" s="119">
        <f t="shared" si="45"/>
        <v>9.0921999999999983</v>
      </c>
      <c r="D65" s="119">
        <v>4.0599999999999996</v>
      </c>
      <c r="E65" s="17">
        <f t="shared" si="46"/>
        <v>5.0321999999999996</v>
      </c>
      <c r="F65" s="17"/>
      <c r="G65" s="16">
        <f>D65*10%</f>
        <v>0.40599999999999997</v>
      </c>
      <c r="H65" s="18">
        <v>0.5</v>
      </c>
      <c r="I65" s="16"/>
      <c r="J65" s="15">
        <f t="shared" si="47"/>
        <v>3.1261999999999994</v>
      </c>
      <c r="K65" s="15"/>
      <c r="L65" s="16">
        <v>1</v>
      </c>
      <c r="M65" s="19">
        <f t="shared" si="48"/>
        <v>13547377.999999998</v>
      </c>
      <c r="N65" s="19">
        <f t="shared" si="49"/>
        <v>698705.69999999984</v>
      </c>
      <c r="O65" s="20">
        <f t="shared" si="50"/>
        <v>12848672.299999999</v>
      </c>
      <c r="P65" s="112">
        <f t="shared" si="51"/>
        <v>66543.399999999994</v>
      </c>
      <c r="Q65" s="21"/>
      <c r="R65" s="34"/>
    </row>
    <row r="66" spans="1:26" ht="17.25" customHeight="1" x14ac:dyDescent="0.25">
      <c r="A66" s="13">
        <v>46</v>
      </c>
      <c r="B66" s="52" t="s">
        <v>82</v>
      </c>
      <c r="C66" s="119">
        <f t="shared" si="45"/>
        <v>5.5220000000000002</v>
      </c>
      <c r="D66" s="119">
        <v>2.66</v>
      </c>
      <c r="E66" s="17">
        <f t="shared" si="46"/>
        <v>2.8620000000000001</v>
      </c>
      <c r="F66" s="17"/>
      <c r="G66" s="16"/>
      <c r="H66" s="18">
        <v>0.5</v>
      </c>
      <c r="I66" s="16"/>
      <c r="J66" s="15">
        <f t="shared" si="47"/>
        <v>1.8619999999999999</v>
      </c>
      <c r="K66" s="56"/>
      <c r="L66" s="16">
        <v>0.5</v>
      </c>
      <c r="M66" s="19">
        <f t="shared" si="48"/>
        <v>8227780</v>
      </c>
      <c r="N66" s="19">
        <f t="shared" si="49"/>
        <v>416157</v>
      </c>
      <c r="O66" s="20">
        <f t="shared" si="50"/>
        <v>7811623</v>
      </c>
      <c r="P66" s="112">
        <f t="shared" si="51"/>
        <v>39634</v>
      </c>
      <c r="Q66" s="21"/>
      <c r="R66" s="34"/>
    </row>
    <row r="67" spans="1:26" ht="16.5" thickBot="1" x14ac:dyDescent="0.3">
      <c r="A67" s="13"/>
      <c r="B67" s="25" t="s">
        <v>27</v>
      </c>
      <c r="C67" s="120">
        <f t="shared" ref="C67:R67" si="52">SUM(C61:C66)</f>
        <v>47.604439999999997</v>
      </c>
      <c r="D67" s="120">
        <f t="shared" si="52"/>
        <v>22.229999999999997</v>
      </c>
      <c r="E67" s="37">
        <f t="shared" si="52"/>
        <v>25.37444</v>
      </c>
      <c r="F67" s="37">
        <f t="shared" si="52"/>
        <v>0.35</v>
      </c>
      <c r="G67" s="37">
        <f>SUM(G61:G66)</f>
        <v>0.89319999999999988</v>
      </c>
      <c r="H67" s="37">
        <f t="shared" si="52"/>
        <v>3</v>
      </c>
      <c r="I67" s="37">
        <f>SUM(I61:I66)</f>
        <v>0.1</v>
      </c>
      <c r="J67" s="37">
        <f t="shared" si="52"/>
        <v>16.431239999999999</v>
      </c>
      <c r="K67" s="37">
        <f t="shared" si="52"/>
        <v>0</v>
      </c>
      <c r="L67" s="37">
        <f t="shared" si="52"/>
        <v>4.5999999999999996</v>
      </c>
      <c r="M67" s="20">
        <f t="shared" si="52"/>
        <v>70930615.599999994</v>
      </c>
      <c r="N67" s="20">
        <f t="shared" si="52"/>
        <v>3672382.1399999997</v>
      </c>
      <c r="O67" s="20">
        <f t="shared" si="52"/>
        <v>67258233.459999993</v>
      </c>
      <c r="P67" s="20">
        <f t="shared" si="52"/>
        <v>349750.68</v>
      </c>
      <c r="Q67" s="28"/>
      <c r="R67" s="29">
        <f t="shared" si="52"/>
        <v>0</v>
      </c>
      <c r="S67" s="113">
        <f>P67</f>
        <v>349750.68</v>
      </c>
      <c r="T67" s="114" t="s">
        <v>117</v>
      </c>
      <c r="U67" s="114"/>
      <c r="V67" s="114"/>
      <c r="W67" s="114"/>
      <c r="X67" s="114"/>
      <c r="Y67" s="114"/>
      <c r="Z67" s="115"/>
    </row>
    <row r="68" spans="1:26" s="5" customFormat="1" ht="13.5" thickTop="1" x14ac:dyDescent="0.2">
      <c r="A68" s="8" t="s">
        <v>83</v>
      </c>
      <c r="B68" s="9" t="s">
        <v>84</v>
      </c>
      <c r="C68" s="121"/>
      <c r="D68" s="121"/>
      <c r="E68" s="30"/>
      <c r="F68" s="30"/>
      <c r="G68" s="30"/>
      <c r="H68" s="30"/>
      <c r="I68" s="30"/>
      <c r="J68" s="31"/>
      <c r="K68" s="31"/>
      <c r="L68" s="30"/>
      <c r="M68" s="30"/>
      <c r="N68" s="30"/>
      <c r="O68" s="32"/>
      <c r="P68" s="111"/>
      <c r="Q68" s="10"/>
      <c r="R68" s="47"/>
    </row>
    <row r="69" spans="1:26" ht="17.25" customHeight="1" x14ac:dyDescent="0.25">
      <c r="A69" s="13">
        <v>47</v>
      </c>
      <c r="B69" s="52" t="s">
        <v>85</v>
      </c>
      <c r="C69" s="119">
        <f>D69+E69</f>
        <v>7.0010000000000003</v>
      </c>
      <c r="D69" s="119">
        <v>3.33</v>
      </c>
      <c r="E69" s="17">
        <f>SUM(F69:L69)</f>
        <v>3.6710000000000003</v>
      </c>
      <c r="F69" s="17">
        <v>0.2</v>
      </c>
      <c r="G69" s="16"/>
      <c r="H69" s="18">
        <v>0.5</v>
      </c>
      <c r="I69" s="16"/>
      <c r="J69" s="15">
        <f>(G69+F69+D69)*70%</f>
        <v>2.4710000000000001</v>
      </c>
      <c r="K69" s="15"/>
      <c r="L69" s="16">
        <v>0.5</v>
      </c>
      <c r="M69" s="19">
        <f>C69*1490000</f>
        <v>10431490</v>
      </c>
      <c r="N69" s="19">
        <f>(D69+F69+G69)*10.5%*1490000</f>
        <v>552268.5</v>
      </c>
      <c r="O69" s="20">
        <f>M69-N69</f>
        <v>9879221.5</v>
      </c>
      <c r="P69" s="112">
        <f t="shared" ref="P69:P72" si="53">(D69+F69+G69)*1490000*1%</f>
        <v>52597</v>
      </c>
      <c r="Q69" s="21"/>
      <c r="R69" s="34"/>
    </row>
    <row r="70" spans="1:26" ht="17.25" customHeight="1" x14ac:dyDescent="0.25">
      <c r="A70" s="13">
        <v>48</v>
      </c>
      <c r="B70" s="14" t="s">
        <v>86</v>
      </c>
      <c r="C70" s="119">
        <f>D70+E70</f>
        <v>5.7770000000000001</v>
      </c>
      <c r="D70" s="119">
        <v>2.66</v>
      </c>
      <c r="E70" s="17">
        <f>SUM(F70:L70)</f>
        <v>3.117</v>
      </c>
      <c r="F70" s="17">
        <v>0.15</v>
      </c>
      <c r="G70" s="16"/>
      <c r="H70" s="18">
        <v>0.5</v>
      </c>
      <c r="I70" s="16"/>
      <c r="J70" s="15">
        <f>(G70+F70+D70)*70%</f>
        <v>1.9669999999999999</v>
      </c>
      <c r="K70" s="15"/>
      <c r="L70" s="16">
        <v>0.5</v>
      </c>
      <c r="M70" s="19">
        <f>C70*1490000</f>
        <v>8607730</v>
      </c>
      <c r="N70" s="19">
        <f>(D70+F70+G70)*10.5%*1490000</f>
        <v>439624.49999999994</v>
      </c>
      <c r="O70" s="20">
        <f>M70-N70</f>
        <v>8168105.5</v>
      </c>
      <c r="P70" s="112">
        <f t="shared" si="53"/>
        <v>41869</v>
      </c>
      <c r="Q70" s="21"/>
      <c r="R70" s="34"/>
    </row>
    <row r="71" spans="1:26" ht="17.25" customHeight="1" x14ac:dyDescent="0.25">
      <c r="A71" s="13">
        <v>49</v>
      </c>
      <c r="B71" s="14" t="s">
        <v>87</v>
      </c>
      <c r="C71" s="119">
        <f>D71+E71</f>
        <v>8.7470999999999997</v>
      </c>
      <c r="D71" s="119">
        <v>4.0599999999999996</v>
      </c>
      <c r="E71" s="17">
        <f>SUM(F71:L71)</f>
        <v>4.6870999999999992</v>
      </c>
      <c r="F71" s="17"/>
      <c r="G71" s="16">
        <f>D71*5%</f>
        <v>0.20299999999999999</v>
      </c>
      <c r="H71" s="18">
        <v>0.5</v>
      </c>
      <c r="I71" s="16"/>
      <c r="J71" s="15">
        <f>(G71+F71+D71)*70%</f>
        <v>2.9840999999999998</v>
      </c>
      <c r="K71" s="15"/>
      <c r="L71" s="18">
        <v>1</v>
      </c>
      <c r="M71" s="19">
        <f>C71*1490000</f>
        <v>13033179</v>
      </c>
      <c r="N71" s="19">
        <f>(D71+F71+G71)*10.5%*1490000</f>
        <v>666946.35</v>
      </c>
      <c r="O71" s="20">
        <f>M71-N71</f>
        <v>12366232.65</v>
      </c>
      <c r="P71" s="112">
        <f t="shared" si="53"/>
        <v>63518.700000000004</v>
      </c>
      <c r="Q71" s="21"/>
      <c r="R71" s="34"/>
    </row>
    <row r="72" spans="1:26" ht="15.75" x14ac:dyDescent="0.25">
      <c r="A72" s="13">
        <v>50</v>
      </c>
      <c r="B72" s="14" t="s">
        <v>88</v>
      </c>
      <c r="C72" s="119">
        <f>D72+E72</f>
        <v>6.161999999999999</v>
      </c>
      <c r="D72" s="119">
        <v>2.86</v>
      </c>
      <c r="E72" s="17">
        <f>SUM(F72:L72)</f>
        <v>3.3019999999999996</v>
      </c>
      <c r="F72" s="17"/>
      <c r="G72" s="16"/>
      <c r="H72" s="18">
        <v>0.5</v>
      </c>
      <c r="I72" s="16">
        <v>0.1</v>
      </c>
      <c r="J72" s="15">
        <f>(G72+F72+D72)*70%</f>
        <v>2.0019999999999998</v>
      </c>
      <c r="K72" s="15"/>
      <c r="L72" s="16">
        <v>0.7</v>
      </c>
      <c r="M72" s="19">
        <f>C72*1490000</f>
        <v>9181379.9999999981</v>
      </c>
      <c r="N72" s="19">
        <f>(D72+F72+G72)*10.5%*1490000</f>
        <v>447446.99999999994</v>
      </c>
      <c r="O72" s="20">
        <f>M72-N72</f>
        <v>8733932.9999999981</v>
      </c>
      <c r="P72" s="112">
        <f t="shared" si="53"/>
        <v>42614</v>
      </c>
      <c r="Q72" s="40"/>
      <c r="R72" s="51"/>
    </row>
    <row r="73" spans="1:26" ht="16.5" thickBot="1" x14ac:dyDescent="0.3">
      <c r="A73" s="13"/>
      <c r="B73" s="25" t="s">
        <v>27</v>
      </c>
      <c r="C73" s="120">
        <f t="shared" ref="C73:R73" si="54">SUM(C69:C72)</f>
        <v>27.687100000000001</v>
      </c>
      <c r="D73" s="120">
        <f t="shared" si="54"/>
        <v>12.91</v>
      </c>
      <c r="E73" s="37">
        <f t="shared" si="54"/>
        <v>14.777099999999999</v>
      </c>
      <c r="F73" s="37">
        <f t="shared" si="54"/>
        <v>0.35</v>
      </c>
      <c r="G73" s="37">
        <f>SUM(G69:G72)</f>
        <v>0.20299999999999999</v>
      </c>
      <c r="H73" s="37">
        <f t="shared" si="54"/>
        <v>2</v>
      </c>
      <c r="I73" s="37">
        <f>SUM(I69:I72)</f>
        <v>0.1</v>
      </c>
      <c r="J73" s="37">
        <f t="shared" si="54"/>
        <v>9.4240999999999993</v>
      </c>
      <c r="K73" s="37">
        <f>SUM(K69:K72)</f>
        <v>0</v>
      </c>
      <c r="L73" s="37">
        <f t="shared" si="54"/>
        <v>2.7</v>
      </c>
      <c r="M73" s="20">
        <f t="shared" si="54"/>
        <v>41253779</v>
      </c>
      <c r="N73" s="20">
        <f t="shared" si="54"/>
        <v>2106286.35</v>
      </c>
      <c r="O73" s="20">
        <f t="shared" si="54"/>
        <v>39147492.649999999</v>
      </c>
      <c r="P73" s="20">
        <f t="shared" si="54"/>
        <v>200598.7</v>
      </c>
      <c r="Q73" s="28"/>
      <c r="R73" s="29">
        <f t="shared" si="54"/>
        <v>0</v>
      </c>
      <c r="S73" s="113">
        <f>P73</f>
        <v>200598.7</v>
      </c>
      <c r="T73" s="114" t="s">
        <v>117</v>
      </c>
      <c r="U73" s="114"/>
      <c r="V73" s="114"/>
      <c r="W73" s="114"/>
      <c r="X73" s="114"/>
      <c r="Y73" s="114"/>
      <c r="Z73" s="115"/>
    </row>
    <row r="74" spans="1:26" s="5" customFormat="1" ht="13.5" thickTop="1" x14ac:dyDescent="0.2">
      <c r="A74" s="8" t="s">
        <v>89</v>
      </c>
      <c r="B74" s="9" t="s">
        <v>90</v>
      </c>
      <c r="C74" s="121"/>
      <c r="D74" s="121"/>
      <c r="E74" s="30"/>
      <c r="F74" s="30"/>
      <c r="G74" s="30"/>
      <c r="H74" s="30"/>
      <c r="I74" s="30"/>
      <c r="J74" s="31"/>
      <c r="K74" s="31"/>
      <c r="L74" s="30"/>
      <c r="M74" s="30"/>
      <c r="N74" s="30"/>
      <c r="O74" s="32"/>
      <c r="P74" s="111"/>
      <c r="Q74" s="10"/>
      <c r="R74" s="47"/>
    </row>
    <row r="75" spans="1:26" ht="17.25" customHeight="1" x14ac:dyDescent="0.25">
      <c r="A75" s="13">
        <v>51</v>
      </c>
      <c r="B75" s="14" t="s">
        <v>91</v>
      </c>
      <c r="C75" s="119">
        <f t="shared" ref="C75:C80" si="55">D75+E75</f>
        <v>6.4399999999999995</v>
      </c>
      <c r="D75" s="119">
        <v>3</v>
      </c>
      <c r="E75" s="17">
        <f t="shared" ref="E75:E80" si="56">SUM(F75:L75)</f>
        <v>3.4399999999999995</v>
      </c>
      <c r="F75" s="17">
        <v>0.2</v>
      </c>
      <c r="G75" s="16"/>
      <c r="H75" s="18">
        <v>0.5</v>
      </c>
      <c r="I75" s="16"/>
      <c r="J75" s="15">
        <f t="shared" ref="J75:J80" si="57">(G75+F75+D75)*70%</f>
        <v>2.2399999999999998</v>
      </c>
      <c r="K75" s="15"/>
      <c r="L75" s="16">
        <v>0.5</v>
      </c>
      <c r="M75" s="19">
        <f t="shared" ref="M75:M80" si="58">C75*1490000</f>
        <v>9595600</v>
      </c>
      <c r="N75" s="19">
        <f t="shared" ref="N75:N80" si="59">(D75+F75+G75)*10.5%*1490000</f>
        <v>500640.00000000006</v>
      </c>
      <c r="O75" s="20">
        <f t="shared" ref="O75:O80" si="60">M75-N75</f>
        <v>9094960</v>
      </c>
      <c r="P75" s="112">
        <f t="shared" ref="P75:P80" si="61">(D75+F75+G75)*1490000*1%</f>
        <v>47680</v>
      </c>
      <c r="Q75" s="21"/>
      <c r="R75" s="34"/>
    </row>
    <row r="76" spans="1:26" ht="17.25" customHeight="1" x14ac:dyDescent="0.25">
      <c r="A76" s="13">
        <v>52</v>
      </c>
      <c r="B76" s="14" t="s">
        <v>92</v>
      </c>
      <c r="C76" s="119">
        <f t="shared" si="55"/>
        <v>7.2439999999999998</v>
      </c>
      <c r="D76" s="119">
        <v>2.66</v>
      </c>
      <c r="E76" s="17">
        <f t="shared" si="56"/>
        <v>4.5839999999999996</v>
      </c>
      <c r="F76" s="17">
        <v>0.15</v>
      </c>
      <c r="G76" s="16"/>
      <c r="H76" s="18">
        <v>0.5</v>
      </c>
      <c r="I76" s="16"/>
      <c r="J76" s="15">
        <f t="shared" si="57"/>
        <v>1.9669999999999999</v>
      </c>
      <c r="K76" s="15">
        <f>(D76+F76+G76)*70%</f>
        <v>1.9669999999999999</v>
      </c>
      <c r="L76" s="16"/>
      <c r="M76" s="19">
        <f t="shared" si="58"/>
        <v>10793560</v>
      </c>
      <c r="N76" s="19">
        <f t="shared" si="59"/>
        <v>439624.49999999994</v>
      </c>
      <c r="O76" s="20">
        <f t="shared" si="60"/>
        <v>10353935.5</v>
      </c>
      <c r="P76" s="112">
        <f t="shared" si="61"/>
        <v>41869</v>
      </c>
      <c r="Q76" s="21"/>
      <c r="R76" s="34"/>
    </row>
    <row r="77" spans="1:26" ht="17.25" customHeight="1" x14ac:dyDescent="0.25">
      <c r="A77" s="13">
        <v>53</v>
      </c>
      <c r="B77" s="14" t="s">
        <v>93</v>
      </c>
      <c r="C77" s="119">
        <f t="shared" si="55"/>
        <v>9.1612200000000001</v>
      </c>
      <c r="D77" s="119">
        <v>4.0599999999999996</v>
      </c>
      <c r="E77" s="17">
        <f t="shared" si="56"/>
        <v>5.1012199999999996</v>
      </c>
      <c r="F77" s="17"/>
      <c r="G77" s="16">
        <f>D77*11%</f>
        <v>0.44659999999999994</v>
      </c>
      <c r="H77" s="18">
        <v>0.5</v>
      </c>
      <c r="I77" s="16"/>
      <c r="J77" s="15">
        <f t="shared" si="57"/>
        <v>3.1546199999999995</v>
      </c>
      <c r="K77" s="15"/>
      <c r="L77" s="16">
        <v>1</v>
      </c>
      <c r="M77" s="19">
        <f t="shared" si="58"/>
        <v>13650217.800000001</v>
      </c>
      <c r="N77" s="19">
        <f t="shared" si="59"/>
        <v>705057.57</v>
      </c>
      <c r="O77" s="20">
        <f t="shared" si="60"/>
        <v>12945160.23</v>
      </c>
      <c r="P77" s="112">
        <f t="shared" si="61"/>
        <v>67148.34</v>
      </c>
      <c r="Q77" s="21"/>
      <c r="R77" s="34"/>
    </row>
    <row r="78" spans="1:26" ht="17.25" customHeight="1" x14ac:dyDescent="0.25">
      <c r="A78" s="13">
        <v>54</v>
      </c>
      <c r="B78" s="14" t="s">
        <v>94</v>
      </c>
      <c r="C78" s="119">
        <f t="shared" si="55"/>
        <v>6.4019999999999992</v>
      </c>
      <c r="D78" s="119">
        <v>3.06</v>
      </c>
      <c r="E78" s="17">
        <f t="shared" si="56"/>
        <v>3.3419999999999996</v>
      </c>
      <c r="F78" s="17"/>
      <c r="G78" s="16"/>
      <c r="H78" s="18">
        <v>0.5</v>
      </c>
      <c r="I78" s="16"/>
      <c r="J78" s="15">
        <f t="shared" si="57"/>
        <v>2.1419999999999999</v>
      </c>
      <c r="K78" s="15"/>
      <c r="L78" s="16">
        <v>0.7</v>
      </c>
      <c r="M78" s="19">
        <f t="shared" si="58"/>
        <v>9538979.9999999981</v>
      </c>
      <c r="N78" s="19">
        <f t="shared" si="59"/>
        <v>478736.99999999994</v>
      </c>
      <c r="O78" s="20">
        <f t="shared" si="60"/>
        <v>9060242.9999999981</v>
      </c>
      <c r="P78" s="112">
        <f t="shared" si="61"/>
        <v>45594</v>
      </c>
      <c r="Q78" s="21"/>
      <c r="R78" s="34"/>
    </row>
    <row r="79" spans="1:26" ht="17.25" customHeight="1" x14ac:dyDescent="0.25">
      <c r="A79" s="13">
        <v>55</v>
      </c>
      <c r="B79" s="14" t="s">
        <v>95</v>
      </c>
      <c r="C79" s="119">
        <f t="shared" si="55"/>
        <v>8.9039999999999999</v>
      </c>
      <c r="D79" s="119">
        <v>3.46</v>
      </c>
      <c r="E79" s="17">
        <f t="shared" si="56"/>
        <v>5.4439999999999991</v>
      </c>
      <c r="F79" s="17"/>
      <c r="G79" s="16"/>
      <c r="H79" s="18">
        <v>0.5</v>
      </c>
      <c r="I79" s="16">
        <v>0.1</v>
      </c>
      <c r="J79" s="15">
        <f t="shared" si="57"/>
        <v>2.4219999999999997</v>
      </c>
      <c r="K79" s="15">
        <f>(D79+F79+G79)*70%</f>
        <v>2.4219999999999997</v>
      </c>
      <c r="L79" s="15"/>
      <c r="M79" s="19">
        <f t="shared" si="58"/>
        <v>13266960</v>
      </c>
      <c r="N79" s="19">
        <f t="shared" si="59"/>
        <v>541316.99999999988</v>
      </c>
      <c r="O79" s="20">
        <f t="shared" si="60"/>
        <v>12725643</v>
      </c>
      <c r="P79" s="112">
        <f t="shared" si="61"/>
        <v>51554</v>
      </c>
      <c r="Q79" s="21"/>
      <c r="R79" s="34"/>
    </row>
    <row r="80" spans="1:26" ht="17.25" customHeight="1" x14ac:dyDescent="0.25">
      <c r="A80" s="13">
        <v>56</v>
      </c>
      <c r="B80" s="14" t="s">
        <v>96</v>
      </c>
      <c r="C80" s="119">
        <f t="shared" si="55"/>
        <v>4.8419999999999996</v>
      </c>
      <c r="D80" s="119">
        <v>2.2599999999999998</v>
      </c>
      <c r="E80" s="17">
        <f t="shared" si="56"/>
        <v>2.5819999999999999</v>
      </c>
      <c r="F80" s="17"/>
      <c r="G80" s="16"/>
      <c r="H80" s="18">
        <v>0.5</v>
      </c>
      <c r="I80" s="16"/>
      <c r="J80" s="15">
        <f t="shared" si="57"/>
        <v>1.5819999999999999</v>
      </c>
      <c r="K80" s="15"/>
      <c r="L80" s="16">
        <v>0.5</v>
      </c>
      <c r="M80" s="19">
        <f t="shared" si="58"/>
        <v>7214579.9999999991</v>
      </c>
      <c r="N80" s="19">
        <f t="shared" si="59"/>
        <v>353576.99999999994</v>
      </c>
      <c r="O80" s="20">
        <f t="shared" si="60"/>
        <v>6861002.9999999991</v>
      </c>
      <c r="P80" s="112">
        <f t="shared" si="61"/>
        <v>33673.999999999993</v>
      </c>
      <c r="Q80" s="21"/>
      <c r="R80" s="34"/>
    </row>
    <row r="81" spans="1:26" ht="16.5" thickBot="1" x14ac:dyDescent="0.3">
      <c r="A81" s="13"/>
      <c r="B81" s="25" t="s">
        <v>27</v>
      </c>
      <c r="C81" s="120">
        <f>SUM(C75:C80)</f>
        <v>42.993219999999994</v>
      </c>
      <c r="D81" s="120">
        <f t="shared" ref="D81:R81" si="62">SUM(D75:D80)</f>
        <v>18.5</v>
      </c>
      <c r="E81" s="37">
        <f t="shared" si="62"/>
        <v>24.493219999999997</v>
      </c>
      <c r="F81" s="37">
        <f t="shared" si="62"/>
        <v>0.35</v>
      </c>
      <c r="G81" s="37">
        <f>SUM(G75:G80)</f>
        <v>0.44659999999999994</v>
      </c>
      <c r="H81" s="37">
        <f t="shared" si="62"/>
        <v>3</v>
      </c>
      <c r="I81" s="37">
        <f>SUM(I75:I80)</f>
        <v>0.1</v>
      </c>
      <c r="J81" s="37">
        <f t="shared" si="62"/>
        <v>13.507619999999999</v>
      </c>
      <c r="K81" s="37">
        <f>SUM(K75:K80)</f>
        <v>4.3889999999999993</v>
      </c>
      <c r="L81" s="37">
        <f t="shared" si="62"/>
        <v>2.7</v>
      </c>
      <c r="M81" s="27">
        <f t="shared" si="62"/>
        <v>64059897.799999997</v>
      </c>
      <c r="N81" s="27">
        <f t="shared" si="62"/>
        <v>3018953.07</v>
      </c>
      <c r="O81" s="20">
        <f t="shared" si="62"/>
        <v>61040944.729999997</v>
      </c>
      <c r="P81" s="20">
        <f t="shared" si="62"/>
        <v>287519.33999999997</v>
      </c>
      <c r="Q81" s="28"/>
      <c r="R81" s="29">
        <f t="shared" si="62"/>
        <v>0</v>
      </c>
      <c r="S81" s="113">
        <f>P81</f>
        <v>287519.33999999997</v>
      </c>
      <c r="T81" s="114" t="s">
        <v>117</v>
      </c>
      <c r="U81" s="114"/>
      <c r="V81" s="114"/>
      <c r="W81" s="114"/>
      <c r="X81" s="114"/>
      <c r="Y81" s="114"/>
      <c r="Z81" s="115"/>
    </row>
    <row r="82" spans="1:26" s="5" customFormat="1" ht="13.5" thickTop="1" x14ac:dyDescent="0.2">
      <c r="A82" s="8" t="s">
        <v>97</v>
      </c>
      <c r="B82" s="9" t="s">
        <v>98</v>
      </c>
      <c r="C82" s="121"/>
      <c r="D82" s="121"/>
      <c r="E82" s="30"/>
      <c r="F82" s="30"/>
      <c r="G82" s="30"/>
      <c r="H82" s="30"/>
      <c r="I82" s="30"/>
      <c r="J82" s="31"/>
      <c r="K82" s="31"/>
      <c r="L82" s="30"/>
      <c r="M82" s="30"/>
      <c r="N82" s="30"/>
      <c r="O82" s="32"/>
      <c r="P82" s="111"/>
      <c r="Q82" s="10"/>
      <c r="R82" s="47"/>
    </row>
    <row r="83" spans="1:26" ht="17.25" customHeight="1" x14ac:dyDescent="0.25">
      <c r="A83" s="13">
        <v>57</v>
      </c>
      <c r="B83" s="14" t="s">
        <v>99</v>
      </c>
      <c r="C83" s="119">
        <f>D83+E83</f>
        <v>9.1840000000000011</v>
      </c>
      <c r="D83" s="119">
        <v>4.32</v>
      </c>
      <c r="E83" s="17">
        <f>SUM(F83:L83)</f>
        <v>4.8639999999999999</v>
      </c>
      <c r="F83" s="17">
        <v>0.2</v>
      </c>
      <c r="G83" s="16"/>
      <c r="H83" s="18">
        <v>0.5</v>
      </c>
      <c r="I83" s="16"/>
      <c r="J83" s="15">
        <f>(G83+F83+D83)*70%</f>
        <v>3.1640000000000001</v>
      </c>
      <c r="K83" s="15"/>
      <c r="L83" s="16">
        <v>1</v>
      </c>
      <c r="M83" s="19">
        <f>C83*1490000</f>
        <v>13684160.000000002</v>
      </c>
      <c r="N83" s="19">
        <f>(D83+F83+G83)*10.5%*1490000</f>
        <v>707154</v>
      </c>
      <c r="O83" s="20">
        <f>M83-N83</f>
        <v>12977006.000000002</v>
      </c>
      <c r="P83" s="112">
        <f t="shared" ref="P83:P87" si="63">(D83+F83+G83)*1490000*1%</f>
        <v>67348.000000000015</v>
      </c>
      <c r="Q83" s="21"/>
      <c r="R83" s="34"/>
    </row>
    <row r="84" spans="1:26" ht="17.25" customHeight="1" x14ac:dyDescent="0.25">
      <c r="A84" s="13">
        <v>58</v>
      </c>
      <c r="B84" s="14" t="s">
        <v>100</v>
      </c>
      <c r="C84" s="119">
        <f>D84+E84</f>
        <v>6.3170000000000002</v>
      </c>
      <c r="D84" s="119">
        <v>2.86</v>
      </c>
      <c r="E84" s="17">
        <f>SUM(F84:L84)</f>
        <v>3.4569999999999999</v>
      </c>
      <c r="F84" s="17">
        <v>0.15</v>
      </c>
      <c r="G84" s="16"/>
      <c r="H84" s="18">
        <v>0.5</v>
      </c>
      <c r="I84" s="16"/>
      <c r="J84" s="15">
        <f>(G84+F84+D84)*70%</f>
        <v>2.1069999999999998</v>
      </c>
      <c r="K84" s="15"/>
      <c r="L84" s="16">
        <v>0.7</v>
      </c>
      <c r="M84" s="19">
        <f>C84*1490000</f>
        <v>9412330</v>
      </c>
      <c r="N84" s="19">
        <f>(D84+F84+G84)*10.5%*1490000</f>
        <v>470914.49999999994</v>
      </c>
      <c r="O84" s="20">
        <f>M84-N84</f>
        <v>8941415.5</v>
      </c>
      <c r="P84" s="112">
        <f t="shared" si="63"/>
        <v>44849</v>
      </c>
      <c r="Q84" s="21"/>
      <c r="R84" s="34"/>
    </row>
    <row r="85" spans="1:26" ht="17.25" customHeight="1" x14ac:dyDescent="0.25">
      <c r="A85" s="13">
        <v>59</v>
      </c>
      <c r="B85" s="14" t="s">
        <v>101</v>
      </c>
      <c r="C85" s="119">
        <f>D85+E85</f>
        <v>8.4019999999999992</v>
      </c>
      <c r="D85" s="119">
        <v>4.0599999999999996</v>
      </c>
      <c r="E85" s="17">
        <f>SUM(F85:L85)</f>
        <v>4.3419999999999996</v>
      </c>
      <c r="F85" s="17"/>
      <c r="G85" s="16"/>
      <c r="H85" s="18">
        <v>0.5</v>
      </c>
      <c r="I85" s="16"/>
      <c r="J85" s="15">
        <f>(G85+F85+D85)*70%</f>
        <v>2.8419999999999996</v>
      </c>
      <c r="K85" s="15"/>
      <c r="L85" s="16">
        <v>1</v>
      </c>
      <c r="M85" s="19">
        <f>C85*1490000</f>
        <v>12518979.999999998</v>
      </c>
      <c r="N85" s="19">
        <f>(D85+F85+G85)*10.5%*1490000</f>
        <v>635186.99999999988</v>
      </c>
      <c r="O85" s="20">
        <f>M85-N85</f>
        <v>11883792.999999998</v>
      </c>
      <c r="P85" s="112">
        <f t="shared" si="63"/>
        <v>60493.999999999993</v>
      </c>
      <c r="Q85" s="21"/>
      <c r="R85" s="34"/>
    </row>
    <row r="86" spans="1:26" ht="17.25" customHeight="1" x14ac:dyDescent="0.25">
      <c r="A86" s="13">
        <v>60</v>
      </c>
      <c r="B86" s="14" t="s">
        <v>102</v>
      </c>
      <c r="C86" s="119">
        <f>D86+E86</f>
        <v>6.0619999999999994</v>
      </c>
      <c r="D86" s="119">
        <v>2.86</v>
      </c>
      <c r="E86" s="17">
        <f>SUM(F86:L86)</f>
        <v>3.202</v>
      </c>
      <c r="F86" s="17"/>
      <c r="G86" s="16"/>
      <c r="H86" s="18">
        <v>0.5</v>
      </c>
      <c r="I86" s="16"/>
      <c r="J86" s="15">
        <f>(G86+F86+D86)*70%</f>
        <v>2.0019999999999998</v>
      </c>
      <c r="K86" s="15"/>
      <c r="L86" s="16">
        <v>0.7</v>
      </c>
      <c r="M86" s="19">
        <f>C86*1490000</f>
        <v>9032380</v>
      </c>
      <c r="N86" s="19">
        <f>(D86+F86+G86)*10.5%*1490000</f>
        <v>447446.99999999994</v>
      </c>
      <c r="O86" s="20">
        <f>M86-N86</f>
        <v>8584933</v>
      </c>
      <c r="P86" s="112">
        <f t="shared" si="63"/>
        <v>42614</v>
      </c>
      <c r="Q86" s="21"/>
      <c r="R86" s="34"/>
    </row>
    <row r="87" spans="1:26" ht="17.25" customHeight="1" x14ac:dyDescent="0.25">
      <c r="A87" s="13">
        <v>61</v>
      </c>
      <c r="B87" s="14" t="s">
        <v>103</v>
      </c>
      <c r="C87" s="119">
        <f>D87+E87</f>
        <v>6.161999999999999</v>
      </c>
      <c r="D87" s="119">
        <v>2.86</v>
      </c>
      <c r="E87" s="17">
        <f>SUM(F87:L87)</f>
        <v>3.3019999999999996</v>
      </c>
      <c r="F87" s="17"/>
      <c r="G87" s="16"/>
      <c r="H87" s="18">
        <v>0.5</v>
      </c>
      <c r="I87" s="16">
        <v>0.1</v>
      </c>
      <c r="J87" s="15">
        <f>(G87+F87+D87)*70%</f>
        <v>2.0019999999999998</v>
      </c>
      <c r="K87" s="15"/>
      <c r="L87" s="16">
        <v>0.7</v>
      </c>
      <c r="M87" s="19">
        <f>C87*1490000</f>
        <v>9181379.9999999981</v>
      </c>
      <c r="N87" s="19">
        <f>(D87+F87+G87)*10.5%*1490000</f>
        <v>447446.99999999994</v>
      </c>
      <c r="O87" s="20">
        <f>M87-N87</f>
        <v>8733932.9999999981</v>
      </c>
      <c r="P87" s="112">
        <f t="shared" si="63"/>
        <v>42614</v>
      </c>
      <c r="Q87" s="21"/>
      <c r="R87" s="34"/>
    </row>
    <row r="88" spans="1:26" ht="17.25" customHeight="1" thickBot="1" x14ac:dyDescent="0.3">
      <c r="A88" s="13"/>
      <c r="B88" s="25" t="s">
        <v>27</v>
      </c>
      <c r="C88" s="120">
        <f t="shared" ref="C88:R88" si="64">SUM(C83:C87)</f>
        <v>36.126999999999995</v>
      </c>
      <c r="D88" s="120">
        <f t="shared" si="64"/>
        <v>16.959999999999997</v>
      </c>
      <c r="E88" s="37">
        <f t="shared" si="64"/>
        <v>19.167000000000002</v>
      </c>
      <c r="F88" s="37">
        <f t="shared" si="64"/>
        <v>0.35</v>
      </c>
      <c r="G88" s="37">
        <f>SUM(G83:G87)</f>
        <v>0</v>
      </c>
      <c r="H88" s="37">
        <f t="shared" si="64"/>
        <v>2.5</v>
      </c>
      <c r="I88" s="37">
        <f>SUM(I83:I87)</f>
        <v>0.1</v>
      </c>
      <c r="J88" s="37">
        <f t="shared" si="64"/>
        <v>12.116999999999997</v>
      </c>
      <c r="K88" s="37">
        <f t="shared" si="64"/>
        <v>0</v>
      </c>
      <c r="L88" s="37">
        <f t="shared" si="64"/>
        <v>4.1000000000000005</v>
      </c>
      <c r="M88" s="20">
        <f t="shared" si="64"/>
        <v>53829230</v>
      </c>
      <c r="N88" s="20">
        <f t="shared" si="64"/>
        <v>2708149.5</v>
      </c>
      <c r="O88" s="20">
        <f t="shared" si="64"/>
        <v>51121080.5</v>
      </c>
      <c r="P88" s="20">
        <f t="shared" si="64"/>
        <v>257919</v>
      </c>
      <c r="Q88" s="28"/>
      <c r="R88" s="29">
        <f t="shared" si="64"/>
        <v>0</v>
      </c>
      <c r="S88" s="113">
        <f>P88</f>
        <v>257919</v>
      </c>
      <c r="T88" s="114" t="s">
        <v>117</v>
      </c>
      <c r="U88" s="114"/>
      <c r="V88" s="114"/>
      <c r="W88" s="114"/>
      <c r="X88" s="114"/>
      <c r="Y88" s="114"/>
      <c r="Z88" s="115"/>
    </row>
    <row r="89" spans="1:26" s="5" customFormat="1" ht="13.5" thickTop="1" x14ac:dyDescent="0.2">
      <c r="A89" s="8" t="s">
        <v>104</v>
      </c>
      <c r="B89" s="9" t="s">
        <v>105</v>
      </c>
      <c r="C89" s="121"/>
      <c r="D89" s="121"/>
      <c r="E89" s="30"/>
      <c r="F89" s="30"/>
      <c r="G89" s="30"/>
      <c r="H89" s="30"/>
      <c r="I89" s="30"/>
      <c r="J89" s="31"/>
      <c r="K89" s="31"/>
      <c r="L89" s="30"/>
      <c r="M89" s="30"/>
      <c r="N89" s="30"/>
      <c r="O89" s="32"/>
      <c r="P89" s="111"/>
      <c r="Q89" s="10"/>
      <c r="R89" s="47"/>
    </row>
    <row r="90" spans="1:26" ht="17.25" customHeight="1" x14ac:dyDescent="0.25">
      <c r="A90" s="13">
        <v>62</v>
      </c>
      <c r="B90" s="14" t="s">
        <v>106</v>
      </c>
      <c r="C90" s="119">
        <f>D90+E90</f>
        <v>6.202</v>
      </c>
      <c r="D90" s="119">
        <v>2.86</v>
      </c>
      <c r="E90" s="17">
        <f>SUM(F90:L90)</f>
        <v>3.3419999999999996</v>
      </c>
      <c r="F90" s="17">
        <v>0.2</v>
      </c>
      <c r="G90" s="16"/>
      <c r="H90" s="18">
        <v>0.5</v>
      </c>
      <c r="I90" s="16"/>
      <c r="J90" s="15">
        <f>(G90+F90+D90)*70%</f>
        <v>2.1419999999999999</v>
      </c>
      <c r="K90" s="15"/>
      <c r="L90" s="16">
        <v>0.5</v>
      </c>
      <c r="M90" s="19">
        <f>C90*1490000</f>
        <v>9240980</v>
      </c>
      <c r="N90" s="19">
        <f>(D90+F90+G90)*10.5%*1490000</f>
        <v>478736.99999999994</v>
      </c>
      <c r="O90" s="20">
        <f>M90-N90</f>
        <v>8762243</v>
      </c>
      <c r="P90" s="112">
        <f t="shared" ref="P90:P94" si="65">(D90+F90+G90)*1490000*1%</f>
        <v>45594</v>
      </c>
      <c r="Q90" s="40"/>
      <c r="R90" s="51"/>
    </row>
    <row r="91" spans="1:26" ht="17.25" customHeight="1" x14ac:dyDescent="0.25">
      <c r="A91" s="13">
        <v>63</v>
      </c>
      <c r="B91" s="14" t="s">
        <v>107</v>
      </c>
      <c r="C91" s="119">
        <f>D91+E91</f>
        <v>4.5969999999999995</v>
      </c>
      <c r="D91" s="119">
        <v>2.2599999999999998</v>
      </c>
      <c r="E91" s="17">
        <f>SUM(F91:L91)</f>
        <v>2.3369999999999997</v>
      </c>
      <c r="F91" s="17">
        <v>0.15</v>
      </c>
      <c r="G91" s="16"/>
      <c r="H91" s="18">
        <v>0.5</v>
      </c>
      <c r="I91" s="16"/>
      <c r="J91" s="15">
        <f>(G91+F91+D91)*70%</f>
        <v>1.6869999999999996</v>
      </c>
      <c r="K91" s="15"/>
      <c r="L91" s="16"/>
      <c r="M91" s="19">
        <f>C91*1490000</f>
        <v>6849529.9999999991</v>
      </c>
      <c r="N91" s="19">
        <f>(D91+F91+G91)*10.5%*1490000</f>
        <v>377044.49999999994</v>
      </c>
      <c r="O91" s="20">
        <f>M91-N91</f>
        <v>6472485.4999999991</v>
      </c>
      <c r="P91" s="112">
        <f t="shared" si="65"/>
        <v>35908.999999999993</v>
      </c>
      <c r="Q91" s="21"/>
      <c r="R91" s="34"/>
    </row>
    <row r="92" spans="1:26" ht="17.25" customHeight="1" x14ac:dyDescent="0.25">
      <c r="A92" s="13">
        <v>64</v>
      </c>
      <c r="B92" s="14" t="s">
        <v>108</v>
      </c>
      <c r="C92" s="119">
        <f>D92+E92</f>
        <v>6.0619999999999994</v>
      </c>
      <c r="D92" s="119">
        <v>2.86</v>
      </c>
      <c r="E92" s="17">
        <f>SUM(F92:L92)</f>
        <v>3.202</v>
      </c>
      <c r="F92" s="17"/>
      <c r="G92" s="16"/>
      <c r="H92" s="18">
        <v>0.5</v>
      </c>
      <c r="I92" s="16"/>
      <c r="J92" s="15">
        <f>(G92+F92+D92)*70%</f>
        <v>2.0019999999999998</v>
      </c>
      <c r="K92" s="15"/>
      <c r="L92" s="16">
        <v>0.7</v>
      </c>
      <c r="M92" s="19">
        <f>C92*1490000</f>
        <v>9032380</v>
      </c>
      <c r="N92" s="19">
        <f>(D92+F92+G92)*10.5%*1490000</f>
        <v>447446.99999999994</v>
      </c>
      <c r="O92" s="20">
        <f>M92-N92</f>
        <v>8584933</v>
      </c>
      <c r="P92" s="112">
        <f t="shared" si="65"/>
        <v>42614</v>
      </c>
      <c r="Q92" s="21"/>
      <c r="R92" s="34"/>
    </row>
    <row r="93" spans="1:26" ht="17.25" customHeight="1" x14ac:dyDescent="0.25">
      <c r="A93" s="13">
        <v>65</v>
      </c>
      <c r="B93" s="14" t="s">
        <v>24</v>
      </c>
      <c r="C93" s="119">
        <f>D93+E93</f>
        <v>6.0619999999999994</v>
      </c>
      <c r="D93" s="119">
        <v>2.86</v>
      </c>
      <c r="E93" s="17">
        <f>SUM(F93:L93)</f>
        <v>3.202</v>
      </c>
      <c r="F93" s="17"/>
      <c r="G93" s="16"/>
      <c r="H93" s="18">
        <v>0.5</v>
      </c>
      <c r="I93" s="16"/>
      <c r="J93" s="15">
        <f>(G93+F93+D93)*70%</f>
        <v>2.0019999999999998</v>
      </c>
      <c r="K93" s="15"/>
      <c r="L93" s="16">
        <v>0.7</v>
      </c>
      <c r="M93" s="19">
        <f>C93*1490000</f>
        <v>9032380</v>
      </c>
      <c r="N93" s="19">
        <f>(D93+F93+G93)*10.5%*1490000</f>
        <v>447446.99999999994</v>
      </c>
      <c r="O93" s="20">
        <f>M93-N93</f>
        <v>8584933</v>
      </c>
      <c r="P93" s="112">
        <f t="shared" si="65"/>
        <v>42614</v>
      </c>
      <c r="Q93" s="21"/>
      <c r="R93" s="34"/>
    </row>
    <row r="94" spans="1:26" ht="17.25" customHeight="1" x14ac:dyDescent="0.25">
      <c r="A94" s="13">
        <v>66</v>
      </c>
      <c r="B94" s="14" t="s">
        <v>109</v>
      </c>
      <c r="C94" s="119">
        <f>D94+E94</f>
        <v>7.7470999999999997</v>
      </c>
      <c r="D94" s="119">
        <v>4.0599999999999996</v>
      </c>
      <c r="E94" s="17">
        <f>SUM(F94:L94)</f>
        <v>3.6870999999999996</v>
      </c>
      <c r="F94" s="17"/>
      <c r="G94" s="16">
        <f>D94*5%</f>
        <v>0.20299999999999999</v>
      </c>
      <c r="H94" s="18">
        <v>0.5</v>
      </c>
      <c r="I94" s="16"/>
      <c r="J94" s="15">
        <f>(G94+F94+D94)*70%</f>
        <v>2.9840999999999998</v>
      </c>
      <c r="K94" s="15"/>
      <c r="L94" s="16"/>
      <c r="M94" s="19">
        <f>C94*1490000</f>
        <v>11543179</v>
      </c>
      <c r="N94" s="19">
        <f>(D94+F94+G94)*10.5%*1490000</f>
        <v>666946.35</v>
      </c>
      <c r="O94" s="20">
        <f>M94-N94</f>
        <v>10876232.65</v>
      </c>
      <c r="P94" s="112">
        <f t="shared" si="65"/>
        <v>63518.700000000004</v>
      </c>
      <c r="Q94" s="21"/>
      <c r="R94" s="51"/>
    </row>
    <row r="95" spans="1:26" ht="17.25" customHeight="1" thickBot="1" x14ac:dyDescent="0.3">
      <c r="A95" s="13"/>
      <c r="B95" s="25" t="s">
        <v>27</v>
      </c>
      <c r="C95" s="120">
        <f t="shared" ref="C95:R95" si="66">SUM(C90:C94)</f>
        <v>30.670099999999994</v>
      </c>
      <c r="D95" s="120">
        <f t="shared" si="66"/>
        <v>14.899999999999999</v>
      </c>
      <c r="E95" s="37">
        <f t="shared" si="66"/>
        <v>15.770099999999999</v>
      </c>
      <c r="F95" s="37">
        <f t="shared" si="66"/>
        <v>0.35</v>
      </c>
      <c r="G95" s="37">
        <f t="shared" si="66"/>
        <v>0.20299999999999999</v>
      </c>
      <c r="H95" s="38">
        <f t="shared" si="66"/>
        <v>2.5</v>
      </c>
      <c r="I95" s="36">
        <f t="shared" si="66"/>
        <v>0</v>
      </c>
      <c r="J95" s="26">
        <f t="shared" si="66"/>
        <v>10.8171</v>
      </c>
      <c r="K95" s="26">
        <f t="shared" si="66"/>
        <v>0</v>
      </c>
      <c r="L95" s="37">
        <f t="shared" si="66"/>
        <v>1.9</v>
      </c>
      <c r="M95" s="27">
        <f t="shared" si="66"/>
        <v>45698449</v>
      </c>
      <c r="N95" s="27">
        <f t="shared" si="66"/>
        <v>2417621.8499999996</v>
      </c>
      <c r="O95" s="20">
        <f t="shared" si="66"/>
        <v>43280827.149999999</v>
      </c>
      <c r="P95" s="20">
        <f t="shared" ref="P95" si="67">SUM(P90:P94)</f>
        <v>230249.7</v>
      </c>
      <c r="Q95" s="28"/>
      <c r="R95" s="29">
        <f t="shared" si="66"/>
        <v>0</v>
      </c>
      <c r="S95" s="113">
        <f>P95</f>
        <v>230249.7</v>
      </c>
      <c r="T95" s="114" t="s">
        <v>117</v>
      </c>
      <c r="U95" s="114"/>
      <c r="V95" s="114"/>
      <c r="W95" s="114"/>
      <c r="X95" s="114"/>
      <c r="Y95" s="114"/>
      <c r="Z95" s="115"/>
    </row>
    <row r="96" spans="1:26" ht="17.25" customHeight="1" thickTop="1" thickBot="1" x14ac:dyDescent="0.25">
      <c r="A96" s="218" t="s">
        <v>110</v>
      </c>
      <c r="B96" s="219"/>
      <c r="C96" s="123">
        <f>C95+C88+C81+C73+C67+C59+C51+C37+C29+C13+C21+C43</f>
        <v>436.77625999999998</v>
      </c>
      <c r="D96" s="123">
        <f t="shared" ref="D96:R96" si="68">D95+D88+D81+D73+D67+D59+D51+D37+D29+D13+D21+D43</f>
        <v>205.60999999999999</v>
      </c>
      <c r="E96" s="116">
        <f t="shared" si="68"/>
        <v>231.16625999999997</v>
      </c>
      <c r="F96" s="116">
        <f t="shared" si="68"/>
        <v>3.6500000000000004</v>
      </c>
      <c r="G96" s="116">
        <f t="shared" si="68"/>
        <v>4.3847999999999994</v>
      </c>
      <c r="H96" s="116">
        <f t="shared" si="68"/>
        <v>27.599999999999998</v>
      </c>
      <c r="I96" s="116">
        <f t="shared" si="68"/>
        <v>1.2</v>
      </c>
      <c r="J96" s="116">
        <f t="shared" si="68"/>
        <v>143.83145999999996</v>
      </c>
      <c r="K96" s="116">
        <f t="shared" si="68"/>
        <v>15.399999999999997</v>
      </c>
      <c r="L96" s="116">
        <f t="shared" si="68"/>
        <v>35.099999999999994</v>
      </c>
      <c r="M96" s="117">
        <f t="shared" si="68"/>
        <v>650796627.4000001</v>
      </c>
      <c r="N96" s="117">
        <f t="shared" si="68"/>
        <v>33424728.960000005</v>
      </c>
      <c r="O96" s="118">
        <f t="shared" si="68"/>
        <v>617371898.43999994</v>
      </c>
      <c r="P96" s="118">
        <f t="shared" ref="P96" si="69">P95+P88+P81+P73+P67+P59+P51+P37+P29+P13+P21+P43</f>
        <v>3183307.5199999996</v>
      </c>
      <c r="Q96" s="57"/>
      <c r="R96" s="58">
        <f t="shared" si="68"/>
        <v>0</v>
      </c>
    </row>
    <row r="97" spans="1:68" ht="15" customHeight="1" thickTop="1" x14ac:dyDescent="0.25">
      <c r="A97" s="64"/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2"/>
      <c r="N97" s="67" t="s">
        <v>293</v>
      </c>
      <c r="Q97" s="67"/>
      <c r="R97" s="67"/>
    </row>
    <row r="98" spans="1:68" s="75" customFormat="1" ht="15.75" x14ac:dyDescent="0.25">
      <c r="A98" s="68"/>
      <c r="B98" s="69" t="s">
        <v>111</v>
      </c>
      <c r="C98" s="70"/>
      <c r="D98" s="71"/>
      <c r="E98" s="71"/>
      <c r="F98" s="72"/>
      <c r="G98" s="72"/>
      <c r="H98" s="73" t="s">
        <v>112</v>
      </c>
      <c r="I98" s="73"/>
      <c r="J98" s="74"/>
      <c r="K98" s="74"/>
      <c r="N98" s="76" t="s">
        <v>113</v>
      </c>
      <c r="Q98" s="76"/>
      <c r="R98" s="77"/>
    </row>
    <row r="99" spans="1:68" s="81" customFormat="1" ht="15" customHeight="1" x14ac:dyDescent="0.25">
      <c r="A99" s="78"/>
      <c r="B99" s="79"/>
      <c r="C99" s="70"/>
      <c r="D99" s="74"/>
      <c r="E99" s="74"/>
      <c r="F99" s="72"/>
      <c r="G99" s="72"/>
      <c r="H99" s="80"/>
      <c r="I99" s="80"/>
      <c r="J99" s="74"/>
      <c r="K99" s="74"/>
      <c r="N99" s="82"/>
      <c r="Q99" s="82"/>
      <c r="R99" s="61"/>
    </row>
    <row r="100" spans="1:68" s="81" customFormat="1" ht="15" customHeight="1" x14ac:dyDescent="0.25">
      <c r="A100" s="78"/>
      <c r="B100" s="79"/>
      <c r="C100" s="83"/>
      <c r="D100" s="84"/>
      <c r="E100" s="84"/>
      <c r="F100" s="84"/>
      <c r="G100" s="84"/>
      <c r="H100" s="84"/>
      <c r="I100" s="84"/>
      <c r="J100" s="84"/>
      <c r="K100" s="84"/>
      <c r="L100" s="84"/>
      <c r="N100" s="82"/>
      <c r="Q100" s="82"/>
      <c r="R100" s="61"/>
    </row>
    <row r="101" spans="1:68" s="86" customFormat="1" ht="15" customHeight="1" x14ac:dyDescent="0.25">
      <c r="A101" s="78"/>
      <c r="B101" s="85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N101" s="87"/>
      <c r="Q101" s="87"/>
      <c r="R101" s="88"/>
    </row>
    <row r="102" spans="1:68" s="86" customFormat="1" ht="15" customHeight="1" x14ac:dyDescent="0.25">
      <c r="A102" s="78"/>
      <c r="B102" s="89"/>
      <c r="C102" s="70"/>
      <c r="D102" s="71"/>
      <c r="E102" s="71"/>
      <c r="F102" s="72"/>
      <c r="G102" s="72"/>
      <c r="H102" s="74"/>
      <c r="I102" s="74"/>
      <c r="J102" s="74"/>
      <c r="K102" s="74"/>
      <c r="N102" s="87"/>
      <c r="Q102" s="87"/>
      <c r="R102" s="88"/>
    </row>
    <row r="103" spans="1:68" s="90" customFormat="1" ht="15" x14ac:dyDescent="0.25">
      <c r="A103" s="78"/>
      <c r="B103" s="89"/>
      <c r="C103" s="70"/>
      <c r="D103" s="71"/>
      <c r="E103" s="71"/>
      <c r="F103" s="72"/>
      <c r="G103" s="72"/>
      <c r="H103" s="74"/>
      <c r="I103" s="74"/>
      <c r="J103" s="74"/>
      <c r="K103" s="74"/>
      <c r="N103" s="71"/>
      <c r="Q103" s="71"/>
      <c r="R103" s="77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</row>
    <row r="104" spans="1:68" s="98" customFormat="1" ht="14.25" x14ac:dyDescent="0.2">
      <c r="A104" s="93"/>
      <c r="B104" s="94" t="s">
        <v>114</v>
      </c>
      <c r="C104" s="70"/>
      <c r="D104" s="95"/>
      <c r="E104" s="96"/>
      <c r="F104" s="72"/>
      <c r="G104" s="72"/>
      <c r="H104" s="97" t="s">
        <v>115</v>
      </c>
      <c r="I104" s="97"/>
      <c r="J104" s="74"/>
      <c r="K104" s="74"/>
      <c r="N104" s="76" t="s">
        <v>116</v>
      </c>
      <c r="Q104" s="76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0"/>
      <c r="BA104" s="100"/>
      <c r="BB104" s="100"/>
      <c r="BC104" s="100"/>
      <c r="BD104" s="100"/>
      <c r="BE104" s="100"/>
      <c r="BF104" s="101"/>
      <c r="BG104" s="101"/>
      <c r="BH104" s="101"/>
      <c r="BI104" s="101"/>
      <c r="BJ104" s="101"/>
      <c r="BK104" s="101"/>
      <c r="BL104" s="101"/>
      <c r="BM104" s="101"/>
      <c r="BN104" s="101"/>
      <c r="BO104" s="101"/>
      <c r="BP104" s="101"/>
    </row>
    <row r="105" spans="1:68" s="98" customFormat="1" ht="14.25" x14ac:dyDescent="0.2">
      <c r="A105" s="102"/>
      <c r="B105" s="90"/>
      <c r="C105" s="103"/>
      <c r="D105" s="103"/>
      <c r="E105" s="103"/>
      <c r="F105" s="103"/>
      <c r="G105" s="103"/>
      <c r="H105" s="103"/>
      <c r="I105" s="103"/>
      <c r="J105" s="103"/>
      <c r="K105" s="103"/>
      <c r="N105" s="104"/>
      <c r="O105" s="103"/>
      <c r="P105" s="103"/>
      <c r="Q105" s="103"/>
      <c r="R105" s="103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100"/>
      <c r="AX105" s="100"/>
      <c r="AY105" s="100"/>
      <c r="AZ105" s="100"/>
      <c r="BA105" s="100"/>
      <c r="BB105" s="100"/>
      <c r="BC105" s="100"/>
      <c r="BD105" s="100"/>
      <c r="BE105" s="100"/>
      <c r="BF105" s="101"/>
      <c r="BG105" s="101"/>
      <c r="BH105" s="101"/>
      <c r="BI105" s="101"/>
      <c r="BJ105" s="101"/>
      <c r="BK105" s="101"/>
      <c r="BL105" s="101"/>
      <c r="BM105" s="101"/>
      <c r="BN105" s="101"/>
      <c r="BO105" s="101"/>
      <c r="BP105" s="101"/>
    </row>
    <row r="106" spans="1:68" s="98" customFormat="1" ht="14.25" x14ac:dyDescent="0.2">
      <c r="A106" s="102"/>
      <c r="B106" s="90"/>
      <c r="C106" s="105"/>
      <c r="D106" s="106"/>
      <c r="E106" s="106"/>
      <c r="F106" s="106"/>
      <c r="G106" s="106"/>
      <c r="H106" s="106"/>
      <c r="I106" s="106"/>
      <c r="J106" s="107"/>
      <c r="K106" s="107"/>
      <c r="L106" s="106"/>
      <c r="M106" s="103"/>
      <c r="N106" s="104"/>
      <c r="O106" s="103"/>
      <c r="P106" s="103"/>
      <c r="Q106" s="103"/>
      <c r="R106" s="103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  <c r="AV106" s="100"/>
      <c r="AW106" s="100"/>
      <c r="AX106" s="100"/>
      <c r="AY106" s="100"/>
      <c r="AZ106" s="100"/>
      <c r="BA106" s="100"/>
      <c r="BB106" s="100"/>
      <c r="BC106" s="100"/>
      <c r="BD106" s="100"/>
      <c r="BE106" s="100"/>
      <c r="BF106" s="101"/>
      <c r="BG106" s="101"/>
      <c r="BH106" s="101"/>
      <c r="BI106" s="101"/>
      <c r="BJ106" s="101"/>
      <c r="BK106" s="101"/>
      <c r="BL106" s="101"/>
      <c r="BM106" s="101"/>
      <c r="BN106" s="101"/>
      <c r="BO106" s="101"/>
      <c r="BP106" s="101"/>
    </row>
    <row r="107" spans="1:68" s="98" customFormat="1" ht="14.25" x14ac:dyDescent="0.2">
      <c r="A107" s="102"/>
      <c r="B107" s="90"/>
      <c r="C107" s="99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6"/>
      <c r="O107" s="106"/>
      <c r="P107" s="106"/>
      <c r="Q107" s="103"/>
      <c r="R107" s="103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  <c r="BA107" s="100"/>
      <c r="BB107" s="100"/>
      <c r="BC107" s="100"/>
      <c r="BD107" s="100"/>
      <c r="BE107" s="100"/>
      <c r="BF107" s="101"/>
      <c r="BG107" s="101"/>
      <c r="BH107" s="101"/>
      <c r="BI107" s="101"/>
      <c r="BJ107" s="101"/>
      <c r="BK107" s="101"/>
      <c r="BL107" s="101"/>
      <c r="BM107" s="101"/>
      <c r="BN107" s="101"/>
      <c r="BO107" s="101"/>
      <c r="BP107" s="101"/>
    </row>
    <row r="108" spans="1:68" s="98" customFormat="1" ht="14.25" x14ac:dyDescent="0.2">
      <c r="A108" s="102"/>
      <c r="B108" s="90"/>
      <c r="C108" s="109"/>
      <c r="D108" s="106"/>
      <c r="E108" s="106"/>
      <c r="F108" s="106"/>
      <c r="G108" s="106"/>
      <c r="H108" s="106"/>
      <c r="I108" s="106"/>
      <c r="J108" s="106"/>
      <c r="K108" s="106"/>
      <c r="L108" s="106"/>
      <c r="M108" s="103"/>
      <c r="N108" s="104"/>
      <c r="O108" s="103"/>
      <c r="P108" s="103"/>
      <c r="Q108" s="103"/>
      <c r="R108" s="103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  <c r="BA108" s="100"/>
      <c r="BB108" s="100"/>
      <c r="BC108" s="100"/>
      <c r="BD108" s="100"/>
      <c r="BE108" s="100"/>
      <c r="BF108" s="101"/>
      <c r="BG108" s="101"/>
      <c r="BH108" s="101"/>
      <c r="BI108" s="101"/>
      <c r="BJ108" s="101"/>
      <c r="BK108" s="101"/>
      <c r="BL108" s="101"/>
      <c r="BM108" s="101"/>
      <c r="BN108" s="101"/>
      <c r="BO108" s="101"/>
      <c r="BP108" s="101"/>
    </row>
    <row r="109" spans="1:68" s="98" customFormat="1" ht="14.25" x14ac:dyDescent="0.2">
      <c r="A109" s="102"/>
      <c r="B109" s="90"/>
      <c r="C109" s="109"/>
      <c r="D109" s="106"/>
      <c r="E109" s="106"/>
      <c r="F109" s="106"/>
      <c r="G109" s="106"/>
      <c r="H109" s="106"/>
      <c r="I109" s="106"/>
      <c r="J109" s="106"/>
      <c r="K109" s="106"/>
      <c r="L109" s="106"/>
      <c r="M109" s="103"/>
      <c r="N109" s="104"/>
      <c r="O109" s="103"/>
      <c r="P109" s="103"/>
      <c r="Q109" s="103"/>
      <c r="R109" s="103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  <c r="AV109" s="100"/>
      <c r="AW109" s="100"/>
      <c r="AX109" s="100"/>
      <c r="AY109" s="100"/>
      <c r="AZ109" s="100"/>
      <c r="BA109" s="100"/>
      <c r="BB109" s="100"/>
      <c r="BC109" s="100"/>
      <c r="BD109" s="100"/>
      <c r="BE109" s="100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</row>
    <row r="110" spans="1:68" s="98" customFormat="1" ht="14.25" x14ac:dyDescent="0.2">
      <c r="A110" s="102"/>
      <c r="B110" s="90"/>
      <c r="C110" s="109"/>
      <c r="D110" s="103"/>
      <c r="E110" s="106"/>
      <c r="F110" s="106"/>
      <c r="G110" s="106"/>
      <c r="H110" s="103"/>
      <c r="I110" s="103"/>
      <c r="J110" s="103"/>
      <c r="K110" s="103"/>
      <c r="L110" s="103"/>
      <c r="M110" s="103"/>
      <c r="N110" s="104"/>
      <c r="O110" s="103"/>
      <c r="P110" s="103"/>
      <c r="Q110" s="103"/>
      <c r="R110" s="103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  <c r="BA110" s="100"/>
      <c r="BB110" s="100"/>
      <c r="BC110" s="100"/>
      <c r="BD110" s="100"/>
      <c r="BE110" s="100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</row>
    <row r="111" spans="1:68" s="98" customFormat="1" ht="14.25" x14ac:dyDescent="0.2">
      <c r="A111" s="102"/>
      <c r="B111" s="90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4"/>
      <c r="O111" s="103"/>
      <c r="P111" s="103"/>
      <c r="Q111" s="103"/>
      <c r="R111" s="103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00"/>
      <c r="BA111" s="100"/>
      <c r="BB111" s="100"/>
      <c r="BC111" s="100"/>
      <c r="BD111" s="100"/>
      <c r="BE111" s="100"/>
      <c r="BF111" s="101"/>
      <c r="BG111" s="101"/>
      <c r="BH111" s="101"/>
      <c r="BI111" s="101"/>
      <c r="BJ111" s="101"/>
      <c r="BK111" s="101"/>
      <c r="BL111" s="101"/>
      <c r="BM111" s="101"/>
      <c r="BN111" s="101"/>
      <c r="BO111" s="101"/>
      <c r="BP111" s="101"/>
    </row>
    <row r="112" spans="1:68" s="75" customFormat="1" ht="15.75" x14ac:dyDescent="0.25">
      <c r="A112" s="110"/>
      <c r="B112" s="110"/>
    </row>
  </sheetData>
  <mergeCells count="17">
    <mergeCell ref="B1:D1"/>
    <mergeCell ref="F1:Q1"/>
    <mergeCell ref="B2:D2"/>
    <mergeCell ref="F2:Q2"/>
    <mergeCell ref="A5:A6"/>
    <mergeCell ref="B5:B6"/>
    <mergeCell ref="C5:C6"/>
    <mergeCell ref="D5:D6"/>
    <mergeCell ref="E5:E6"/>
    <mergeCell ref="F5:L5"/>
    <mergeCell ref="A4:R4"/>
    <mergeCell ref="Q5:Q6"/>
    <mergeCell ref="A96:B96"/>
    <mergeCell ref="P5:P6"/>
    <mergeCell ref="M5:M6"/>
    <mergeCell ref="N5:N6"/>
    <mergeCell ref="O5:O6"/>
  </mergeCells>
  <pageMargins left="0.11811023622047245" right="0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26"/>
  <sheetViews>
    <sheetView topLeftCell="A121" workbookViewId="0">
      <selection activeCell="A114" sqref="A114:A120"/>
    </sheetView>
  </sheetViews>
  <sheetFormatPr defaultColWidth="10.28515625" defaultRowHeight="11.25" x14ac:dyDescent="0.2"/>
  <cols>
    <col min="1" max="1" width="5.42578125" style="103" customWidth="1"/>
    <col min="2" max="2" width="20.7109375" style="150" customWidth="1"/>
    <col min="3" max="3" width="5.85546875" style="103" customWidth="1"/>
    <col min="4" max="4" width="4.7109375" style="103" customWidth="1"/>
    <col min="5" max="5" width="5.7109375" style="103" customWidth="1"/>
    <col min="6" max="6" width="5.5703125" style="103" customWidth="1"/>
    <col min="7" max="7" width="4.5703125" style="103" customWidth="1"/>
    <col min="8" max="8" width="5.140625" style="103" customWidth="1"/>
    <col min="9" max="9" width="4.7109375" style="103" customWidth="1"/>
    <col min="10" max="10" width="7.28515625" style="103" customWidth="1"/>
    <col min="11" max="11" width="4.42578125" style="103" customWidth="1"/>
    <col min="12" max="12" width="5.85546875" style="103" customWidth="1"/>
    <col min="13" max="13" width="5.140625" style="103" customWidth="1"/>
    <col min="14" max="14" width="6.5703125" style="103" customWidth="1"/>
    <col min="15" max="15" width="7.5703125" style="104" customWidth="1"/>
    <col min="16" max="16" width="22.85546875" style="103" customWidth="1"/>
    <col min="17" max="17" width="11" style="103" hidden="1" customWidth="1"/>
    <col min="18" max="18" width="15.42578125" style="103" customWidth="1"/>
    <col min="19" max="54" width="10.28515625" style="133" customWidth="1"/>
    <col min="55" max="65" width="10.28515625" style="134" customWidth="1"/>
    <col min="66" max="256" width="10.28515625" style="150"/>
    <col min="257" max="257" width="5.42578125" style="150" customWidth="1"/>
    <col min="258" max="258" width="20.7109375" style="150" customWidth="1"/>
    <col min="259" max="259" width="5.85546875" style="150" customWidth="1"/>
    <col min="260" max="260" width="4.7109375" style="150" customWidth="1"/>
    <col min="261" max="261" width="5.7109375" style="150" customWidth="1"/>
    <col min="262" max="262" width="5.5703125" style="150" customWidth="1"/>
    <col min="263" max="263" width="4.5703125" style="150" customWidth="1"/>
    <col min="264" max="264" width="5.140625" style="150" customWidth="1"/>
    <col min="265" max="265" width="4.7109375" style="150" customWidth="1"/>
    <col min="266" max="266" width="7.28515625" style="150" customWidth="1"/>
    <col min="267" max="267" width="4.42578125" style="150" customWidth="1"/>
    <col min="268" max="268" width="5.85546875" style="150" customWidth="1"/>
    <col min="269" max="269" width="5.140625" style="150" customWidth="1"/>
    <col min="270" max="270" width="6.5703125" style="150" customWidth="1"/>
    <col min="271" max="271" width="7.5703125" style="150" customWidth="1"/>
    <col min="272" max="272" width="22.85546875" style="150" customWidth="1"/>
    <col min="273" max="273" width="0" style="150" hidden="1" customWidth="1"/>
    <col min="274" max="274" width="15.42578125" style="150" customWidth="1"/>
    <col min="275" max="321" width="10.28515625" style="150" customWidth="1"/>
    <col min="322" max="512" width="10.28515625" style="150"/>
    <col min="513" max="513" width="5.42578125" style="150" customWidth="1"/>
    <col min="514" max="514" width="20.7109375" style="150" customWidth="1"/>
    <col min="515" max="515" width="5.85546875" style="150" customWidth="1"/>
    <col min="516" max="516" width="4.7109375" style="150" customWidth="1"/>
    <col min="517" max="517" width="5.7109375" style="150" customWidth="1"/>
    <col min="518" max="518" width="5.5703125" style="150" customWidth="1"/>
    <col min="519" max="519" width="4.5703125" style="150" customWidth="1"/>
    <col min="520" max="520" width="5.140625" style="150" customWidth="1"/>
    <col min="521" max="521" width="4.7109375" style="150" customWidth="1"/>
    <col min="522" max="522" width="7.28515625" style="150" customWidth="1"/>
    <col min="523" max="523" width="4.42578125" style="150" customWidth="1"/>
    <col min="524" max="524" width="5.85546875" style="150" customWidth="1"/>
    <col min="525" max="525" width="5.140625" style="150" customWidth="1"/>
    <col min="526" max="526" width="6.5703125" style="150" customWidth="1"/>
    <col min="527" max="527" width="7.5703125" style="150" customWidth="1"/>
    <col min="528" max="528" width="22.85546875" style="150" customWidth="1"/>
    <col min="529" max="529" width="0" style="150" hidden="1" customWidth="1"/>
    <col min="530" max="530" width="15.42578125" style="150" customWidth="1"/>
    <col min="531" max="577" width="10.28515625" style="150" customWidth="1"/>
    <col min="578" max="768" width="10.28515625" style="150"/>
    <col min="769" max="769" width="5.42578125" style="150" customWidth="1"/>
    <col min="770" max="770" width="20.7109375" style="150" customWidth="1"/>
    <col min="771" max="771" width="5.85546875" style="150" customWidth="1"/>
    <col min="772" max="772" width="4.7109375" style="150" customWidth="1"/>
    <col min="773" max="773" width="5.7109375" style="150" customWidth="1"/>
    <col min="774" max="774" width="5.5703125" style="150" customWidth="1"/>
    <col min="775" max="775" width="4.5703125" style="150" customWidth="1"/>
    <col min="776" max="776" width="5.140625" style="150" customWidth="1"/>
    <col min="777" max="777" width="4.7109375" style="150" customWidth="1"/>
    <col min="778" max="778" width="7.28515625" style="150" customWidth="1"/>
    <col min="779" max="779" width="4.42578125" style="150" customWidth="1"/>
    <col min="780" max="780" width="5.85546875" style="150" customWidth="1"/>
    <col min="781" max="781" width="5.140625" style="150" customWidth="1"/>
    <col min="782" max="782" width="6.5703125" style="150" customWidth="1"/>
    <col min="783" max="783" width="7.5703125" style="150" customWidth="1"/>
    <col min="784" max="784" width="22.85546875" style="150" customWidth="1"/>
    <col min="785" max="785" width="0" style="150" hidden="1" customWidth="1"/>
    <col min="786" max="786" width="15.42578125" style="150" customWidth="1"/>
    <col min="787" max="833" width="10.28515625" style="150" customWidth="1"/>
    <col min="834" max="1024" width="10.28515625" style="150"/>
    <col min="1025" max="1025" width="5.42578125" style="150" customWidth="1"/>
    <col min="1026" max="1026" width="20.7109375" style="150" customWidth="1"/>
    <col min="1027" max="1027" width="5.85546875" style="150" customWidth="1"/>
    <col min="1028" max="1028" width="4.7109375" style="150" customWidth="1"/>
    <col min="1029" max="1029" width="5.7109375" style="150" customWidth="1"/>
    <col min="1030" max="1030" width="5.5703125" style="150" customWidth="1"/>
    <col min="1031" max="1031" width="4.5703125" style="150" customWidth="1"/>
    <col min="1032" max="1032" width="5.140625" style="150" customWidth="1"/>
    <col min="1033" max="1033" width="4.7109375" style="150" customWidth="1"/>
    <col min="1034" max="1034" width="7.28515625" style="150" customWidth="1"/>
    <col min="1035" max="1035" width="4.42578125" style="150" customWidth="1"/>
    <col min="1036" max="1036" width="5.85546875" style="150" customWidth="1"/>
    <col min="1037" max="1037" width="5.140625" style="150" customWidth="1"/>
    <col min="1038" max="1038" width="6.5703125" style="150" customWidth="1"/>
    <col min="1039" max="1039" width="7.5703125" style="150" customWidth="1"/>
    <col min="1040" max="1040" width="22.85546875" style="150" customWidth="1"/>
    <col min="1041" max="1041" width="0" style="150" hidden="1" customWidth="1"/>
    <col min="1042" max="1042" width="15.42578125" style="150" customWidth="1"/>
    <col min="1043" max="1089" width="10.28515625" style="150" customWidth="1"/>
    <col min="1090" max="1280" width="10.28515625" style="150"/>
    <col min="1281" max="1281" width="5.42578125" style="150" customWidth="1"/>
    <col min="1282" max="1282" width="20.7109375" style="150" customWidth="1"/>
    <col min="1283" max="1283" width="5.85546875" style="150" customWidth="1"/>
    <col min="1284" max="1284" width="4.7109375" style="150" customWidth="1"/>
    <col min="1285" max="1285" width="5.7109375" style="150" customWidth="1"/>
    <col min="1286" max="1286" width="5.5703125" style="150" customWidth="1"/>
    <col min="1287" max="1287" width="4.5703125" style="150" customWidth="1"/>
    <col min="1288" max="1288" width="5.140625" style="150" customWidth="1"/>
    <col min="1289" max="1289" width="4.7109375" style="150" customWidth="1"/>
    <col min="1290" max="1290" width="7.28515625" style="150" customWidth="1"/>
    <col min="1291" max="1291" width="4.42578125" style="150" customWidth="1"/>
    <col min="1292" max="1292" width="5.85546875" style="150" customWidth="1"/>
    <col min="1293" max="1293" width="5.140625" style="150" customWidth="1"/>
    <col min="1294" max="1294" width="6.5703125" style="150" customWidth="1"/>
    <col min="1295" max="1295" width="7.5703125" style="150" customWidth="1"/>
    <col min="1296" max="1296" width="22.85546875" style="150" customWidth="1"/>
    <col min="1297" max="1297" width="0" style="150" hidden="1" customWidth="1"/>
    <col min="1298" max="1298" width="15.42578125" style="150" customWidth="1"/>
    <col min="1299" max="1345" width="10.28515625" style="150" customWidth="1"/>
    <col min="1346" max="1536" width="10.28515625" style="150"/>
    <col min="1537" max="1537" width="5.42578125" style="150" customWidth="1"/>
    <col min="1538" max="1538" width="20.7109375" style="150" customWidth="1"/>
    <col min="1539" max="1539" width="5.85546875" style="150" customWidth="1"/>
    <col min="1540" max="1540" width="4.7109375" style="150" customWidth="1"/>
    <col min="1541" max="1541" width="5.7109375" style="150" customWidth="1"/>
    <col min="1542" max="1542" width="5.5703125" style="150" customWidth="1"/>
    <col min="1543" max="1543" width="4.5703125" style="150" customWidth="1"/>
    <col min="1544" max="1544" width="5.140625" style="150" customWidth="1"/>
    <col min="1545" max="1545" width="4.7109375" style="150" customWidth="1"/>
    <col min="1546" max="1546" width="7.28515625" style="150" customWidth="1"/>
    <col min="1547" max="1547" width="4.42578125" style="150" customWidth="1"/>
    <col min="1548" max="1548" width="5.85546875" style="150" customWidth="1"/>
    <col min="1549" max="1549" width="5.140625" style="150" customWidth="1"/>
    <col min="1550" max="1550" width="6.5703125" style="150" customWidth="1"/>
    <col min="1551" max="1551" width="7.5703125" style="150" customWidth="1"/>
    <col min="1552" max="1552" width="22.85546875" style="150" customWidth="1"/>
    <col min="1553" max="1553" width="0" style="150" hidden="1" customWidth="1"/>
    <col min="1554" max="1554" width="15.42578125" style="150" customWidth="1"/>
    <col min="1555" max="1601" width="10.28515625" style="150" customWidth="1"/>
    <col min="1602" max="1792" width="10.28515625" style="150"/>
    <col min="1793" max="1793" width="5.42578125" style="150" customWidth="1"/>
    <col min="1794" max="1794" width="20.7109375" style="150" customWidth="1"/>
    <col min="1795" max="1795" width="5.85546875" style="150" customWidth="1"/>
    <col min="1796" max="1796" width="4.7109375" style="150" customWidth="1"/>
    <col min="1797" max="1797" width="5.7109375" style="150" customWidth="1"/>
    <col min="1798" max="1798" width="5.5703125" style="150" customWidth="1"/>
    <col min="1799" max="1799" width="4.5703125" style="150" customWidth="1"/>
    <col min="1800" max="1800" width="5.140625" style="150" customWidth="1"/>
    <col min="1801" max="1801" width="4.7109375" style="150" customWidth="1"/>
    <col min="1802" max="1802" width="7.28515625" style="150" customWidth="1"/>
    <col min="1803" max="1803" width="4.42578125" style="150" customWidth="1"/>
    <col min="1804" max="1804" width="5.85546875" style="150" customWidth="1"/>
    <col min="1805" max="1805" width="5.140625" style="150" customWidth="1"/>
    <col min="1806" max="1806" width="6.5703125" style="150" customWidth="1"/>
    <col min="1807" max="1807" width="7.5703125" style="150" customWidth="1"/>
    <col min="1808" max="1808" width="22.85546875" style="150" customWidth="1"/>
    <col min="1809" max="1809" width="0" style="150" hidden="1" customWidth="1"/>
    <col min="1810" max="1810" width="15.42578125" style="150" customWidth="1"/>
    <col min="1811" max="1857" width="10.28515625" style="150" customWidth="1"/>
    <col min="1858" max="2048" width="10.28515625" style="150"/>
    <col min="2049" max="2049" width="5.42578125" style="150" customWidth="1"/>
    <col min="2050" max="2050" width="20.7109375" style="150" customWidth="1"/>
    <col min="2051" max="2051" width="5.85546875" style="150" customWidth="1"/>
    <col min="2052" max="2052" width="4.7109375" style="150" customWidth="1"/>
    <col min="2053" max="2053" width="5.7109375" style="150" customWidth="1"/>
    <col min="2054" max="2054" width="5.5703125" style="150" customWidth="1"/>
    <col min="2055" max="2055" width="4.5703125" style="150" customWidth="1"/>
    <col min="2056" max="2056" width="5.140625" style="150" customWidth="1"/>
    <col min="2057" max="2057" width="4.7109375" style="150" customWidth="1"/>
    <col min="2058" max="2058" width="7.28515625" style="150" customWidth="1"/>
    <col min="2059" max="2059" width="4.42578125" style="150" customWidth="1"/>
    <col min="2060" max="2060" width="5.85546875" style="150" customWidth="1"/>
    <col min="2061" max="2061" width="5.140625" style="150" customWidth="1"/>
    <col min="2062" max="2062" width="6.5703125" style="150" customWidth="1"/>
    <col min="2063" max="2063" width="7.5703125" style="150" customWidth="1"/>
    <col min="2064" max="2064" width="22.85546875" style="150" customWidth="1"/>
    <col min="2065" max="2065" width="0" style="150" hidden="1" customWidth="1"/>
    <col min="2066" max="2066" width="15.42578125" style="150" customWidth="1"/>
    <col min="2067" max="2113" width="10.28515625" style="150" customWidth="1"/>
    <col min="2114" max="2304" width="10.28515625" style="150"/>
    <col min="2305" max="2305" width="5.42578125" style="150" customWidth="1"/>
    <col min="2306" max="2306" width="20.7109375" style="150" customWidth="1"/>
    <col min="2307" max="2307" width="5.85546875" style="150" customWidth="1"/>
    <col min="2308" max="2308" width="4.7109375" style="150" customWidth="1"/>
    <col min="2309" max="2309" width="5.7109375" style="150" customWidth="1"/>
    <col min="2310" max="2310" width="5.5703125" style="150" customWidth="1"/>
    <col min="2311" max="2311" width="4.5703125" style="150" customWidth="1"/>
    <col min="2312" max="2312" width="5.140625" style="150" customWidth="1"/>
    <col min="2313" max="2313" width="4.7109375" style="150" customWidth="1"/>
    <col min="2314" max="2314" width="7.28515625" style="150" customWidth="1"/>
    <col min="2315" max="2315" width="4.42578125" style="150" customWidth="1"/>
    <col min="2316" max="2316" width="5.85546875" style="150" customWidth="1"/>
    <col min="2317" max="2317" width="5.140625" style="150" customWidth="1"/>
    <col min="2318" max="2318" width="6.5703125" style="150" customWidth="1"/>
    <col min="2319" max="2319" width="7.5703125" style="150" customWidth="1"/>
    <col min="2320" max="2320" width="22.85546875" style="150" customWidth="1"/>
    <col min="2321" max="2321" width="0" style="150" hidden="1" customWidth="1"/>
    <col min="2322" max="2322" width="15.42578125" style="150" customWidth="1"/>
    <col min="2323" max="2369" width="10.28515625" style="150" customWidth="1"/>
    <col min="2370" max="2560" width="10.28515625" style="150"/>
    <col min="2561" max="2561" width="5.42578125" style="150" customWidth="1"/>
    <col min="2562" max="2562" width="20.7109375" style="150" customWidth="1"/>
    <col min="2563" max="2563" width="5.85546875" style="150" customWidth="1"/>
    <col min="2564" max="2564" width="4.7109375" style="150" customWidth="1"/>
    <col min="2565" max="2565" width="5.7109375" style="150" customWidth="1"/>
    <col min="2566" max="2566" width="5.5703125" style="150" customWidth="1"/>
    <col min="2567" max="2567" width="4.5703125" style="150" customWidth="1"/>
    <col min="2568" max="2568" width="5.140625" style="150" customWidth="1"/>
    <col min="2569" max="2569" width="4.7109375" style="150" customWidth="1"/>
    <col min="2570" max="2570" width="7.28515625" style="150" customWidth="1"/>
    <col min="2571" max="2571" width="4.42578125" style="150" customWidth="1"/>
    <col min="2572" max="2572" width="5.85546875" style="150" customWidth="1"/>
    <col min="2573" max="2573" width="5.140625" style="150" customWidth="1"/>
    <col min="2574" max="2574" width="6.5703125" style="150" customWidth="1"/>
    <col min="2575" max="2575" width="7.5703125" style="150" customWidth="1"/>
    <col min="2576" max="2576" width="22.85546875" style="150" customWidth="1"/>
    <col min="2577" max="2577" width="0" style="150" hidden="1" customWidth="1"/>
    <col min="2578" max="2578" width="15.42578125" style="150" customWidth="1"/>
    <col min="2579" max="2625" width="10.28515625" style="150" customWidth="1"/>
    <col min="2626" max="2816" width="10.28515625" style="150"/>
    <col min="2817" max="2817" width="5.42578125" style="150" customWidth="1"/>
    <col min="2818" max="2818" width="20.7109375" style="150" customWidth="1"/>
    <col min="2819" max="2819" width="5.85546875" style="150" customWidth="1"/>
    <col min="2820" max="2820" width="4.7109375" style="150" customWidth="1"/>
    <col min="2821" max="2821" width="5.7109375" style="150" customWidth="1"/>
    <col min="2822" max="2822" width="5.5703125" style="150" customWidth="1"/>
    <col min="2823" max="2823" width="4.5703125" style="150" customWidth="1"/>
    <col min="2824" max="2824" width="5.140625" style="150" customWidth="1"/>
    <col min="2825" max="2825" width="4.7109375" style="150" customWidth="1"/>
    <col min="2826" max="2826" width="7.28515625" style="150" customWidth="1"/>
    <col min="2827" max="2827" width="4.42578125" style="150" customWidth="1"/>
    <col min="2828" max="2828" width="5.85546875" style="150" customWidth="1"/>
    <col min="2829" max="2829" width="5.140625" style="150" customWidth="1"/>
    <col min="2830" max="2830" width="6.5703125" style="150" customWidth="1"/>
    <col min="2831" max="2831" width="7.5703125" style="150" customWidth="1"/>
    <col min="2832" max="2832" width="22.85546875" style="150" customWidth="1"/>
    <col min="2833" max="2833" width="0" style="150" hidden="1" customWidth="1"/>
    <col min="2834" max="2834" width="15.42578125" style="150" customWidth="1"/>
    <col min="2835" max="2881" width="10.28515625" style="150" customWidth="1"/>
    <col min="2882" max="3072" width="10.28515625" style="150"/>
    <col min="3073" max="3073" width="5.42578125" style="150" customWidth="1"/>
    <col min="3074" max="3074" width="20.7109375" style="150" customWidth="1"/>
    <col min="3075" max="3075" width="5.85546875" style="150" customWidth="1"/>
    <col min="3076" max="3076" width="4.7109375" style="150" customWidth="1"/>
    <col min="3077" max="3077" width="5.7109375" style="150" customWidth="1"/>
    <col min="3078" max="3078" width="5.5703125" style="150" customWidth="1"/>
    <col min="3079" max="3079" width="4.5703125" style="150" customWidth="1"/>
    <col min="3080" max="3080" width="5.140625" style="150" customWidth="1"/>
    <col min="3081" max="3081" width="4.7109375" style="150" customWidth="1"/>
    <col min="3082" max="3082" width="7.28515625" style="150" customWidth="1"/>
    <col min="3083" max="3083" width="4.42578125" style="150" customWidth="1"/>
    <col min="3084" max="3084" width="5.85546875" style="150" customWidth="1"/>
    <col min="3085" max="3085" width="5.140625" style="150" customWidth="1"/>
    <col min="3086" max="3086" width="6.5703125" style="150" customWidth="1"/>
    <col min="3087" max="3087" width="7.5703125" style="150" customWidth="1"/>
    <col min="3088" max="3088" width="22.85546875" style="150" customWidth="1"/>
    <col min="3089" max="3089" width="0" style="150" hidden="1" customWidth="1"/>
    <col min="3090" max="3090" width="15.42578125" style="150" customWidth="1"/>
    <col min="3091" max="3137" width="10.28515625" style="150" customWidth="1"/>
    <col min="3138" max="3328" width="10.28515625" style="150"/>
    <col min="3329" max="3329" width="5.42578125" style="150" customWidth="1"/>
    <col min="3330" max="3330" width="20.7109375" style="150" customWidth="1"/>
    <col min="3331" max="3331" width="5.85546875" style="150" customWidth="1"/>
    <col min="3332" max="3332" width="4.7109375" style="150" customWidth="1"/>
    <col min="3333" max="3333" width="5.7109375" style="150" customWidth="1"/>
    <col min="3334" max="3334" width="5.5703125" style="150" customWidth="1"/>
    <col min="3335" max="3335" width="4.5703125" style="150" customWidth="1"/>
    <col min="3336" max="3336" width="5.140625" style="150" customWidth="1"/>
    <col min="3337" max="3337" width="4.7109375" style="150" customWidth="1"/>
    <col min="3338" max="3338" width="7.28515625" style="150" customWidth="1"/>
    <col min="3339" max="3339" width="4.42578125" style="150" customWidth="1"/>
    <col min="3340" max="3340" width="5.85546875" style="150" customWidth="1"/>
    <col min="3341" max="3341" width="5.140625" style="150" customWidth="1"/>
    <col min="3342" max="3342" width="6.5703125" style="150" customWidth="1"/>
    <col min="3343" max="3343" width="7.5703125" style="150" customWidth="1"/>
    <col min="3344" max="3344" width="22.85546875" style="150" customWidth="1"/>
    <col min="3345" max="3345" width="0" style="150" hidden="1" customWidth="1"/>
    <col min="3346" max="3346" width="15.42578125" style="150" customWidth="1"/>
    <col min="3347" max="3393" width="10.28515625" style="150" customWidth="1"/>
    <col min="3394" max="3584" width="10.28515625" style="150"/>
    <col min="3585" max="3585" width="5.42578125" style="150" customWidth="1"/>
    <col min="3586" max="3586" width="20.7109375" style="150" customWidth="1"/>
    <col min="3587" max="3587" width="5.85546875" style="150" customWidth="1"/>
    <col min="3588" max="3588" width="4.7109375" style="150" customWidth="1"/>
    <col min="3589" max="3589" width="5.7109375" style="150" customWidth="1"/>
    <col min="3590" max="3590" width="5.5703125" style="150" customWidth="1"/>
    <col min="3591" max="3591" width="4.5703125" style="150" customWidth="1"/>
    <col min="3592" max="3592" width="5.140625" style="150" customWidth="1"/>
    <col min="3593" max="3593" width="4.7109375" style="150" customWidth="1"/>
    <col min="3594" max="3594" width="7.28515625" style="150" customWidth="1"/>
    <col min="3595" max="3595" width="4.42578125" style="150" customWidth="1"/>
    <col min="3596" max="3596" width="5.85546875" style="150" customWidth="1"/>
    <col min="3597" max="3597" width="5.140625" style="150" customWidth="1"/>
    <col min="3598" max="3598" width="6.5703125" style="150" customWidth="1"/>
    <col min="3599" max="3599" width="7.5703125" style="150" customWidth="1"/>
    <col min="3600" max="3600" width="22.85546875" style="150" customWidth="1"/>
    <col min="3601" max="3601" width="0" style="150" hidden="1" customWidth="1"/>
    <col min="3602" max="3602" width="15.42578125" style="150" customWidth="1"/>
    <col min="3603" max="3649" width="10.28515625" style="150" customWidth="1"/>
    <col min="3650" max="3840" width="10.28515625" style="150"/>
    <col min="3841" max="3841" width="5.42578125" style="150" customWidth="1"/>
    <col min="3842" max="3842" width="20.7109375" style="150" customWidth="1"/>
    <col min="3843" max="3843" width="5.85546875" style="150" customWidth="1"/>
    <col min="3844" max="3844" width="4.7109375" style="150" customWidth="1"/>
    <col min="3845" max="3845" width="5.7109375" style="150" customWidth="1"/>
    <col min="3846" max="3846" width="5.5703125" style="150" customWidth="1"/>
    <col min="3847" max="3847" width="4.5703125" style="150" customWidth="1"/>
    <col min="3848" max="3848" width="5.140625" style="150" customWidth="1"/>
    <col min="3849" max="3849" width="4.7109375" style="150" customWidth="1"/>
    <col min="3850" max="3850" width="7.28515625" style="150" customWidth="1"/>
    <col min="3851" max="3851" width="4.42578125" style="150" customWidth="1"/>
    <col min="3852" max="3852" width="5.85546875" style="150" customWidth="1"/>
    <col min="3853" max="3853" width="5.140625" style="150" customWidth="1"/>
    <col min="3854" max="3854" width="6.5703125" style="150" customWidth="1"/>
    <col min="3855" max="3855" width="7.5703125" style="150" customWidth="1"/>
    <col min="3856" max="3856" width="22.85546875" style="150" customWidth="1"/>
    <col min="3857" max="3857" width="0" style="150" hidden="1" customWidth="1"/>
    <col min="3858" max="3858" width="15.42578125" style="150" customWidth="1"/>
    <col min="3859" max="3905" width="10.28515625" style="150" customWidth="1"/>
    <col min="3906" max="4096" width="10.28515625" style="150"/>
    <col min="4097" max="4097" width="5.42578125" style="150" customWidth="1"/>
    <col min="4098" max="4098" width="20.7109375" style="150" customWidth="1"/>
    <col min="4099" max="4099" width="5.85546875" style="150" customWidth="1"/>
    <col min="4100" max="4100" width="4.7109375" style="150" customWidth="1"/>
    <col min="4101" max="4101" width="5.7109375" style="150" customWidth="1"/>
    <col min="4102" max="4102" width="5.5703125" style="150" customWidth="1"/>
    <col min="4103" max="4103" width="4.5703125" style="150" customWidth="1"/>
    <col min="4104" max="4104" width="5.140625" style="150" customWidth="1"/>
    <col min="4105" max="4105" width="4.7109375" style="150" customWidth="1"/>
    <col min="4106" max="4106" width="7.28515625" style="150" customWidth="1"/>
    <col min="4107" max="4107" width="4.42578125" style="150" customWidth="1"/>
    <col min="4108" max="4108" width="5.85546875" style="150" customWidth="1"/>
    <col min="4109" max="4109" width="5.140625" style="150" customWidth="1"/>
    <col min="4110" max="4110" width="6.5703125" style="150" customWidth="1"/>
    <col min="4111" max="4111" width="7.5703125" style="150" customWidth="1"/>
    <col min="4112" max="4112" width="22.85546875" style="150" customWidth="1"/>
    <col min="4113" max="4113" width="0" style="150" hidden="1" customWidth="1"/>
    <col min="4114" max="4114" width="15.42578125" style="150" customWidth="1"/>
    <col min="4115" max="4161" width="10.28515625" style="150" customWidth="1"/>
    <col min="4162" max="4352" width="10.28515625" style="150"/>
    <col min="4353" max="4353" width="5.42578125" style="150" customWidth="1"/>
    <col min="4354" max="4354" width="20.7109375" style="150" customWidth="1"/>
    <col min="4355" max="4355" width="5.85546875" style="150" customWidth="1"/>
    <col min="4356" max="4356" width="4.7109375" style="150" customWidth="1"/>
    <col min="4357" max="4357" width="5.7109375" style="150" customWidth="1"/>
    <col min="4358" max="4358" width="5.5703125" style="150" customWidth="1"/>
    <col min="4359" max="4359" width="4.5703125" style="150" customWidth="1"/>
    <col min="4360" max="4360" width="5.140625" style="150" customWidth="1"/>
    <col min="4361" max="4361" width="4.7109375" style="150" customWidth="1"/>
    <col min="4362" max="4362" width="7.28515625" style="150" customWidth="1"/>
    <col min="4363" max="4363" width="4.42578125" style="150" customWidth="1"/>
    <col min="4364" max="4364" width="5.85546875" style="150" customWidth="1"/>
    <col min="4365" max="4365" width="5.140625" style="150" customWidth="1"/>
    <col min="4366" max="4366" width="6.5703125" style="150" customWidth="1"/>
    <col min="4367" max="4367" width="7.5703125" style="150" customWidth="1"/>
    <col min="4368" max="4368" width="22.85546875" style="150" customWidth="1"/>
    <col min="4369" max="4369" width="0" style="150" hidden="1" customWidth="1"/>
    <col min="4370" max="4370" width="15.42578125" style="150" customWidth="1"/>
    <col min="4371" max="4417" width="10.28515625" style="150" customWidth="1"/>
    <col min="4418" max="4608" width="10.28515625" style="150"/>
    <col min="4609" max="4609" width="5.42578125" style="150" customWidth="1"/>
    <col min="4610" max="4610" width="20.7109375" style="150" customWidth="1"/>
    <col min="4611" max="4611" width="5.85546875" style="150" customWidth="1"/>
    <col min="4612" max="4612" width="4.7109375" style="150" customWidth="1"/>
    <col min="4613" max="4613" width="5.7109375" style="150" customWidth="1"/>
    <col min="4614" max="4614" width="5.5703125" style="150" customWidth="1"/>
    <col min="4615" max="4615" width="4.5703125" style="150" customWidth="1"/>
    <col min="4616" max="4616" width="5.140625" style="150" customWidth="1"/>
    <col min="4617" max="4617" width="4.7109375" style="150" customWidth="1"/>
    <col min="4618" max="4618" width="7.28515625" style="150" customWidth="1"/>
    <col min="4619" max="4619" width="4.42578125" style="150" customWidth="1"/>
    <col min="4620" max="4620" width="5.85546875" style="150" customWidth="1"/>
    <col min="4621" max="4621" width="5.140625" style="150" customWidth="1"/>
    <col min="4622" max="4622" width="6.5703125" style="150" customWidth="1"/>
    <col min="4623" max="4623" width="7.5703125" style="150" customWidth="1"/>
    <col min="4624" max="4624" width="22.85546875" style="150" customWidth="1"/>
    <col min="4625" max="4625" width="0" style="150" hidden="1" customWidth="1"/>
    <col min="4626" max="4626" width="15.42578125" style="150" customWidth="1"/>
    <col min="4627" max="4673" width="10.28515625" style="150" customWidth="1"/>
    <col min="4674" max="4864" width="10.28515625" style="150"/>
    <col min="4865" max="4865" width="5.42578125" style="150" customWidth="1"/>
    <col min="4866" max="4866" width="20.7109375" style="150" customWidth="1"/>
    <col min="4867" max="4867" width="5.85546875" style="150" customWidth="1"/>
    <col min="4868" max="4868" width="4.7109375" style="150" customWidth="1"/>
    <col min="4869" max="4869" width="5.7109375" style="150" customWidth="1"/>
    <col min="4870" max="4870" width="5.5703125" style="150" customWidth="1"/>
    <col min="4871" max="4871" width="4.5703125" style="150" customWidth="1"/>
    <col min="4872" max="4872" width="5.140625" style="150" customWidth="1"/>
    <col min="4873" max="4873" width="4.7109375" style="150" customWidth="1"/>
    <col min="4874" max="4874" width="7.28515625" style="150" customWidth="1"/>
    <col min="4875" max="4875" width="4.42578125" style="150" customWidth="1"/>
    <col min="4876" max="4876" width="5.85546875" style="150" customWidth="1"/>
    <col min="4877" max="4877" width="5.140625" style="150" customWidth="1"/>
    <col min="4878" max="4878" width="6.5703125" style="150" customWidth="1"/>
    <col min="4879" max="4879" width="7.5703125" style="150" customWidth="1"/>
    <col min="4880" max="4880" width="22.85546875" style="150" customWidth="1"/>
    <col min="4881" max="4881" width="0" style="150" hidden="1" customWidth="1"/>
    <col min="4882" max="4882" width="15.42578125" style="150" customWidth="1"/>
    <col min="4883" max="4929" width="10.28515625" style="150" customWidth="1"/>
    <col min="4930" max="5120" width="10.28515625" style="150"/>
    <col min="5121" max="5121" width="5.42578125" style="150" customWidth="1"/>
    <col min="5122" max="5122" width="20.7109375" style="150" customWidth="1"/>
    <col min="5123" max="5123" width="5.85546875" style="150" customWidth="1"/>
    <col min="5124" max="5124" width="4.7109375" style="150" customWidth="1"/>
    <col min="5125" max="5125" width="5.7109375" style="150" customWidth="1"/>
    <col min="5126" max="5126" width="5.5703125" style="150" customWidth="1"/>
    <col min="5127" max="5127" width="4.5703125" style="150" customWidth="1"/>
    <col min="5128" max="5128" width="5.140625" style="150" customWidth="1"/>
    <col min="5129" max="5129" width="4.7109375" style="150" customWidth="1"/>
    <col min="5130" max="5130" width="7.28515625" style="150" customWidth="1"/>
    <col min="5131" max="5131" width="4.42578125" style="150" customWidth="1"/>
    <col min="5132" max="5132" width="5.85546875" style="150" customWidth="1"/>
    <col min="5133" max="5133" width="5.140625" style="150" customWidth="1"/>
    <col min="5134" max="5134" width="6.5703125" style="150" customWidth="1"/>
    <col min="5135" max="5135" width="7.5703125" style="150" customWidth="1"/>
    <col min="5136" max="5136" width="22.85546875" style="150" customWidth="1"/>
    <col min="5137" max="5137" width="0" style="150" hidden="1" customWidth="1"/>
    <col min="5138" max="5138" width="15.42578125" style="150" customWidth="1"/>
    <col min="5139" max="5185" width="10.28515625" style="150" customWidth="1"/>
    <col min="5186" max="5376" width="10.28515625" style="150"/>
    <col min="5377" max="5377" width="5.42578125" style="150" customWidth="1"/>
    <col min="5378" max="5378" width="20.7109375" style="150" customWidth="1"/>
    <col min="5379" max="5379" width="5.85546875" style="150" customWidth="1"/>
    <col min="5380" max="5380" width="4.7109375" style="150" customWidth="1"/>
    <col min="5381" max="5381" width="5.7109375" style="150" customWidth="1"/>
    <col min="5382" max="5382" width="5.5703125" style="150" customWidth="1"/>
    <col min="5383" max="5383" width="4.5703125" style="150" customWidth="1"/>
    <col min="5384" max="5384" width="5.140625" style="150" customWidth="1"/>
    <col min="5385" max="5385" width="4.7109375" style="150" customWidth="1"/>
    <col min="5386" max="5386" width="7.28515625" style="150" customWidth="1"/>
    <col min="5387" max="5387" width="4.42578125" style="150" customWidth="1"/>
    <col min="5388" max="5388" width="5.85546875" style="150" customWidth="1"/>
    <col min="5389" max="5389" width="5.140625" style="150" customWidth="1"/>
    <col min="5390" max="5390" width="6.5703125" style="150" customWidth="1"/>
    <col min="5391" max="5391" width="7.5703125" style="150" customWidth="1"/>
    <col min="5392" max="5392" width="22.85546875" style="150" customWidth="1"/>
    <col min="5393" max="5393" width="0" style="150" hidden="1" customWidth="1"/>
    <col min="5394" max="5394" width="15.42578125" style="150" customWidth="1"/>
    <col min="5395" max="5441" width="10.28515625" style="150" customWidth="1"/>
    <col min="5442" max="5632" width="10.28515625" style="150"/>
    <col min="5633" max="5633" width="5.42578125" style="150" customWidth="1"/>
    <col min="5634" max="5634" width="20.7109375" style="150" customWidth="1"/>
    <col min="5635" max="5635" width="5.85546875" style="150" customWidth="1"/>
    <col min="5636" max="5636" width="4.7109375" style="150" customWidth="1"/>
    <col min="5637" max="5637" width="5.7109375" style="150" customWidth="1"/>
    <col min="5638" max="5638" width="5.5703125" style="150" customWidth="1"/>
    <col min="5639" max="5639" width="4.5703125" style="150" customWidth="1"/>
    <col min="5640" max="5640" width="5.140625" style="150" customWidth="1"/>
    <col min="5641" max="5641" width="4.7109375" style="150" customWidth="1"/>
    <col min="5642" max="5642" width="7.28515625" style="150" customWidth="1"/>
    <col min="5643" max="5643" width="4.42578125" style="150" customWidth="1"/>
    <col min="5644" max="5644" width="5.85546875" style="150" customWidth="1"/>
    <col min="5645" max="5645" width="5.140625" style="150" customWidth="1"/>
    <col min="5646" max="5646" width="6.5703125" style="150" customWidth="1"/>
    <col min="5647" max="5647" width="7.5703125" style="150" customWidth="1"/>
    <col min="5648" max="5648" width="22.85546875" style="150" customWidth="1"/>
    <col min="5649" max="5649" width="0" style="150" hidden="1" customWidth="1"/>
    <col min="5650" max="5650" width="15.42578125" style="150" customWidth="1"/>
    <col min="5651" max="5697" width="10.28515625" style="150" customWidth="1"/>
    <col min="5698" max="5888" width="10.28515625" style="150"/>
    <col min="5889" max="5889" width="5.42578125" style="150" customWidth="1"/>
    <col min="5890" max="5890" width="20.7109375" style="150" customWidth="1"/>
    <col min="5891" max="5891" width="5.85546875" style="150" customWidth="1"/>
    <col min="5892" max="5892" width="4.7109375" style="150" customWidth="1"/>
    <col min="5893" max="5893" width="5.7109375" style="150" customWidth="1"/>
    <col min="5894" max="5894" width="5.5703125" style="150" customWidth="1"/>
    <col min="5895" max="5895" width="4.5703125" style="150" customWidth="1"/>
    <col min="5896" max="5896" width="5.140625" style="150" customWidth="1"/>
    <col min="5897" max="5897" width="4.7109375" style="150" customWidth="1"/>
    <col min="5898" max="5898" width="7.28515625" style="150" customWidth="1"/>
    <col min="5899" max="5899" width="4.42578125" style="150" customWidth="1"/>
    <col min="5900" max="5900" width="5.85546875" style="150" customWidth="1"/>
    <col min="5901" max="5901" width="5.140625" style="150" customWidth="1"/>
    <col min="5902" max="5902" width="6.5703125" style="150" customWidth="1"/>
    <col min="5903" max="5903" width="7.5703125" style="150" customWidth="1"/>
    <col min="5904" max="5904" width="22.85546875" style="150" customWidth="1"/>
    <col min="5905" max="5905" width="0" style="150" hidden="1" customWidth="1"/>
    <col min="5906" max="5906" width="15.42578125" style="150" customWidth="1"/>
    <col min="5907" max="5953" width="10.28515625" style="150" customWidth="1"/>
    <col min="5954" max="6144" width="10.28515625" style="150"/>
    <col min="6145" max="6145" width="5.42578125" style="150" customWidth="1"/>
    <col min="6146" max="6146" width="20.7109375" style="150" customWidth="1"/>
    <col min="6147" max="6147" width="5.85546875" style="150" customWidth="1"/>
    <col min="6148" max="6148" width="4.7109375" style="150" customWidth="1"/>
    <col min="6149" max="6149" width="5.7109375" style="150" customWidth="1"/>
    <col min="6150" max="6150" width="5.5703125" style="150" customWidth="1"/>
    <col min="6151" max="6151" width="4.5703125" style="150" customWidth="1"/>
    <col min="6152" max="6152" width="5.140625" style="150" customWidth="1"/>
    <col min="6153" max="6153" width="4.7109375" style="150" customWidth="1"/>
    <col min="6154" max="6154" width="7.28515625" style="150" customWidth="1"/>
    <col min="6155" max="6155" width="4.42578125" style="150" customWidth="1"/>
    <col min="6156" max="6156" width="5.85546875" style="150" customWidth="1"/>
    <col min="6157" max="6157" width="5.140625" style="150" customWidth="1"/>
    <col min="6158" max="6158" width="6.5703125" style="150" customWidth="1"/>
    <col min="6159" max="6159" width="7.5703125" style="150" customWidth="1"/>
    <col min="6160" max="6160" width="22.85546875" style="150" customWidth="1"/>
    <col min="6161" max="6161" width="0" style="150" hidden="1" customWidth="1"/>
    <col min="6162" max="6162" width="15.42578125" style="150" customWidth="1"/>
    <col min="6163" max="6209" width="10.28515625" style="150" customWidth="1"/>
    <col min="6210" max="6400" width="10.28515625" style="150"/>
    <col min="6401" max="6401" width="5.42578125" style="150" customWidth="1"/>
    <col min="6402" max="6402" width="20.7109375" style="150" customWidth="1"/>
    <col min="6403" max="6403" width="5.85546875" style="150" customWidth="1"/>
    <col min="6404" max="6404" width="4.7109375" style="150" customWidth="1"/>
    <col min="6405" max="6405" width="5.7109375" style="150" customWidth="1"/>
    <col min="6406" max="6406" width="5.5703125" style="150" customWidth="1"/>
    <col min="6407" max="6407" width="4.5703125" style="150" customWidth="1"/>
    <col min="6408" max="6408" width="5.140625" style="150" customWidth="1"/>
    <col min="6409" max="6409" width="4.7109375" style="150" customWidth="1"/>
    <col min="6410" max="6410" width="7.28515625" style="150" customWidth="1"/>
    <col min="6411" max="6411" width="4.42578125" style="150" customWidth="1"/>
    <col min="6412" max="6412" width="5.85546875" style="150" customWidth="1"/>
    <col min="6413" max="6413" width="5.140625" style="150" customWidth="1"/>
    <col min="6414" max="6414" width="6.5703125" style="150" customWidth="1"/>
    <col min="6415" max="6415" width="7.5703125" style="150" customWidth="1"/>
    <col min="6416" max="6416" width="22.85546875" style="150" customWidth="1"/>
    <col min="6417" max="6417" width="0" style="150" hidden="1" customWidth="1"/>
    <col min="6418" max="6418" width="15.42578125" style="150" customWidth="1"/>
    <col min="6419" max="6465" width="10.28515625" style="150" customWidth="1"/>
    <col min="6466" max="6656" width="10.28515625" style="150"/>
    <col min="6657" max="6657" width="5.42578125" style="150" customWidth="1"/>
    <col min="6658" max="6658" width="20.7109375" style="150" customWidth="1"/>
    <col min="6659" max="6659" width="5.85546875" style="150" customWidth="1"/>
    <col min="6660" max="6660" width="4.7109375" style="150" customWidth="1"/>
    <col min="6661" max="6661" width="5.7109375" style="150" customWidth="1"/>
    <col min="6662" max="6662" width="5.5703125" style="150" customWidth="1"/>
    <col min="6663" max="6663" width="4.5703125" style="150" customWidth="1"/>
    <col min="6664" max="6664" width="5.140625" style="150" customWidth="1"/>
    <col min="6665" max="6665" width="4.7109375" style="150" customWidth="1"/>
    <col min="6666" max="6666" width="7.28515625" style="150" customWidth="1"/>
    <col min="6667" max="6667" width="4.42578125" style="150" customWidth="1"/>
    <col min="6668" max="6668" width="5.85546875" style="150" customWidth="1"/>
    <col min="6669" max="6669" width="5.140625" style="150" customWidth="1"/>
    <col min="6670" max="6670" width="6.5703125" style="150" customWidth="1"/>
    <col min="6671" max="6671" width="7.5703125" style="150" customWidth="1"/>
    <col min="6672" max="6672" width="22.85546875" style="150" customWidth="1"/>
    <col min="6673" max="6673" width="0" style="150" hidden="1" customWidth="1"/>
    <col min="6674" max="6674" width="15.42578125" style="150" customWidth="1"/>
    <col min="6675" max="6721" width="10.28515625" style="150" customWidth="1"/>
    <col min="6722" max="6912" width="10.28515625" style="150"/>
    <col min="6913" max="6913" width="5.42578125" style="150" customWidth="1"/>
    <col min="6914" max="6914" width="20.7109375" style="150" customWidth="1"/>
    <col min="6915" max="6915" width="5.85546875" style="150" customWidth="1"/>
    <col min="6916" max="6916" width="4.7109375" style="150" customWidth="1"/>
    <col min="6917" max="6917" width="5.7109375" style="150" customWidth="1"/>
    <col min="6918" max="6918" width="5.5703125" style="150" customWidth="1"/>
    <col min="6919" max="6919" width="4.5703125" style="150" customWidth="1"/>
    <col min="6920" max="6920" width="5.140625" style="150" customWidth="1"/>
    <col min="6921" max="6921" width="4.7109375" style="150" customWidth="1"/>
    <col min="6922" max="6922" width="7.28515625" style="150" customWidth="1"/>
    <col min="6923" max="6923" width="4.42578125" style="150" customWidth="1"/>
    <col min="6924" max="6924" width="5.85546875" style="150" customWidth="1"/>
    <col min="6925" max="6925" width="5.140625" style="150" customWidth="1"/>
    <col min="6926" max="6926" width="6.5703125" style="150" customWidth="1"/>
    <col min="6927" max="6927" width="7.5703125" style="150" customWidth="1"/>
    <col min="6928" max="6928" width="22.85546875" style="150" customWidth="1"/>
    <col min="6929" max="6929" width="0" style="150" hidden="1" customWidth="1"/>
    <col min="6930" max="6930" width="15.42578125" style="150" customWidth="1"/>
    <col min="6931" max="6977" width="10.28515625" style="150" customWidth="1"/>
    <col min="6978" max="7168" width="10.28515625" style="150"/>
    <col min="7169" max="7169" width="5.42578125" style="150" customWidth="1"/>
    <col min="7170" max="7170" width="20.7109375" style="150" customWidth="1"/>
    <col min="7171" max="7171" width="5.85546875" style="150" customWidth="1"/>
    <col min="7172" max="7172" width="4.7109375" style="150" customWidth="1"/>
    <col min="7173" max="7173" width="5.7109375" style="150" customWidth="1"/>
    <col min="7174" max="7174" width="5.5703125" style="150" customWidth="1"/>
    <col min="7175" max="7175" width="4.5703125" style="150" customWidth="1"/>
    <col min="7176" max="7176" width="5.140625" style="150" customWidth="1"/>
    <col min="7177" max="7177" width="4.7109375" style="150" customWidth="1"/>
    <col min="7178" max="7178" width="7.28515625" style="150" customWidth="1"/>
    <col min="7179" max="7179" width="4.42578125" style="150" customWidth="1"/>
    <col min="7180" max="7180" width="5.85546875" style="150" customWidth="1"/>
    <col min="7181" max="7181" width="5.140625" style="150" customWidth="1"/>
    <col min="7182" max="7182" width="6.5703125" style="150" customWidth="1"/>
    <col min="7183" max="7183" width="7.5703125" style="150" customWidth="1"/>
    <col min="7184" max="7184" width="22.85546875" style="150" customWidth="1"/>
    <col min="7185" max="7185" width="0" style="150" hidden="1" customWidth="1"/>
    <col min="7186" max="7186" width="15.42578125" style="150" customWidth="1"/>
    <col min="7187" max="7233" width="10.28515625" style="150" customWidth="1"/>
    <col min="7234" max="7424" width="10.28515625" style="150"/>
    <col min="7425" max="7425" width="5.42578125" style="150" customWidth="1"/>
    <col min="7426" max="7426" width="20.7109375" style="150" customWidth="1"/>
    <col min="7427" max="7427" width="5.85546875" style="150" customWidth="1"/>
    <col min="7428" max="7428" width="4.7109375" style="150" customWidth="1"/>
    <col min="7429" max="7429" width="5.7109375" style="150" customWidth="1"/>
    <col min="7430" max="7430" width="5.5703125" style="150" customWidth="1"/>
    <col min="7431" max="7431" width="4.5703125" style="150" customWidth="1"/>
    <col min="7432" max="7432" width="5.140625" style="150" customWidth="1"/>
    <col min="7433" max="7433" width="4.7109375" style="150" customWidth="1"/>
    <col min="7434" max="7434" width="7.28515625" style="150" customWidth="1"/>
    <col min="7435" max="7435" width="4.42578125" style="150" customWidth="1"/>
    <col min="7436" max="7436" width="5.85546875" style="150" customWidth="1"/>
    <col min="7437" max="7437" width="5.140625" style="150" customWidth="1"/>
    <col min="7438" max="7438" width="6.5703125" style="150" customWidth="1"/>
    <col min="7439" max="7439" width="7.5703125" style="150" customWidth="1"/>
    <col min="7440" max="7440" width="22.85546875" style="150" customWidth="1"/>
    <col min="7441" max="7441" width="0" style="150" hidden="1" customWidth="1"/>
    <col min="7442" max="7442" width="15.42578125" style="150" customWidth="1"/>
    <col min="7443" max="7489" width="10.28515625" style="150" customWidth="1"/>
    <col min="7490" max="7680" width="10.28515625" style="150"/>
    <col min="7681" max="7681" width="5.42578125" style="150" customWidth="1"/>
    <col min="7682" max="7682" width="20.7109375" style="150" customWidth="1"/>
    <col min="7683" max="7683" width="5.85546875" style="150" customWidth="1"/>
    <col min="7684" max="7684" width="4.7109375" style="150" customWidth="1"/>
    <col min="7685" max="7685" width="5.7109375" style="150" customWidth="1"/>
    <col min="7686" max="7686" width="5.5703125" style="150" customWidth="1"/>
    <col min="7687" max="7687" width="4.5703125" style="150" customWidth="1"/>
    <col min="7688" max="7688" width="5.140625" style="150" customWidth="1"/>
    <col min="7689" max="7689" width="4.7109375" style="150" customWidth="1"/>
    <col min="7690" max="7690" width="7.28515625" style="150" customWidth="1"/>
    <col min="7691" max="7691" width="4.42578125" style="150" customWidth="1"/>
    <col min="7692" max="7692" width="5.85546875" style="150" customWidth="1"/>
    <col min="7693" max="7693" width="5.140625" style="150" customWidth="1"/>
    <col min="7694" max="7694" width="6.5703125" style="150" customWidth="1"/>
    <col min="7695" max="7695" width="7.5703125" style="150" customWidth="1"/>
    <col min="7696" max="7696" width="22.85546875" style="150" customWidth="1"/>
    <col min="7697" max="7697" width="0" style="150" hidden="1" customWidth="1"/>
    <col min="7698" max="7698" width="15.42578125" style="150" customWidth="1"/>
    <col min="7699" max="7745" width="10.28515625" style="150" customWidth="1"/>
    <col min="7746" max="7936" width="10.28515625" style="150"/>
    <col min="7937" max="7937" width="5.42578125" style="150" customWidth="1"/>
    <col min="7938" max="7938" width="20.7109375" style="150" customWidth="1"/>
    <col min="7939" max="7939" width="5.85546875" style="150" customWidth="1"/>
    <col min="7940" max="7940" width="4.7109375" style="150" customWidth="1"/>
    <col min="7941" max="7941" width="5.7109375" style="150" customWidth="1"/>
    <col min="7942" max="7942" width="5.5703125" style="150" customWidth="1"/>
    <col min="7943" max="7943" width="4.5703125" style="150" customWidth="1"/>
    <col min="7944" max="7944" width="5.140625" style="150" customWidth="1"/>
    <col min="7945" max="7945" width="4.7109375" style="150" customWidth="1"/>
    <col min="7946" max="7946" width="7.28515625" style="150" customWidth="1"/>
    <col min="7947" max="7947" width="4.42578125" style="150" customWidth="1"/>
    <col min="7948" max="7948" width="5.85546875" style="150" customWidth="1"/>
    <col min="7949" max="7949" width="5.140625" style="150" customWidth="1"/>
    <col min="7950" max="7950" width="6.5703125" style="150" customWidth="1"/>
    <col min="7951" max="7951" width="7.5703125" style="150" customWidth="1"/>
    <col min="7952" max="7952" width="22.85546875" style="150" customWidth="1"/>
    <col min="7953" max="7953" width="0" style="150" hidden="1" customWidth="1"/>
    <col min="7954" max="7954" width="15.42578125" style="150" customWidth="1"/>
    <col min="7955" max="8001" width="10.28515625" style="150" customWidth="1"/>
    <col min="8002" max="8192" width="10.28515625" style="150"/>
    <col min="8193" max="8193" width="5.42578125" style="150" customWidth="1"/>
    <col min="8194" max="8194" width="20.7109375" style="150" customWidth="1"/>
    <col min="8195" max="8195" width="5.85546875" style="150" customWidth="1"/>
    <col min="8196" max="8196" width="4.7109375" style="150" customWidth="1"/>
    <col min="8197" max="8197" width="5.7109375" style="150" customWidth="1"/>
    <col min="8198" max="8198" width="5.5703125" style="150" customWidth="1"/>
    <col min="8199" max="8199" width="4.5703125" style="150" customWidth="1"/>
    <col min="8200" max="8200" width="5.140625" style="150" customWidth="1"/>
    <col min="8201" max="8201" width="4.7109375" style="150" customWidth="1"/>
    <col min="8202" max="8202" width="7.28515625" style="150" customWidth="1"/>
    <col min="8203" max="8203" width="4.42578125" style="150" customWidth="1"/>
    <col min="8204" max="8204" width="5.85546875" style="150" customWidth="1"/>
    <col min="8205" max="8205" width="5.140625" style="150" customWidth="1"/>
    <col min="8206" max="8206" width="6.5703125" style="150" customWidth="1"/>
    <col min="8207" max="8207" width="7.5703125" style="150" customWidth="1"/>
    <col min="8208" max="8208" width="22.85546875" style="150" customWidth="1"/>
    <col min="8209" max="8209" width="0" style="150" hidden="1" customWidth="1"/>
    <col min="8210" max="8210" width="15.42578125" style="150" customWidth="1"/>
    <col min="8211" max="8257" width="10.28515625" style="150" customWidth="1"/>
    <col min="8258" max="8448" width="10.28515625" style="150"/>
    <col min="8449" max="8449" width="5.42578125" style="150" customWidth="1"/>
    <col min="8450" max="8450" width="20.7109375" style="150" customWidth="1"/>
    <col min="8451" max="8451" width="5.85546875" style="150" customWidth="1"/>
    <col min="8452" max="8452" width="4.7109375" style="150" customWidth="1"/>
    <col min="8453" max="8453" width="5.7109375" style="150" customWidth="1"/>
    <col min="8454" max="8454" width="5.5703125" style="150" customWidth="1"/>
    <col min="8455" max="8455" width="4.5703125" style="150" customWidth="1"/>
    <col min="8456" max="8456" width="5.140625" style="150" customWidth="1"/>
    <col min="8457" max="8457" width="4.7109375" style="150" customWidth="1"/>
    <col min="8458" max="8458" width="7.28515625" style="150" customWidth="1"/>
    <col min="8459" max="8459" width="4.42578125" style="150" customWidth="1"/>
    <col min="8460" max="8460" width="5.85546875" style="150" customWidth="1"/>
    <col min="8461" max="8461" width="5.140625" style="150" customWidth="1"/>
    <col min="8462" max="8462" width="6.5703125" style="150" customWidth="1"/>
    <col min="8463" max="8463" width="7.5703125" style="150" customWidth="1"/>
    <col min="8464" max="8464" width="22.85546875" style="150" customWidth="1"/>
    <col min="8465" max="8465" width="0" style="150" hidden="1" customWidth="1"/>
    <col min="8466" max="8466" width="15.42578125" style="150" customWidth="1"/>
    <col min="8467" max="8513" width="10.28515625" style="150" customWidth="1"/>
    <col min="8514" max="8704" width="10.28515625" style="150"/>
    <col min="8705" max="8705" width="5.42578125" style="150" customWidth="1"/>
    <col min="8706" max="8706" width="20.7109375" style="150" customWidth="1"/>
    <col min="8707" max="8707" width="5.85546875" style="150" customWidth="1"/>
    <col min="8708" max="8708" width="4.7109375" style="150" customWidth="1"/>
    <col min="8709" max="8709" width="5.7109375" style="150" customWidth="1"/>
    <col min="8710" max="8710" width="5.5703125" style="150" customWidth="1"/>
    <col min="8711" max="8711" width="4.5703125" style="150" customWidth="1"/>
    <col min="8712" max="8712" width="5.140625" style="150" customWidth="1"/>
    <col min="8713" max="8713" width="4.7109375" style="150" customWidth="1"/>
    <col min="8714" max="8714" width="7.28515625" style="150" customWidth="1"/>
    <col min="8715" max="8715" width="4.42578125" style="150" customWidth="1"/>
    <col min="8716" max="8716" width="5.85546875" style="150" customWidth="1"/>
    <col min="8717" max="8717" width="5.140625" style="150" customWidth="1"/>
    <col min="8718" max="8718" width="6.5703125" style="150" customWidth="1"/>
    <col min="8719" max="8719" width="7.5703125" style="150" customWidth="1"/>
    <col min="8720" max="8720" width="22.85546875" style="150" customWidth="1"/>
    <col min="8721" max="8721" width="0" style="150" hidden="1" customWidth="1"/>
    <col min="8722" max="8722" width="15.42578125" style="150" customWidth="1"/>
    <col min="8723" max="8769" width="10.28515625" style="150" customWidth="1"/>
    <col min="8770" max="8960" width="10.28515625" style="150"/>
    <col min="8961" max="8961" width="5.42578125" style="150" customWidth="1"/>
    <col min="8962" max="8962" width="20.7109375" style="150" customWidth="1"/>
    <col min="8963" max="8963" width="5.85546875" style="150" customWidth="1"/>
    <col min="8964" max="8964" width="4.7109375" style="150" customWidth="1"/>
    <col min="8965" max="8965" width="5.7109375" style="150" customWidth="1"/>
    <col min="8966" max="8966" width="5.5703125" style="150" customWidth="1"/>
    <col min="8967" max="8967" width="4.5703125" style="150" customWidth="1"/>
    <col min="8968" max="8968" width="5.140625" style="150" customWidth="1"/>
    <col min="8969" max="8969" width="4.7109375" style="150" customWidth="1"/>
    <col min="8970" max="8970" width="7.28515625" style="150" customWidth="1"/>
    <col min="8971" max="8971" width="4.42578125" style="150" customWidth="1"/>
    <col min="8972" max="8972" width="5.85546875" style="150" customWidth="1"/>
    <col min="8973" max="8973" width="5.140625" style="150" customWidth="1"/>
    <col min="8974" max="8974" width="6.5703125" style="150" customWidth="1"/>
    <col min="8975" max="8975" width="7.5703125" style="150" customWidth="1"/>
    <col min="8976" max="8976" width="22.85546875" style="150" customWidth="1"/>
    <col min="8977" max="8977" width="0" style="150" hidden="1" customWidth="1"/>
    <col min="8978" max="8978" width="15.42578125" style="150" customWidth="1"/>
    <col min="8979" max="9025" width="10.28515625" style="150" customWidth="1"/>
    <col min="9026" max="9216" width="10.28515625" style="150"/>
    <col min="9217" max="9217" width="5.42578125" style="150" customWidth="1"/>
    <col min="9218" max="9218" width="20.7109375" style="150" customWidth="1"/>
    <col min="9219" max="9219" width="5.85546875" style="150" customWidth="1"/>
    <col min="9220" max="9220" width="4.7109375" style="150" customWidth="1"/>
    <col min="9221" max="9221" width="5.7109375" style="150" customWidth="1"/>
    <col min="9222" max="9222" width="5.5703125" style="150" customWidth="1"/>
    <col min="9223" max="9223" width="4.5703125" style="150" customWidth="1"/>
    <col min="9224" max="9224" width="5.140625" style="150" customWidth="1"/>
    <col min="9225" max="9225" width="4.7109375" style="150" customWidth="1"/>
    <col min="9226" max="9226" width="7.28515625" style="150" customWidth="1"/>
    <col min="9227" max="9227" width="4.42578125" style="150" customWidth="1"/>
    <col min="9228" max="9228" width="5.85546875" style="150" customWidth="1"/>
    <col min="9229" max="9229" width="5.140625" style="150" customWidth="1"/>
    <col min="9230" max="9230" width="6.5703125" style="150" customWidth="1"/>
    <col min="9231" max="9231" width="7.5703125" style="150" customWidth="1"/>
    <col min="9232" max="9232" width="22.85546875" style="150" customWidth="1"/>
    <col min="9233" max="9233" width="0" style="150" hidden="1" customWidth="1"/>
    <col min="9234" max="9234" width="15.42578125" style="150" customWidth="1"/>
    <col min="9235" max="9281" width="10.28515625" style="150" customWidth="1"/>
    <col min="9282" max="9472" width="10.28515625" style="150"/>
    <col min="9473" max="9473" width="5.42578125" style="150" customWidth="1"/>
    <col min="9474" max="9474" width="20.7109375" style="150" customWidth="1"/>
    <col min="9475" max="9475" width="5.85546875" style="150" customWidth="1"/>
    <col min="9476" max="9476" width="4.7109375" style="150" customWidth="1"/>
    <col min="9477" max="9477" width="5.7109375" style="150" customWidth="1"/>
    <col min="9478" max="9478" width="5.5703125" style="150" customWidth="1"/>
    <col min="9479" max="9479" width="4.5703125" style="150" customWidth="1"/>
    <col min="9480" max="9480" width="5.140625" style="150" customWidth="1"/>
    <col min="9481" max="9481" width="4.7109375" style="150" customWidth="1"/>
    <col min="9482" max="9482" width="7.28515625" style="150" customWidth="1"/>
    <col min="9483" max="9483" width="4.42578125" style="150" customWidth="1"/>
    <col min="9484" max="9484" width="5.85546875" style="150" customWidth="1"/>
    <col min="9485" max="9485" width="5.140625" style="150" customWidth="1"/>
    <col min="9486" max="9486" width="6.5703125" style="150" customWidth="1"/>
    <col min="9487" max="9487" width="7.5703125" style="150" customWidth="1"/>
    <col min="9488" max="9488" width="22.85546875" style="150" customWidth="1"/>
    <col min="9489" max="9489" width="0" style="150" hidden="1" customWidth="1"/>
    <col min="9490" max="9490" width="15.42578125" style="150" customWidth="1"/>
    <col min="9491" max="9537" width="10.28515625" style="150" customWidth="1"/>
    <col min="9538" max="9728" width="10.28515625" style="150"/>
    <col min="9729" max="9729" width="5.42578125" style="150" customWidth="1"/>
    <col min="9730" max="9730" width="20.7109375" style="150" customWidth="1"/>
    <col min="9731" max="9731" width="5.85546875" style="150" customWidth="1"/>
    <col min="9732" max="9732" width="4.7109375" style="150" customWidth="1"/>
    <col min="9733" max="9733" width="5.7109375" style="150" customWidth="1"/>
    <col min="9734" max="9734" width="5.5703125" style="150" customWidth="1"/>
    <col min="9735" max="9735" width="4.5703125" style="150" customWidth="1"/>
    <col min="9736" max="9736" width="5.140625" style="150" customWidth="1"/>
    <col min="9737" max="9737" width="4.7109375" style="150" customWidth="1"/>
    <col min="9738" max="9738" width="7.28515625" style="150" customWidth="1"/>
    <col min="9739" max="9739" width="4.42578125" style="150" customWidth="1"/>
    <col min="9740" max="9740" width="5.85546875" style="150" customWidth="1"/>
    <col min="9741" max="9741" width="5.140625" style="150" customWidth="1"/>
    <col min="9742" max="9742" width="6.5703125" style="150" customWidth="1"/>
    <col min="9743" max="9743" width="7.5703125" style="150" customWidth="1"/>
    <col min="9744" max="9744" width="22.85546875" style="150" customWidth="1"/>
    <col min="9745" max="9745" width="0" style="150" hidden="1" customWidth="1"/>
    <col min="9746" max="9746" width="15.42578125" style="150" customWidth="1"/>
    <col min="9747" max="9793" width="10.28515625" style="150" customWidth="1"/>
    <col min="9794" max="9984" width="10.28515625" style="150"/>
    <col min="9985" max="9985" width="5.42578125" style="150" customWidth="1"/>
    <col min="9986" max="9986" width="20.7109375" style="150" customWidth="1"/>
    <col min="9987" max="9987" width="5.85546875" style="150" customWidth="1"/>
    <col min="9988" max="9988" width="4.7109375" style="150" customWidth="1"/>
    <col min="9989" max="9989" width="5.7109375" style="150" customWidth="1"/>
    <col min="9990" max="9990" width="5.5703125" style="150" customWidth="1"/>
    <col min="9991" max="9991" width="4.5703125" style="150" customWidth="1"/>
    <col min="9992" max="9992" width="5.140625" style="150" customWidth="1"/>
    <col min="9993" max="9993" width="4.7109375" style="150" customWidth="1"/>
    <col min="9994" max="9994" width="7.28515625" style="150" customWidth="1"/>
    <col min="9995" max="9995" width="4.42578125" style="150" customWidth="1"/>
    <col min="9996" max="9996" width="5.85546875" style="150" customWidth="1"/>
    <col min="9997" max="9997" width="5.140625" style="150" customWidth="1"/>
    <col min="9998" max="9998" width="6.5703125" style="150" customWidth="1"/>
    <col min="9999" max="9999" width="7.5703125" style="150" customWidth="1"/>
    <col min="10000" max="10000" width="22.85546875" style="150" customWidth="1"/>
    <col min="10001" max="10001" width="0" style="150" hidden="1" customWidth="1"/>
    <col min="10002" max="10002" width="15.42578125" style="150" customWidth="1"/>
    <col min="10003" max="10049" width="10.28515625" style="150" customWidth="1"/>
    <col min="10050" max="10240" width="10.28515625" style="150"/>
    <col min="10241" max="10241" width="5.42578125" style="150" customWidth="1"/>
    <col min="10242" max="10242" width="20.7109375" style="150" customWidth="1"/>
    <col min="10243" max="10243" width="5.85546875" style="150" customWidth="1"/>
    <col min="10244" max="10244" width="4.7109375" style="150" customWidth="1"/>
    <col min="10245" max="10245" width="5.7109375" style="150" customWidth="1"/>
    <col min="10246" max="10246" width="5.5703125" style="150" customWidth="1"/>
    <col min="10247" max="10247" width="4.5703125" style="150" customWidth="1"/>
    <col min="10248" max="10248" width="5.140625" style="150" customWidth="1"/>
    <col min="10249" max="10249" width="4.7109375" style="150" customWidth="1"/>
    <col min="10250" max="10250" width="7.28515625" style="150" customWidth="1"/>
    <col min="10251" max="10251" width="4.42578125" style="150" customWidth="1"/>
    <col min="10252" max="10252" width="5.85546875" style="150" customWidth="1"/>
    <col min="10253" max="10253" width="5.140625" style="150" customWidth="1"/>
    <col min="10254" max="10254" width="6.5703125" style="150" customWidth="1"/>
    <col min="10255" max="10255" width="7.5703125" style="150" customWidth="1"/>
    <col min="10256" max="10256" width="22.85546875" style="150" customWidth="1"/>
    <col min="10257" max="10257" width="0" style="150" hidden="1" customWidth="1"/>
    <col min="10258" max="10258" width="15.42578125" style="150" customWidth="1"/>
    <col min="10259" max="10305" width="10.28515625" style="150" customWidth="1"/>
    <col min="10306" max="10496" width="10.28515625" style="150"/>
    <col min="10497" max="10497" width="5.42578125" style="150" customWidth="1"/>
    <col min="10498" max="10498" width="20.7109375" style="150" customWidth="1"/>
    <col min="10499" max="10499" width="5.85546875" style="150" customWidth="1"/>
    <col min="10500" max="10500" width="4.7109375" style="150" customWidth="1"/>
    <col min="10501" max="10501" width="5.7109375" style="150" customWidth="1"/>
    <col min="10502" max="10502" width="5.5703125" style="150" customWidth="1"/>
    <col min="10503" max="10503" width="4.5703125" style="150" customWidth="1"/>
    <col min="10504" max="10504" width="5.140625" style="150" customWidth="1"/>
    <col min="10505" max="10505" width="4.7109375" style="150" customWidth="1"/>
    <col min="10506" max="10506" width="7.28515625" style="150" customWidth="1"/>
    <col min="10507" max="10507" width="4.42578125" style="150" customWidth="1"/>
    <col min="10508" max="10508" width="5.85546875" style="150" customWidth="1"/>
    <col min="10509" max="10509" width="5.140625" style="150" customWidth="1"/>
    <col min="10510" max="10510" width="6.5703125" style="150" customWidth="1"/>
    <col min="10511" max="10511" width="7.5703125" style="150" customWidth="1"/>
    <col min="10512" max="10512" width="22.85546875" style="150" customWidth="1"/>
    <col min="10513" max="10513" width="0" style="150" hidden="1" customWidth="1"/>
    <col min="10514" max="10514" width="15.42578125" style="150" customWidth="1"/>
    <col min="10515" max="10561" width="10.28515625" style="150" customWidth="1"/>
    <col min="10562" max="10752" width="10.28515625" style="150"/>
    <col min="10753" max="10753" width="5.42578125" style="150" customWidth="1"/>
    <col min="10754" max="10754" width="20.7109375" style="150" customWidth="1"/>
    <col min="10755" max="10755" width="5.85546875" style="150" customWidth="1"/>
    <col min="10756" max="10756" width="4.7109375" style="150" customWidth="1"/>
    <col min="10757" max="10757" width="5.7109375" style="150" customWidth="1"/>
    <col min="10758" max="10758" width="5.5703125" style="150" customWidth="1"/>
    <col min="10759" max="10759" width="4.5703125" style="150" customWidth="1"/>
    <col min="10760" max="10760" width="5.140625" style="150" customWidth="1"/>
    <col min="10761" max="10761" width="4.7109375" style="150" customWidth="1"/>
    <col min="10762" max="10762" width="7.28515625" style="150" customWidth="1"/>
    <col min="10763" max="10763" width="4.42578125" style="150" customWidth="1"/>
    <col min="10764" max="10764" width="5.85546875" style="150" customWidth="1"/>
    <col min="10765" max="10765" width="5.140625" style="150" customWidth="1"/>
    <col min="10766" max="10766" width="6.5703125" style="150" customWidth="1"/>
    <col min="10767" max="10767" width="7.5703125" style="150" customWidth="1"/>
    <col min="10768" max="10768" width="22.85546875" style="150" customWidth="1"/>
    <col min="10769" max="10769" width="0" style="150" hidden="1" customWidth="1"/>
    <col min="10770" max="10770" width="15.42578125" style="150" customWidth="1"/>
    <col min="10771" max="10817" width="10.28515625" style="150" customWidth="1"/>
    <col min="10818" max="11008" width="10.28515625" style="150"/>
    <col min="11009" max="11009" width="5.42578125" style="150" customWidth="1"/>
    <col min="11010" max="11010" width="20.7109375" style="150" customWidth="1"/>
    <col min="11011" max="11011" width="5.85546875" style="150" customWidth="1"/>
    <col min="11012" max="11012" width="4.7109375" style="150" customWidth="1"/>
    <col min="11013" max="11013" width="5.7109375" style="150" customWidth="1"/>
    <col min="11014" max="11014" width="5.5703125" style="150" customWidth="1"/>
    <col min="11015" max="11015" width="4.5703125" style="150" customWidth="1"/>
    <col min="11016" max="11016" width="5.140625" style="150" customWidth="1"/>
    <col min="11017" max="11017" width="4.7109375" style="150" customWidth="1"/>
    <col min="11018" max="11018" width="7.28515625" style="150" customWidth="1"/>
    <col min="11019" max="11019" width="4.42578125" style="150" customWidth="1"/>
    <col min="11020" max="11020" width="5.85546875" style="150" customWidth="1"/>
    <col min="11021" max="11021" width="5.140625" style="150" customWidth="1"/>
    <col min="11022" max="11022" width="6.5703125" style="150" customWidth="1"/>
    <col min="11023" max="11023" width="7.5703125" style="150" customWidth="1"/>
    <col min="11024" max="11024" width="22.85546875" style="150" customWidth="1"/>
    <col min="11025" max="11025" width="0" style="150" hidden="1" customWidth="1"/>
    <col min="11026" max="11026" width="15.42578125" style="150" customWidth="1"/>
    <col min="11027" max="11073" width="10.28515625" style="150" customWidth="1"/>
    <col min="11074" max="11264" width="10.28515625" style="150"/>
    <col min="11265" max="11265" width="5.42578125" style="150" customWidth="1"/>
    <col min="11266" max="11266" width="20.7109375" style="150" customWidth="1"/>
    <col min="11267" max="11267" width="5.85546875" style="150" customWidth="1"/>
    <col min="11268" max="11268" width="4.7109375" style="150" customWidth="1"/>
    <col min="11269" max="11269" width="5.7109375" style="150" customWidth="1"/>
    <col min="11270" max="11270" width="5.5703125" style="150" customWidth="1"/>
    <col min="11271" max="11271" width="4.5703125" style="150" customWidth="1"/>
    <col min="11272" max="11272" width="5.140625" style="150" customWidth="1"/>
    <col min="11273" max="11273" width="4.7109375" style="150" customWidth="1"/>
    <col min="11274" max="11274" width="7.28515625" style="150" customWidth="1"/>
    <col min="11275" max="11275" width="4.42578125" style="150" customWidth="1"/>
    <col min="11276" max="11276" width="5.85546875" style="150" customWidth="1"/>
    <col min="11277" max="11277" width="5.140625" style="150" customWidth="1"/>
    <col min="11278" max="11278" width="6.5703125" style="150" customWidth="1"/>
    <col min="11279" max="11279" width="7.5703125" style="150" customWidth="1"/>
    <col min="11280" max="11280" width="22.85546875" style="150" customWidth="1"/>
    <col min="11281" max="11281" width="0" style="150" hidden="1" customWidth="1"/>
    <col min="11282" max="11282" width="15.42578125" style="150" customWidth="1"/>
    <col min="11283" max="11329" width="10.28515625" style="150" customWidth="1"/>
    <col min="11330" max="11520" width="10.28515625" style="150"/>
    <col min="11521" max="11521" width="5.42578125" style="150" customWidth="1"/>
    <col min="11522" max="11522" width="20.7109375" style="150" customWidth="1"/>
    <col min="11523" max="11523" width="5.85546875" style="150" customWidth="1"/>
    <col min="11524" max="11524" width="4.7109375" style="150" customWidth="1"/>
    <col min="11525" max="11525" width="5.7109375" style="150" customWidth="1"/>
    <col min="11526" max="11526" width="5.5703125" style="150" customWidth="1"/>
    <col min="11527" max="11527" width="4.5703125" style="150" customWidth="1"/>
    <col min="11528" max="11528" width="5.140625" style="150" customWidth="1"/>
    <col min="11529" max="11529" width="4.7109375" style="150" customWidth="1"/>
    <col min="11530" max="11530" width="7.28515625" style="150" customWidth="1"/>
    <col min="11531" max="11531" width="4.42578125" style="150" customWidth="1"/>
    <col min="11532" max="11532" width="5.85546875" style="150" customWidth="1"/>
    <col min="11533" max="11533" width="5.140625" style="150" customWidth="1"/>
    <col min="11534" max="11534" width="6.5703125" style="150" customWidth="1"/>
    <col min="11535" max="11535" width="7.5703125" style="150" customWidth="1"/>
    <col min="11536" max="11536" width="22.85546875" style="150" customWidth="1"/>
    <col min="11537" max="11537" width="0" style="150" hidden="1" customWidth="1"/>
    <col min="11538" max="11538" width="15.42578125" style="150" customWidth="1"/>
    <col min="11539" max="11585" width="10.28515625" style="150" customWidth="1"/>
    <col min="11586" max="11776" width="10.28515625" style="150"/>
    <col min="11777" max="11777" width="5.42578125" style="150" customWidth="1"/>
    <col min="11778" max="11778" width="20.7109375" style="150" customWidth="1"/>
    <col min="11779" max="11779" width="5.85546875" style="150" customWidth="1"/>
    <col min="11780" max="11780" width="4.7109375" style="150" customWidth="1"/>
    <col min="11781" max="11781" width="5.7109375" style="150" customWidth="1"/>
    <col min="11782" max="11782" width="5.5703125" style="150" customWidth="1"/>
    <col min="11783" max="11783" width="4.5703125" style="150" customWidth="1"/>
    <col min="11784" max="11784" width="5.140625" style="150" customWidth="1"/>
    <col min="11785" max="11785" width="4.7109375" style="150" customWidth="1"/>
    <col min="11786" max="11786" width="7.28515625" style="150" customWidth="1"/>
    <col min="11787" max="11787" width="4.42578125" style="150" customWidth="1"/>
    <col min="11788" max="11788" width="5.85546875" style="150" customWidth="1"/>
    <col min="11789" max="11789" width="5.140625" style="150" customWidth="1"/>
    <col min="11790" max="11790" width="6.5703125" style="150" customWidth="1"/>
    <col min="11791" max="11791" width="7.5703125" style="150" customWidth="1"/>
    <col min="11792" max="11792" width="22.85546875" style="150" customWidth="1"/>
    <col min="11793" max="11793" width="0" style="150" hidden="1" customWidth="1"/>
    <col min="11794" max="11794" width="15.42578125" style="150" customWidth="1"/>
    <col min="11795" max="11841" width="10.28515625" style="150" customWidth="1"/>
    <col min="11842" max="12032" width="10.28515625" style="150"/>
    <col min="12033" max="12033" width="5.42578125" style="150" customWidth="1"/>
    <col min="12034" max="12034" width="20.7109375" style="150" customWidth="1"/>
    <col min="12035" max="12035" width="5.85546875" style="150" customWidth="1"/>
    <col min="12036" max="12036" width="4.7109375" style="150" customWidth="1"/>
    <col min="12037" max="12037" width="5.7109375" style="150" customWidth="1"/>
    <col min="12038" max="12038" width="5.5703125" style="150" customWidth="1"/>
    <col min="12039" max="12039" width="4.5703125" style="150" customWidth="1"/>
    <col min="12040" max="12040" width="5.140625" style="150" customWidth="1"/>
    <col min="12041" max="12041" width="4.7109375" style="150" customWidth="1"/>
    <col min="12042" max="12042" width="7.28515625" style="150" customWidth="1"/>
    <col min="12043" max="12043" width="4.42578125" style="150" customWidth="1"/>
    <col min="12044" max="12044" width="5.85546875" style="150" customWidth="1"/>
    <col min="12045" max="12045" width="5.140625" style="150" customWidth="1"/>
    <col min="12046" max="12046" width="6.5703125" style="150" customWidth="1"/>
    <col min="12047" max="12047" width="7.5703125" style="150" customWidth="1"/>
    <col min="12048" max="12048" width="22.85546875" style="150" customWidth="1"/>
    <col min="12049" max="12049" width="0" style="150" hidden="1" customWidth="1"/>
    <col min="12050" max="12050" width="15.42578125" style="150" customWidth="1"/>
    <col min="12051" max="12097" width="10.28515625" style="150" customWidth="1"/>
    <col min="12098" max="12288" width="10.28515625" style="150"/>
    <col min="12289" max="12289" width="5.42578125" style="150" customWidth="1"/>
    <col min="12290" max="12290" width="20.7109375" style="150" customWidth="1"/>
    <col min="12291" max="12291" width="5.85546875" style="150" customWidth="1"/>
    <col min="12292" max="12292" width="4.7109375" style="150" customWidth="1"/>
    <col min="12293" max="12293" width="5.7109375" style="150" customWidth="1"/>
    <col min="12294" max="12294" width="5.5703125" style="150" customWidth="1"/>
    <col min="12295" max="12295" width="4.5703125" style="150" customWidth="1"/>
    <col min="12296" max="12296" width="5.140625" style="150" customWidth="1"/>
    <col min="12297" max="12297" width="4.7109375" style="150" customWidth="1"/>
    <col min="12298" max="12298" width="7.28515625" style="150" customWidth="1"/>
    <col min="12299" max="12299" width="4.42578125" style="150" customWidth="1"/>
    <col min="12300" max="12300" width="5.85546875" style="150" customWidth="1"/>
    <col min="12301" max="12301" width="5.140625" style="150" customWidth="1"/>
    <col min="12302" max="12302" width="6.5703125" style="150" customWidth="1"/>
    <col min="12303" max="12303" width="7.5703125" style="150" customWidth="1"/>
    <col min="12304" max="12304" width="22.85546875" style="150" customWidth="1"/>
    <col min="12305" max="12305" width="0" style="150" hidden="1" customWidth="1"/>
    <col min="12306" max="12306" width="15.42578125" style="150" customWidth="1"/>
    <col min="12307" max="12353" width="10.28515625" style="150" customWidth="1"/>
    <col min="12354" max="12544" width="10.28515625" style="150"/>
    <col min="12545" max="12545" width="5.42578125" style="150" customWidth="1"/>
    <col min="12546" max="12546" width="20.7109375" style="150" customWidth="1"/>
    <col min="12547" max="12547" width="5.85546875" style="150" customWidth="1"/>
    <col min="12548" max="12548" width="4.7109375" style="150" customWidth="1"/>
    <col min="12549" max="12549" width="5.7109375" style="150" customWidth="1"/>
    <col min="12550" max="12550" width="5.5703125" style="150" customWidth="1"/>
    <col min="12551" max="12551" width="4.5703125" style="150" customWidth="1"/>
    <col min="12552" max="12552" width="5.140625" style="150" customWidth="1"/>
    <col min="12553" max="12553" width="4.7109375" style="150" customWidth="1"/>
    <col min="12554" max="12554" width="7.28515625" style="150" customWidth="1"/>
    <col min="12555" max="12555" width="4.42578125" style="150" customWidth="1"/>
    <col min="12556" max="12556" width="5.85546875" style="150" customWidth="1"/>
    <col min="12557" max="12557" width="5.140625" style="150" customWidth="1"/>
    <col min="12558" max="12558" width="6.5703125" style="150" customWidth="1"/>
    <col min="12559" max="12559" width="7.5703125" style="150" customWidth="1"/>
    <col min="12560" max="12560" width="22.85546875" style="150" customWidth="1"/>
    <col min="12561" max="12561" width="0" style="150" hidden="1" customWidth="1"/>
    <col min="12562" max="12562" width="15.42578125" style="150" customWidth="1"/>
    <col min="12563" max="12609" width="10.28515625" style="150" customWidth="1"/>
    <col min="12610" max="12800" width="10.28515625" style="150"/>
    <col min="12801" max="12801" width="5.42578125" style="150" customWidth="1"/>
    <col min="12802" max="12802" width="20.7109375" style="150" customWidth="1"/>
    <col min="12803" max="12803" width="5.85546875" style="150" customWidth="1"/>
    <col min="12804" max="12804" width="4.7109375" style="150" customWidth="1"/>
    <col min="12805" max="12805" width="5.7109375" style="150" customWidth="1"/>
    <col min="12806" max="12806" width="5.5703125" style="150" customWidth="1"/>
    <col min="12807" max="12807" width="4.5703125" style="150" customWidth="1"/>
    <col min="12808" max="12808" width="5.140625" style="150" customWidth="1"/>
    <col min="12809" max="12809" width="4.7109375" style="150" customWidth="1"/>
    <col min="12810" max="12810" width="7.28515625" style="150" customWidth="1"/>
    <col min="12811" max="12811" width="4.42578125" style="150" customWidth="1"/>
    <col min="12812" max="12812" width="5.85546875" style="150" customWidth="1"/>
    <col min="12813" max="12813" width="5.140625" style="150" customWidth="1"/>
    <col min="12814" max="12814" width="6.5703125" style="150" customWidth="1"/>
    <col min="12815" max="12815" width="7.5703125" style="150" customWidth="1"/>
    <col min="12816" max="12816" width="22.85546875" style="150" customWidth="1"/>
    <col min="12817" max="12817" width="0" style="150" hidden="1" customWidth="1"/>
    <col min="12818" max="12818" width="15.42578125" style="150" customWidth="1"/>
    <col min="12819" max="12865" width="10.28515625" style="150" customWidth="1"/>
    <col min="12866" max="13056" width="10.28515625" style="150"/>
    <col min="13057" max="13057" width="5.42578125" style="150" customWidth="1"/>
    <col min="13058" max="13058" width="20.7109375" style="150" customWidth="1"/>
    <col min="13059" max="13059" width="5.85546875" style="150" customWidth="1"/>
    <col min="13060" max="13060" width="4.7109375" style="150" customWidth="1"/>
    <col min="13061" max="13061" width="5.7109375" style="150" customWidth="1"/>
    <col min="13062" max="13062" width="5.5703125" style="150" customWidth="1"/>
    <col min="13063" max="13063" width="4.5703125" style="150" customWidth="1"/>
    <col min="13064" max="13064" width="5.140625" style="150" customWidth="1"/>
    <col min="13065" max="13065" width="4.7109375" style="150" customWidth="1"/>
    <col min="13066" max="13066" width="7.28515625" style="150" customWidth="1"/>
    <col min="13067" max="13067" width="4.42578125" style="150" customWidth="1"/>
    <col min="13068" max="13068" width="5.85546875" style="150" customWidth="1"/>
    <col min="13069" max="13069" width="5.140625" style="150" customWidth="1"/>
    <col min="13070" max="13070" width="6.5703125" style="150" customWidth="1"/>
    <col min="13071" max="13071" width="7.5703125" style="150" customWidth="1"/>
    <col min="13072" max="13072" width="22.85546875" style="150" customWidth="1"/>
    <col min="13073" max="13073" width="0" style="150" hidden="1" customWidth="1"/>
    <col min="13074" max="13074" width="15.42578125" style="150" customWidth="1"/>
    <col min="13075" max="13121" width="10.28515625" style="150" customWidth="1"/>
    <col min="13122" max="13312" width="10.28515625" style="150"/>
    <col min="13313" max="13313" width="5.42578125" style="150" customWidth="1"/>
    <col min="13314" max="13314" width="20.7109375" style="150" customWidth="1"/>
    <col min="13315" max="13315" width="5.85546875" style="150" customWidth="1"/>
    <col min="13316" max="13316" width="4.7109375" style="150" customWidth="1"/>
    <col min="13317" max="13317" width="5.7109375" style="150" customWidth="1"/>
    <col min="13318" max="13318" width="5.5703125" style="150" customWidth="1"/>
    <col min="13319" max="13319" width="4.5703125" style="150" customWidth="1"/>
    <col min="13320" max="13320" width="5.140625" style="150" customWidth="1"/>
    <col min="13321" max="13321" width="4.7109375" style="150" customWidth="1"/>
    <col min="13322" max="13322" width="7.28515625" style="150" customWidth="1"/>
    <col min="13323" max="13323" width="4.42578125" style="150" customWidth="1"/>
    <col min="13324" max="13324" width="5.85546875" style="150" customWidth="1"/>
    <col min="13325" max="13325" width="5.140625" style="150" customWidth="1"/>
    <col min="13326" max="13326" width="6.5703125" style="150" customWidth="1"/>
    <col min="13327" max="13327" width="7.5703125" style="150" customWidth="1"/>
    <col min="13328" max="13328" width="22.85546875" style="150" customWidth="1"/>
    <col min="13329" max="13329" width="0" style="150" hidden="1" customWidth="1"/>
    <col min="13330" max="13330" width="15.42578125" style="150" customWidth="1"/>
    <col min="13331" max="13377" width="10.28515625" style="150" customWidth="1"/>
    <col min="13378" max="13568" width="10.28515625" style="150"/>
    <col min="13569" max="13569" width="5.42578125" style="150" customWidth="1"/>
    <col min="13570" max="13570" width="20.7109375" style="150" customWidth="1"/>
    <col min="13571" max="13571" width="5.85546875" style="150" customWidth="1"/>
    <col min="13572" max="13572" width="4.7109375" style="150" customWidth="1"/>
    <col min="13573" max="13573" width="5.7109375" style="150" customWidth="1"/>
    <col min="13574" max="13574" width="5.5703125" style="150" customWidth="1"/>
    <col min="13575" max="13575" width="4.5703125" style="150" customWidth="1"/>
    <col min="13576" max="13576" width="5.140625" style="150" customWidth="1"/>
    <col min="13577" max="13577" width="4.7109375" style="150" customWidth="1"/>
    <col min="13578" max="13578" width="7.28515625" style="150" customWidth="1"/>
    <col min="13579" max="13579" width="4.42578125" style="150" customWidth="1"/>
    <col min="13580" max="13580" width="5.85546875" style="150" customWidth="1"/>
    <col min="13581" max="13581" width="5.140625" style="150" customWidth="1"/>
    <col min="13582" max="13582" width="6.5703125" style="150" customWidth="1"/>
    <col min="13583" max="13583" width="7.5703125" style="150" customWidth="1"/>
    <col min="13584" max="13584" width="22.85546875" style="150" customWidth="1"/>
    <col min="13585" max="13585" width="0" style="150" hidden="1" customWidth="1"/>
    <col min="13586" max="13586" width="15.42578125" style="150" customWidth="1"/>
    <col min="13587" max="13633" width="10.28515625" style="150" customWidth="1"/>
    <col min="13634" max="13824" width="10.28515625" style="150"/>
    <col min="13825" max="13825" width="5.42578125" style="150" customWidth="1"/>
    <col min="13826" max="13826" width="20.7109375" style="150" customWidth="1"/>
    <col min="13827" max="13827" width="5.85546875" style="150" customWidth="1"/>
    <col min="13828" max="13828" width="4.7109375" style="150" customWidth="1"/>
    <col min="13829" max="13829" width="5.7109375" style="150" customWidth="1"/>
    <col min="13830" max="13830" width="5.5703125" style="150" customWidth="1"/>
    <col min="13831" max="13831" width="4.5703125" style="150" customWidth="1"/>
    <col min="13832" max="13832" width="5.140625" style="150" customWidth="1"/>
    <col min="13833" max="13833" width="4.7109375" style="150" customWidth="1"/>
    <col min="13834" max="13834" width="7.28515625" style="150" customWidth="1"/>
    <col min="13835" max="13835" width="4.42578125" style="150" customWidth="1"/>
    <col min="13836" max="13836" width="5.85546875" style="150" customWidth="1"/>
    <col min="13837" max="13837" width="5.140625" style="150" customWidth="1"/>
    <col min="13838" max="13838" width="6.5703125" style="150" customWidth="1"/>
    <col min="13839" max="13839" width="7.5703125" style="150" customWidth="1"/>
    <col min="13840" max="13840" width="22.85546875" style="150" customWidth="1"/>
    <col min="13841" max="13841" width="0" style="150" hidden="1" customWidth="1"/>
    <col min="13842" max="13842" width="15.42578125" style="150" customWidth="1"/>
    <col min="13843" max="13889" width="10.28515625" style="150" customWidth="1"/>
    <col min="13890" max="14080" width="10.28515625" style="150"/>
    <col min="14081" max="14081" width="5.42578125" style="150" customWidth="1"/>
    <col min="14082" max="14082" width="20.7109375" style="150" customWidth="1"/>
    <col min="14083" max="14083" width="5.85546875" style="150" customWidth="1"/>
    <col min="14084" max="14084" width="4.7109375" style="150" customWidth="1"/>
    <col min="14085" max="14085" width="5.7109375" style="150" customWidth="1"/>
    <col min="14086" max="14086" width="5.5703125" style="150" customWidth="1"/>
    <col min="14087" max="14087" width="4.5703125" style="150" customWidth="1"/>
    <col min="14088" max="14088" width="5.140625" style="150" customWidth="1"/>
    <col min="14089" max="14089" width="4.7109375" style="150" customWidth="1"/>
    <col min="14090" max="14090" width="7.28515625" style="150" customWidth="1"/>
    <col min="14091" max="14091" width="4.42578125" style="150" customWidth="1"/>
    <col min="14092" max="14092" width="5.85546875" style="150" customWidth="1"/>
    <col min="14093" max="14093" width="5.140625" style="150" customWidth="1"/>
    <col min="14094" max="14094" width="6.5703125" style="150" customWidth="1"/>
    <col min="14095" max="14095" width="7.5703125" style="150" customWidth="1"/>
    <col min="14096" max="14096" width="22.85546875" style="150" customWidth="1"/>
    <col min="14097" max="14097" width="0" style="150" hidden="1" customWidth="1"/>
    <col min="14098" max="14098" width="15.42578125" style="150" customWidth="1"/>
    <col min="14099" max="14145" width="10.28515625" style="150" customWidth="1"/>
    <col min="14146" max="14336" width="10.28515625" style="150"/>
    <col min="14337" max="14337" width="5.42578125" style="150" customWidth="1"/>
    <col min="14338" max="14338" width="20.7109375" style="150" customWidth="1"/>
    <col min="14339" max="14339" width="5.85546875" style="150" customWidth="1"/>
    <col min="14340" max="14340" width="4.7109375" style="150" customWidth="1"/>
    <col min="14341" max="14341" width="5.7109375" style="150" customWidth="1"/>
    <col min="14342" max="14342" width="5.5703125" style="150" customWidth="1"/>
    <col min="14343" max="14343" width="4.5703125" style="150" customWidth="1"/>
    <col min="14344" max="14344" width="5.140625" style="150" customWidth="1"/>
    <col min="14345" max="14345" width="4.7109375" style="150" customWidth="1"/>
    <col min="14346" max="14346" width="7.28515625" style="150" customWidth="1"/>
    <col min="14347" max="14347" width="4.42578125" style="150" customWidth="1"/>
    <col min="14348" max="14348" width="5.85546875" style="150" customWidth="1"/>
    <col min="14349" max="14349" width="5.140625" style="150" customWidth="1"/>
    <col min="14350" max="14350" width="6.5703125" style="150" customWidth="1"/>
    <col min="14351" max="14351" width="7.5703125" style="150" customWidth="1"/>
    <col min="14352" max="14352" width="22.85546875" style="150" customWidth="1"/>
    <col min="14353" max="14353" width="0" style="150" hidden="1" customWidth="1"/>
    <col min="14354" max="14354" width="15.42578125" style="150" customWidth="1"/>
    <col min="14355" max="14401" width="10.28515625" style="150" customWidth="1"/>
    <col min="14402" max="14592" width="10.28515625" style="150"/>
    <col min="14593" max="14593" width="5.42578125" style="150" customWidth="1"/>
    <col min="14594" max="14594" width="20.7109375" style="150" customWidth="1"/>
    <col min="14595" max="14595" width="5.85546875" style="150" customWidth="1"/>
    <col min="14596" max="14596" width="4.7109375" style="150" customWidth="1"/>
    <col min="14597" max="14597" width="5.7109375" style="150" customWidth="1"/>
    <col min="14598" max="14598" width="5.5703125" style="150" customWidth="1"/>
    <col min="14599" max="14599" width="4.5703125" style="150" customWidth="1"/>
    <col min="14600" max="14600" width="5.140625" style="150" customWidth="1"/>
    <col min="14601" max="14601" width="4.7109375" style="150" customWidth="1"/>
    <col min="14602" max="14602" width="7.28515625" style="150" customWidth="1"/>
    <col min="14603" max="14603" width="4.42578125" style="150" customWidth="1"/>
    <col min="14604" max="14604" width="5.85546875" style="150" customWidth="1"/>
    <col min="14605" max="14605" width="5.140625" style="150" customWidth="1"/>
    <col min="14606" max="14606" width="6.5703125" style="150" customWidth="1"/>
    <col min="14607" max="14607" width="7.5703125" style="150" customWidth="1"/>
    <col min="14608" max="14608" width="22.85546875" style="150" customWidth="1"/>
    <col min="14609" max="14609" width="0" style="150" hidden="1" customWidth="1"/>
    <col min="14610" max="14610" width="15.42578125" style="150" customWidth="1"/>
    <col min="14611" max="14657" width="10.28515625" style="150" customWidth="1"/>
    <col min="14658" max="14848" width="10.28515625" style="150"/>
    <col min="14849" max="14849" width="5.42578125" style="150" customWidth="1"/>
    <col min="14850" max="14850" width="20.7109375" style="150" customWidth="1"/>
    <col min="14851" max="14851" width="5.85546875" style="150" customWidth="1"/>
    <col min="14852" max="14852" width="4.7109375" style="150" customWidth="1"/>
    <col min="14853" max="14853" width="5.7109375" style="150" customWidth="1"/>
    <col min="14854" max="14854" width="5.5703125" style="150" customWidth="1"/>
    <col min="14855" max="14855" width="4.5703125" style="150" customWidth="1"/>
    <col min="14856" max="14856" width="5.140625" style="150" customWidth="1"/>
    <col min="14857" max="14857" width="4.7109375" style="150" customWidth="1"/>
    <col min="14858" max="14858" width="7.28515625" style="150" customWidth="1"/>
    <col min="14859" max="14859" width="4.42578125" style="150" customWidth="1"/>
    <col min="14860" max="14860" width="5.85546875" style="150" customWidth="1"/>
    <col min="14861" max="14861" width="5.140625" style="150" customWidth="1"/>
    <col min="14862" max="14862" width="6.5703125" style="150" customWidth="1"/>
    <col min="14863" max="14863" width="7.5703125" style="150" customWidth="1"/>
    <col min="14864" max="14864" width="22.85546875" style="150" customWidth="1"/>
    <col min="14865" max="14865" width="0" style="150" hidden="1" customWidth="1"/>
    <col min="14866" max="14866" width="15.42578125" style="150" customWidth="1"/>
    <col min="14867" max="14913" width="10.28515625" style="150" customWidth="1"/>
    <col min="14914" max="15104" width="10.28515625" style="150"/>
    <col min="15105" max="15105" width="5.42578125" style="150" customWidth="1"/>
    <col min="15106" max="15106" width="20.7109375" style="150" customWidth="1"/>
    <col min="15107" max="15107" width="5.85546875" style="150" customWidth="1"/>
    <col min="15108" max="15108" width="4.7109375" style="150" customWidth="1"/>
    <col min="15109" max="15109" width="5.7109375" style="150" customWidth="1"/>
    <col min="15110" max="15110" width="5.5703125" style="150" customWidth="1"/>
    <col min="15111" max="15111" width="4.5703125" style="150" customWidth="1"/>
    <col min="15112" max="15112" width="5.140625" style="150" customWidth="1"/>
    <col min="15113" max="15113" width="4.7109375" style="150" customWidth="1"/>
    <col min="15114" max="15114" width="7.28515625" style="150" customWidth="1"/>
    <col min="15115" max="15115" width="4.42578125" style="150" customWidth="1"/>
    <col min="15116" max="15116" width="5.85546875" style="150" customWidth="1"/>
    <col min="15117" max="15117" width="5.140625" style="150" customWidth="1"/>
    <col min="15118" max="15118" width="6.5703125" style="150" customWidth="1"/>
    <col min="15119" max="15119" width="7.5703125" style="150" customWidth="1"/>
    <col min="15120" max="15120" width="22.85546875" style="150" customWidth="1"/>
    <col min="15121" max="15121" width="0" style="150" hidden="1" customWidth="1"/>
    <col min="15122" max="15122" width="15.42578125" style="150" customWidth="1"/>
    <col min="15123" max="15169" width="10.28515625" style="150" customWidth="1"/>
    <col min="15170" max="15360" width="10.28515625" style="150"/>
    <col min="15361" max="15361" width="5.42578125" style="150" customWidth="1"/>
    <col min="15362" max="15362" width="20.7109375" style="150" customWidth="1"/>
    <col min="15363" max="15363" width="5.85546875" style="150" customWidth="1"/>
    <col min="15364" max="15364" width="4.7109375" style="150" customWidth="1"/>
    <col min="15365" max="15365" width="5.7109375" style="150" customWidth="1"/>
    <col min="15366" max="15366" width="5.5703125" style="150" customWidth="1"/>
    <col min="15367" max="15367" width="4.5703125" style="150" customWidth="1"/>
    <col min="15368" max="15368" width="5.140625" style="150" customWidth="1"/>
    <col min="15369" max="15369" width="4.7109375" style="150" customWidth="1"/>
    <col min="15370" max="15370" width="7.28515625" style="150" customWidth="1"/>
    <col min="15371" max="15371" width="4.42578125" style="150" customWidth="1"/>
    <col min="15372" max="15372" width="5.85546875" style="150" customWidth="1"/>
    <col min="15373" max="15373" width="5.140625" style="150" customWidth="1"/>
    <col min="15374" max="15374" width="6.5703125" style="150" customWidth="1"/>
    <col min="15375" max="15375" width="7.5703125" style="150" customWidth="1"/>
    <col min="15376" max="15376" width="22.85546875" style="150" customWidth="1"/>
    <col min="15377" max="15377" width="0" style="150" hidden="1" customWidth="1"/>
    <col min="15378" max="15378" width="15.42578125" style="150" customWidth="1"/>
    <col min="15379" max="15425" width="10.28515625" style="150" customWidth="1"/>
    <col min="15426" max="15616" width="10.28515625" style="150"/>
    <col min="15617" max="15617" width="5.42578125" style="150" customWidth="1"/>
    <col min="15618" max="15618" width="20.7109375" style="150" customWidth="1"/>
    <col min="15619" max="15619" width="5.85546875" style="150" customWidth="1"/>
    <col min="15620" max="15620" width="4.7109375" style="150" customWidth="1"/>
    <col min="15621" max="15621" width="5.7109375" style="150" customWidth="1"/>
    <col min="15622" max="15622" width="5.5703125" style="150" customWidth="1"/>
    <col min="15623" max="15623" width="4.5703125" style="150" customWidth="1"/>
    <col min="15624" max="15624" width="5.140625" style="150" customWidth="1"/>
    <col min="15625" max="15625" width="4.7109375" style="150" customWidth="1"/>
    <col min="15626" max="15626" width="7.28515625" style="150" customWidth="1"/>
    <col min="15627" max="15627" width="4.42578125" style="150" customWidth="1"/>
    <col min="15628" max="15628" width="5.85546875" style="150" customWidth="1"/>
    <col min="15629" max="15629" width="5.140625" style="150" customWidth="1"/>
    <col min="15630" max="15630" width="6.5703125" style="150" customWidth="1"/>
    <col min="15631" max="15631" width="7.5703125" style="150" customWidth="1"/>
    <col min="15632" max="15632" width="22.85546875" style="150" customWidth="1"/>
    <col min="15633" max="15633" width="0" style="150" hidden="1" customWidth="1"/>
    <col min="15634" max="15634" width="15.42578125" style="150" customWidth="1"/>
    <col min="15635" max="15681" width="10.28515625" style="150" customWidth="1"/>
    <col min="15682" max="15872" width="10.28515625" style="150"/>
    <col min="15873" max="15873" width="5.42578125" style="150" customWidth="1"/>
    <col min="15874" max="15874" width="20.7109375" style="150" customWidth="1"/>
    <col min="15875" max="15875" width="5.85546875" style="150" customWidth="1"/>
    <col min="15876" max="15876" width="4.7109375" style="150" customWidth="1"/>
    <col min="15877" max="15877" width="5.7109375" style="150" customWidth="1"/>
    <col min="15878" max="15878" width="5.5703125" style="150" customWidth="1"/>
    <col min="15879" max="15879" width="4.5703125" style="150" customWidth="1"/>
    <col min="15880" max="15880" width="5.140625" style="150" customWidth="1"/>
    <col min="15881" max="15881" width="4.7109375" style="150" customWidth="1"/>
    <col min="15882" max="15882" width="7.28515625" style="150" customWidth="1"/>
    <col min="15883" max="15883" width="4.42578125" style="150" customWidth="1"/>
    <col min="15884" max="15884" width="5.85546875" style="150" customWidth="1"/>
    <col min="15885" max="15885" width="5.140625" style="150" customWidth="1"/>
    <col min="15886" max="15886" width="6.5703125" style="150" customWidth="1"/>
    <col min="15887" max="15887" width="7.5703125" style="150" customWidth="1"/>
    <col min="15888" max="15888" width="22.85546875" style="150" customWidth="1"/>
    <col min="15889" max="15889" width="0" style="150" hidden="1" customWidth="1"/>
    <col min="15890" max="15890" width="15.42578125" style="150" customWidth="1"/>
    <col min="15891" max="15937" width="10.28515625" style="150" customWidth="1"/>
    <col min="15938" max="16128" width="10.28515625" style="150"/>
    <col min="16129" max="16129" width="5.42578125" style="150" customWidth="1"/>
    <col min="16130" max="16130" width="20.7109375" style="150" customWidth="1"/>
    <col min="16131" max="16131" width="5.85546875" style="150" customWidth="1"/>
    <col min="16132" max="16132" width="4.7109375" style="150" customWidth="1"/>
    <col min="16133" max="16133" width="5.7109375" style="150" customWidth="1"/>
    <col min="16134" max="16134" width="5.5703125" style="150" customWidth="1"/>
    <col min="16135" max="16135" width="4.5703125" style="150" customWidth="1"/>
    <col min="16136" max="16136" width="5.140625" style="150" customWidth="1"/>
    <col min="16137" max="16137" width="4.7109375" style="150" customWidth="1"/>
    <col min="16138" max="16138" width="7.28515625" style="150" customWidth="1"/>
    <col min="16139" max="16139" width="4.42578125" style="150" customWidth="1"/>
    <col min="16140" max="16140" width="5.85546875" style="150" customWidth="1"/>
    <col min="16141" max="16141" width="5.140625" style="150" customWidth="1"/>
    <col min="16142" max="16142" width="6.5703125" style="150" customWidth="1"/>
    <col min="16143" max="16143" width="7.5703125" style="150" customWidth="1"/>
    <col min="16144" max="16144" width="22.85546875" style="150" customWidth="1"/>
    <col min="16145" max="16145" width="0" style="150" hidden="1" customWidth="1"/>
    <col min="16146" max="16146" width="15.42578125" style="150" customWidth="1"/>
    <col min="16147" max="16193" width="10.28515625" style="150" customWidth="1"/>
    <col min="16194" max="16384" width="10.28515625" style="150"/>
  </cols>
  <sheetData>
    <row r="1" spans="1:66" s="147" customFormat="1" ht="18.75" customHeight="1" x14ac:dyDescent="0.25">
      <c r="A1" s="144" t="s">
        <v>124</v>
      </c>
      <c r="B1" s="127"/>
      <c r="C1" s="145"/>
      <c r="D1" s="145"/>
      <c r="E1" s="145"/>
      <c r="F1" s="145"/>
      <c r="G1" s="146"/>
      <c r="H1" s="146"/>
      <c r="I1" s="146"/>
      <c r="J1" s="146"/>
      <c r="K1" s="146"/>
      <c r="L1" s="146"/>
      <c r="M1" s="146"/>
      <c r="O1" s="126" t="s">
        <v>120</v>
      </c>
      <c r="P1" s="127"/>
      <c r="Q1" s="127"/>
      <c r="R1" s="127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</row>
    <row r="2" spans="1:66" s="147" customFormat="1" ht="18.75" x14ac:dyDescent="0.3">
      <c r="A2" s="144" t="s">
        <v>125</v>
      </c>
      <c r="B2" s="127"/>
      <c r="C2" s="145"/>
      <c r="D2" s="145"/>
      <c r="E2" s="145"/>
      <c r="F2" s="145"/>
      <c r="G2" s="146"/>
      <c r="H2" s="146"/>
      <c r="I2" s="146"/>
      <c r="J2" s="146"/>
      <c r="K2" s="146"/>
      <c r="L2" s="146"/>
      <c r="M2" s="146"/>
      <c r="O2" s="124" t="s">
        <v>121</v>
      </c>
      <c r="P2" s="127"/>
      <c r="Q2" s="127"/>
      <c r="R2" s="127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</row>
    <row r="3" spans="1:66" ht="26.25" customHeight="1" thickBot="1" x14ac:dyDescent="0.3">
      <c r="A3" s="228" t="s">
        <v>289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</row>
    <row r="4" spans="1:66" s="147" customFormat="1" ht="18" customHeight="1" thickTop="1" x14ac:dyDescent="0.15">
      <c r="A4" s="238" t="s">
        <v>122</v>
      </c>
      <c r="B4" s="236" t="s">
        <v>3</v>
      </c>
      <c r="C4" s="236" t="s">
        <v>126</v>
      </c>
      <c r="D4" s="241" t="s">
        <v>127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2" t="s">
        <v>128</v>
      </c>
      <c r="P4" s="236" t="s">
        <v>279</v>
      </c>
      <c r="Q4" s="236"/>
      <c r="R4" s="245" t="s">
        <v>280</v>
      </c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</row>
    <row r="5" spans="1:66" s="147" customFormat="1" ht="10.5" x14ac:dyDescent="0.15">
      <c r="A5" s="239"/>
      <c r="B5" s="237"/>
      <c r="C5" s="237"/>
      <c r="D5" s="234" t="s">
        <v>11</v>
      </c>
      <c r="E5" s="234" t="s">
        <v>13</v>
      </c>
      <c r="F5" s="248" t="s">
        <v>129</v>
      </c>
      <c r="G5" s="248" t="s">
        <v>130</v>
      </c>
      <c r="H5" s="248" t="s">
        <v>131</v>
      </c>
      <c r="I5" s="231" t="s">
        <v>132</v>
      </c>
      <c r="J5" s="231"/>
      <c r="K5" s="232" t="s">
        <v>12</v>
      </c>
      <c r="L5" s="233"/>
      <c r="M5" s="234" t="s">
        <v>133</v>
      </c>
      <c r="N5" s="234" t="s">
        <v>134</v>
      </c>
      <c r="O5" s="243"/>
      <c r="P5" s="237"/>
      <c r="Q5" s="237"/>
      <c r="R5" s="246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</row>
    <row r="6" spans="1:66" s="152" customFormat="1" ht="30.75" customHeight="1" x14ac:dyDescent="0.15">
      <c r="A6" s="240"/>
      <c r="B6" s="235"/>
      <c r="C6" s="235"/>
      <c r="D6" s="235"/>
      <c r="E6" s="235"/>
      <c r="F6" s="248"/>
      <c r="G6" s="248"/>
      <c r="H6" s="248"/>
      <c r="I6" s="151" t="s">
        <v>135</v>
      </c>
      <c r="J6" s="151" t="s">
        <v>136</v>
      </c>
      <c r="K6" s="151" t="s">
        <v>135</v>
      </c>
      <c r="L6" s="151" t="s">
        <v>136</v>
      </c>
      <c r="M6" s="235"/>
      <c r="N6" s="235"/>
      <c r="O6" s="244"/>
      <c r="P6" s="235"/>
      <c r="Q6" s="235"/>
      <c r="R6" s="247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</row>
    <row r="7" spans="1:66" s="149" customFormat="1" ht="15.75" x14ac:dyDescent="0.25">
      <c r="A7" s="136" t="s">
        <v>18</v>
      </c>
      <c r="B7" s="153" t="s">
        <v>137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4"/>
      <c r="N7" s="151"/>
      <c r="O7" s="155"/>
      <c r="P7" s="128"/>
      <c r="Q7" s="128"/>
      <c r="R7" s="213">
        <f>SUM(R8:R11)</f>
        <v>344190</v>
      </c>
      <c r="S7" s="113">
        <f>R7</f>
        <v>344190</v>
      </c>
      <c r="T7" s="114" t="s">
        <v>288</v>
      </c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</row>
    <row r="8" spans="1:66" s="134" customFormat="1" ht="15" customHeight="1" x14ac:dyDescent="0.2">
      <c r="A8" s="132">
        <v>1</v>
      </c>
      <c r="B8" s="130" t="s">
        <v>138</v>
      </c>
      <c r="C8" s="156">
        <v>5.76</v>
      </c>
      <c r="D8" s="156">
        <v>0.7</v>
      </c>
      <c r="E8" s="156">
        <v>0.3</v>
      </c>
      <c r="F8" s="156">
        <v>0.3</v>
      </c>
      <c r="G8" s="156"/>
      <c r="H8" s="156"/>
      <c r="I8" s="156">
        <v>60</v>
      </c>
      <c r="J8" s="157">
        <f>(C8+D8+L8)*I8/100</f>
        <v>3.8760000000000003</v>
      </c>
      <c r="K8" s="158"/>
      <c r="L8" s="159"/>
      <c r="M8" s="160">
        <v>0.3</v>
      </c>
      <c r="N8" s="131">
        <f>(D8+E8+F8+H8+G8+J8+L8+M8)</f>
        <v>5.476</v>
      </c>
      <c r="O8" s="131">
        <f>N8+C8</f>
        <v>11.236000000000001</v>
      </c>
      <c r="P8" s="129">
        <f>(C8+D8+L8)*1490000*1%</f>
        <v>96254</v>
      </c>
      <c r="Q8" s="129"/>
      <c r="R8" s="161">
        <f>P8+Q8</f>
        <v>96254</v>
      </c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</row>
    <row r="9" spans="1:66" s="134" customFormat="1" ht="15" customHeight="1" x14ac:dyDescent="0.2">
      <c r="A9" s="132">
        <v>2</v>
      </c>
      <c r="B9" s="130" t="s">
        <v>139</v>
      </c>
      <c r="C9" s="159">
        <v>4.4000000000000004</v>
      </c>
      <c r="D9" s="156">
        <v>0.5</v>
      </c>
      <c r="E9" s="156">
        <v>0.3</v>
      </c>
      <c r="F9" s="156">
        <v>0.3</v>
      </c>
      <c r="G9" s="156"/>
      <c r="H9" s="156"/>
      <c r="I9" s="156">
        <v>60</v>
      </c>
      <c r="J9" s="157">
        <f>(C9+D9+L9)*I9/100</f>
        <v>2.94</v>
      </c>
      <c r="K9" s="158"/>
      <c r="L9" s="157"/>
      <c r="M9" s="160">
        <v>0.3</v>
      </c>
      <c r="N9" s="131">
        <f t="shared" ref="N9:N34" si="0">(D9+E9+F9+H9+G9+J9+L9+M9)</f>
        <v>4.34</v>
      </c>
      <c r="O9" s="131">
        <f>N9+C9</f>
        <v>8.74</v>
      </c>
      <c r="P9" s="129">
        <f t="shared" ref="P9:P72" si="1">(C9+D9+L9)*1490000*1%</f>
        <v>73010.000000000015</v>
      </c>
      <c r="Q9" s="129"/>
      <c r="R9" s="161">
        <f t="shared" ref="R9:R72" si="2">P9+Q9</f>
        <v>73010.000000000015</v>
      </c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</row>
    <row r="10" spans="1:66" s="134" customFormat="1" ht="15" customHeight="1" x14ac:dyDescent="0.2">
      <c r="A10" s="132">
        <v>3</v>
      </c>
      <c r="B10" s="135" t="s">
        <v>140</v>
      </c>
      <c r="C10" s="156">
        <v>4.9800000000000004</v>
      </c>
      <c r="D10" s="156">
        <v>0.5</v>
      </c>
      <c r="E10" s="156">
        <v>0.3</v>
      </c>
      <c r="F10" s="162"/>
      <c r="G10" s="156">
        <v>0.2</v>
      </c>
      <c r="H10" s="160">
        <v>0.4</v>
      </c>
      <c r="I10" s="156">
        <v>40</v>
      </c>
      <c r="J10" s="157">
        <f>(C10+D10+L10)*I10/100</f>
        <v>2.1920000000000002</v>
      </c>
      <c r="K10" s="163"/>
      <c r="L10" s="157"/>
      <c r="M10" s="156">
        <v>0.3</v>
      </c>
      <c r="N10" s="131">
        <f t="shared" si="0"/>
        <v>3.8920000000000003</v>
      </c>
      <c r="O10" s="131">
        <f>N10+C10</f>
        <v>8.8719999999999999</v>
      </c>
      <c r="P10" s="129">
        <f t="shared" si="1"/>
        <v>81652.000000000015</v>
      </c>
      <c r="Q10" s="129"/>
      <c r="R10" s="161">
        <f t="shared" si="2"/>
        <v>81652.000000000015</v>
      </c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</row>
    <row r="11" spans="1:66" s="134" customFormat="1" ht="15" customHeight="1" x14ac:dyDescent="0.2">
      <c r="A11" s="132">
        <v>4</v>
      </c>
      <c r="B11" s="130" t="s">
        <v>141</v>
      </c>
      <c r="C11" s="156">
        <v>5.76</v>
      </c>
      <c r="D11" s="156">
        <v>0.5</v>
      </c>
      <c r="E11" s="156">
        <v>0.3</v>
      </c>
      <c r="F11" s="156"/>
      <c r="G11" s="156"/>
      <c r="H11" s="156"/>
      <c r="I11" s="156">
        <v>40</v>
      </c>
      <c r="J11" s="157">
        <f>(C11+D11+L11)*I11/100</f>
        <v>2.5039999999999996</v>
      </c>
      <c r="K11" s="158"/>
      <c r="L11" s="157"/>
      <c r="M11" s="160">
        <v>0.3</v>
      </c>
      <c r="N11" s="131">
        <f t="shared" si="0"/>
        <v>3.6039999999999992</v>
      </c>
      <c r="O11" s="131">
        <f>N11+C11</f>
        <v>9.363999999999999</v>
      </c>
      <c r="P11" s="129">
        <f t="shared" si="1"/>
        <v>93274</v>
      </c>
      <c r="Q11" s="129"/>
      <c r="R11" s="161">
        <f t="shared" si="2"/>
        <v>93274</v>
      </c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</row>
    <row r="12" spans="1:66" s="134" customFormat="1" ht="15.75" x14ac:dyDescent="0.25">
      <c r="A12" s="136" t="s">
        <v>28</v>
      </c>
      <c r="B12" s="153" t="s">
        <v>142</v>
      </c>
      <c r="C12" s="156"/>
      <c r="D12" s="156"/>
      <c r="E12" s="156"/>
      <c r="F12" s="156"/>
      <c r="G12" s="156"/>
      <c r="H12" s="156"/>
      <c r="I12" s="156"/>
      <c r="J12" s="157"/>
      <c r="K12" s="158"/>
      <c r="L12" s="157"/>
      <c r="M12" s="160"/>
      <c r="N12" s="131"/>
      <c r="O12" s="131"/>
      <c r="P12" s="129">
        <f t="shared" si="1"/>
        <v>0</v>
      </c>
      <c r="Q12" s="129"/>
      <c r="R12" s="214">
        <f>SUM(R13:R20)</f>
        <v>372649</v>
      </c>
      <c r="S12" s="113">
        <f>R12</f>
        <v>372649</v>
      </c>
      <c r="T12" s="114" t="s">
        <v>288</v>
      </c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</row>
    <row r="13" spans="1:66" ht="15" customHeight="1" x14ac:dyDescent="0.2">
      <c r="A13" s="132">
        <v>1</v>
      </c>
      <c r="B13" s="130" t="s">
        <v>143</v>
      </c>
      <c r="C13" s="156">
        <v>3.99</v>
      </c>
      <c r="D13" s="156">
        <v>0.4</v>
      </c>
      <c r="E13" s="156">
        <v>0.3</v>
      </c>
      <c r="F13" s="156">
        <v>0.2</v>
      </c>
      <c r="G13" s="156"/>
      <c r="H13" s="156"/>
      <c r="I13" s="156">
        <v>20</v>
      </c>
      <c r="J13" s="157">
        <f t="shared" ref="J13:J19" si="3">(C13+D13+L13)*I13/100</f>
        <v>0.87800000000000011</v>
      </c>
      <c r="K13" s="158"/>
      <c r="L13" s="157"/>
      <c r="M13" s="160"/>
      <c r="N13" s="131">
        <f t="shared" si="0"/>
        <v>1.778</v>
      </c>
      <c r="O13" s="131">
        <f t="shared" ref="O13:O19" si="4">N13+C13</f>
        <v>5.7680000000000007</v>
      </c>
      <c r="P13" s="129">
        <f>(C13+D13+L13)*1490000*1%</f>
        <v>65411.000000000007</v>
      </c>
      <c r="Q13" s="129"/>
      <c r="R13" s="161">
        <f t="shared" si="2"/>
        <v>65411.000000000007</v>
      </c>
    </row>
    <row r="14" spans="1:66" ht="15" customHeight="1" x14ac:dyDescent="0.2">
      <c r="A14" s="132">
        <v>2</v>
      </c>
      <c r="B14" s="130" t="s">
        <v>144</v>
      </c>
      <c r="C14" s="159">
        <v>3.34</v>
      </c>
      <c r="D14" s="156">
        <v>0.3</v>
      </c>
      <c r="E14" s="156">
        <v>0.3</v>
      </c>
      <c r="F14" s="156"/>
      <c r="G14" s="156"/>
      <c r="H14" s="156"/>
      <c r="I14" s="156">
        <v>20</v>
      </c>
      <c r="J14" s="157">
        <f t="shared" si="3"/>
        <v>0.72799999999999998</v>
      </c>
      <c r="K14" s="158"/>
      <c r="L14" s="157"/>
      <c r="M14" s="160"/>
      <c r="N14" s="131">
        <f t="shared" si="0"/>
        <v>1.3279999999999998</v>
      </c>
      <c r="O14" s="131">
        <f t="shared" si="4"/>
        <v>4.6679999999999993</v>
      </c>
      <c r="P14" s="129">
        <f t="shared" si="1"/>
        <v>54235.999999999993</v>
      </c>
      <c r="Q14" s="129"/>
      <c r="R14" s="161">
        <f t="shared" si="2"/>
        <v>54235.999999999993</v>
      </c>
    </row>
    <row r="15" spans="1:66" s="164" customFormat="1" ht="15" customHeight="1" x14ac:dyDescent="0.2">
      <c r="A15" s="132">
        <v>3</v>
      </c>
      <c r="B15" s="130" t="s">
        <v>145</v>
      </c>
      <c r="C15" s="156">
        <v>3.03</v>
      </c>
      <c r="D15" s="156"/>
      <c r="E15" s="156">
        <v>0.3</v>
      </c>
      <c r="F15" s="156"/>
      <c r="G15" s="156"/>
      <c r="H15" s="156"/>
      <c r="I15" s="156">
        <v>20</v>
      </c>
      <c r="J15" s="157">
        <f t="shared" si="3"/>
        <v>0.60599999999999998</v>
      </c>
      <c r="K15" s="158"/>
      <c r="L15" s="157"/>
      <c r="M15" s="160"/>
      <c r="N15" s="131">
        <f t="shared" si="0"/>
        <v>0.90599999999999992</v>
      </c>
      <c r="O15" s="131">
        <f t="shared" si="4"/>
        <v>3.9359999999999999</v>
      </c>
      <c r="P15" s="129">
        <f t="shared" si="1"/>
        <v>45147</v>
      </c>
      <c r="Q15" s="129"/>
      <c r="R15" s="161">
        <f t="shared" si="2"/>
        <v>45147</v>
      </c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</row>
    <row r="16" spans="1:66" ht="15" customHeight="1" x14ac:dyDescent="0.2">
      <c r="A16" s="132">
        <v>4</v>
      </c>
      <c r="B16" s="130" t="s">
        <v>146</v>
      </c>
      <c r="C16" s="159">
        <v>2.86</v>
      </c>
      <c r="D16" s="156"/>
      <c r="E16" s="156">
        <v>0.3</v>
      </c>
      <c r="F16" s="156">
        <v>0.1</v>
      </c>
      <c r="G16" s="156"/>
      <c r="H16" s="156"/>
      <c r="I16" s="156">
        <v>20</v>
      </c>
      <c r="J16" s="157">
        <f t="shared" si="3"/>
        <v>0.57199999999999995</v>
      </c>
      <c r="K16" s="158"/>
      <c r="L16" s="157"/>
      <c r="M16" s="160"/>
      <c r="N16" s="131">
        <f t="shared" si="0"/>
        <v>0.97199999999999998</v>
      </c>
      <c r="O16" s="131">
        <f t="shared" si="4"/>
        <v>3.8319999999999999</v>
      </c>
      <c r="P16" s="129">
        <f t="shared" si="1"/>
        <v>42614</v>
      </c>
      <c r="Q16" s="129"/>
      <c r="R16" s="161">
        <f t="shared" si="2"/>
        <v>42614</v>
      </c>
    </row>
    <row r="17" spans="1:20" ht="15" customHeight="1" x14ac:dyDescent="0.2">
      <c r="A17" s="132">
        <v>5</v>
      </c>
      <c r="B17" s="130" t="s">
        <v>147</v>
      </c>
      <c r="C17" s="156">
        <v>2.72</v>
      </c>
      <c r="D17" s="156"/>
      <c r="E17" s="156">
        <v>0.3</v>
      </c>
      <c r="F17" s="156"/>
      <c r="G17" s="156"/>
      <c r="H17" s="156"/>
      <c r="I17" s="156">
        <v>20</v>
      </c>
      <c r="J17" s="157">
        <f t="shared" si="3"/>
        <v>0.54400000000000004</v>
      </c>
      <c r="K17" s="158"/>
      <c r="L17" s="157"/>
      <c r="M17" s="160"/>
      <c r="N17" s="131">
        <f t="shared" si="0"/>
        <v>0.84400000000000008</v>
      </c>
      <c r="O17" s="131">
        <f t="shared" si="4"/>
        <v>3.5640000000000001</v>
      </c>
      <c r="P17" s="129">
        <f t="shared" si="1"/>
        <v>40528.000000000007</v>
      </c>
      <c r="Q17" s="129"/>
      <c r="R17" s="161">
        <f t="shared" si="2"/>
        <v>40528.000000000007</v>
      </c>
    </row>
    <row r="18" spans="1:20" ht="15" customHeight="1" x14ac:dyDescent="0.2">
      <c r="A18" s="132">
        <v>6</v>
      </c>
      <c r="B18" s="135" t="s">
        <v>148</v>
      </c>
      <c r="C18" s="159">
        <v>3.03</v>
      </c>
      <c r="D18" s="156"/>
      <c r="E18" s="156">
        <v>0.3</v>
      </c>
      <c r="F18" s="162"/>
      <c r="G18" s="156"/>
      <c r="H18" s="160"/>
      <c r="I18" s="156">
        <v>20</v>
      </c>
      <c r="J18" s="157">
        <f>(C18+D18+L18)*I18/100</f>
        <v>0.60599999999999998</v>
      </c>
      <c r="K18" s="165"/>
      <c r="L18" s="157"/>
      <c r="M18" s="156"/>
      <c r="N18" s="131">
        <f t="shared" si="0"/>
        <v>0.90599999999999992</v>
      </c>
      <c r="O18" s="131">
        <f>N18+C18</f>
        <v>3.9359999999999999</v>
      </c>
      <c r="P18" s="129">
        <f t="shared" si="1"/>
        <v>45147</v>
      </c>
      <c r="Q18" s="129"/>
      <c r="R18" s="161">
        <f t="shared" si="2"/>
        <v>45147</v>
      </c>
    </row>
    <row r="19" spans="1:20" ht="15" customHeight="1" x14ac:dyDescent="0.2">
      <c r="A19" s="132">
        <v>7</v>
      </c>
      <c r="B19" s="135" t="s">
        <v>149</v>
      </c>
      <c r="C19" s="159">
        <v>2.34</v>
      </c>
      <c r="D19" s="156"/>
      <c r="E19" s="156">
        <v>0.3</v>
      </c>
      <c r="F19" s="162"/>
      <c r="G19" s="156"/>
      <c r="H19" s="160"/>
      <c r="I19" s="156">
        <v>20</v>
      </c>
      <c r="J19" s="157">
        <f t="shared" si="3"/>
        <v>0.46799999999999997</v>
      </c>
      <c r="K19" s="163"/>
      <c r="L19" s="157"/>
      <c r="M19" s="156"/>
      <c r="N19" s="131">
        <f t="shared" si="0"/>
        <v>0.76800000000000002</v>
      </c>
      <c r="O19" s="131">
        <f t="shared" si="4"/>
        <v>3.1079999999999997</v>
      </c>
      <c r="P19" s="129">
        <f t="shared" si="1"/>
        <v>34866</v>
      </c>
      <c r="Q19" s="129"/>
      <c r="R19" s="161">
        <f t="shared" si="2"/>
        <v>34866</v>
      </c>
    </row>
    <row r="20" spans="1:20" ht="15" customHeight="1" x14ac:dyDescent="0.2">
      <c r="A20" s="132">
        <v>8</v>
      </c>
      <c r="B20" s="135" t="s">
        <v>114</v>
      </c>
      <c r="C20" s="159">
        <v>3</v>
      </c>
      <c r="D20" s="156"/>
      <c r="E20" s="156">
        <v>0.3</v>
      </c>
      <c r="F20" s="156"/>
      <c r="G20" s="156"/>
      <c r="H20" s="160"/>
      <c r="I20" s="156">
        <v>20</v>
      </c>
      <c r="J20" s="157">
        <f>(C20+D20+L20)*I20/100</f>
        <v>0.6</v>
      </c>
      <c r="K20" s="165"/>
      <c r="L20" s="157"/>
      <c r="M20" s="156"/>
      <c r="N20" s="131">
        <f>(D20+E20+F20+H20+G20+J20+L20+M20)</f>
        <v>0.89999999999999991</v>
      </c>
      <c r="O20" s="131">
        <f>N20+C20</f>
        <v>3.9</v>
      </c>
      <c r="P20" s="129">
        <f t="shared" si="1"/>
        <v>44700</v>
      </c>
      <c r="Q20" s="129"/>
      <c r="R20" s="161">
        <f t="shared" si="2"/>
        <v>44700</v>
      </c>
    </row>
    <row r="21" spans="1:20" ht="15.75" x14ac:dyDescent="0.25">
      <c r="A21" s="136" t="s">
        <v>36</v>
      </c>
      <c r="B21" s="153" t="s">
        <v>150</v>
      </c>
      <c r="C21" s="156"/>
      <c r="D21" s="156"/>
      <c r="E21" s="156"/>
      <c r="F21" s="156"/>
      <c r="G21" s="156"/>
      <c r="H21" s="156"/>
      <c r="I21" s="156"/>
      <c r="J21" s="157"/>
      <c r="K21" s="158"/>
      <c r="L21" s="157"/>
      <c r="M21" s="160"/>
      <c r="N21" s="131"/>
      <c r="O21" s="131"/>
      <c r="P21" s="129">
        <f t="shared" si="1"/>
        <v>0</v>
      </c>
      <c r="Q21" s="129"/>
      <c r="R21" s="214">
        <f>SUM(R22:R28)</f>
        <v>321306.57999999996</v>
      </c>
      <c r="S21" s="113">
        <f>R21</f>
        <v>321306.57999999996</v>
      </c>
      <c r="T21" s="114" t="s">
        <v>288</v>
      </c>
    </row>
    <row r="22" spans="1:20" ht="15" customHeight="1" x14ac:dyDescent="0.2">
      <c r="A22" s="136">
        <v>1</v>
      </c>
      <c r="B22" s="135" t="s">
        <v>151</v>
      </c>
      <c r="C22" s="159">
        <v>3</v>
      </c>
      <c r="D22" s="156">
        <v>0.4</v>
      </c>
      <c r="E22" s="156">
        <v>0.3</v>
      </c>
      <c r="F22" s="156"/>
      <c r="G22" s="156"/>
      <c r="H22" s="156"/>
      <c r="I22" s="156">
        <v>40</v>
      </c>
      <c r="J22" s="157">
        <f>(C22+D22+L22)*I22/100</f>
        <v>1.36</v>
      </c>
      <c r="K22" s="158"/>
      <c r="L22" s="157"/>
      <c r="M22" s="160">
        <v>0.3</v>
      </c>
      <c r="N22" s="131">
        <f>(D22+E22+F22+H22+G22+J22+L22+M22)</f>
        <v>2.36</v>
      </c>
      <c r="O22" s="131">
        <f>N22+C22</f>
        <v>5.3599999999999994</v>
      </c>
      <c r="P22" s="129">
        <f t="shared" si="1"/>
        <v>50660</v>
      </c>
      <c r="Q22" s="129"/>
      <c r="R22" s="161">
        <f t="shared" si="2"/>
        <v>50660</v>
      </c>
    </row>
    <row r="23" spans="1:20" ht="15" customHeight="1" x14ac:dyDescent="0.2">
      <c r="A23" s="136">
        <v>2</v>
      </c>
      <c r="B23" s="130" t="s">
        <v>152</v>
      </c>
      <c r="C23" s="156">
        <v>4.0599999999999996</v>
      </c>
      <c r="D23" s="156">
        <v>0.3</v>
      </c>
      <c r="E23" s="156">
        <v>0.3</v>
      </c>
      <c r="F23" s="156"/>
      <c r="G23" s="156"/>
      <c r="H23" s="156"/>
      <c r="I23" s="156">
        <v>40</v>
      </c>
      <c r="J23" s="157">
        <f t="shared" ref="J23:J28" si="5">(C23+D23+L23)*I23/100</f>
        <v>1.8576799999999998</v>
      </c>
      <c r="K23" s="158">
        <v>7</v>
      </c>
      <c r="L23" s="157">
        <f>C23*K23/100</f>
        <v>0.28420000000000001</v>
      </c>
      <c r="M23" s="160"/>
      <c r="N23" s="131">
        <f t="shared" si="0"/>
        <v>2.7418800000000001</v>
      </c>
      <c r="O23" s="131">
        <f t="shared" ref="O23:O28" si="6">N23+C23</f>
        <v>6.8018799999999997</v>
      </c>
      <c r="P23" s="129">
        <f t="shared" si="1"/>
        <v>69198.579999999987</v>
      </c>
      <c r="Q23" s="129"/>
      <c r="R23" s="161">
        <f t="shared" si="2"/>
        <v>69198.579999999987</v>
      </c>
    </row>
    <row r="24" spans="1:20" ht="15" customHeight="1" x14ac:dyDescent="0.2">
      <c r="A24" s="136">
        <v>3</v>
      </c>
      <c r="B24" s="130" t="s">
        <v>153</v>
      </c>
      <c r="C24" s="156">
        <v>3.09</v>
      </c>
      <c r="D24" s="156"/>
      <c r="E24" s="156">
        <v>0.3</v>
      </c>
      <c r="F24" s="156"/>
      <c r="G24" s="156"/>
      <c r="H24" s="156"/>
      <c r="I24" s="156">
        <v>40</v>
      </c>
      <c r="J24" s="157">
        <f t="shared" si="5"/>
        <v>1.236</v>
      </c>
      <c r="K24" s="158"/>
      <c r="L24" s="157"/>
      <c r="M24" s="160"/>
      <c r="N24" s="131">
        <f t="shared" si="0"/>
        <v>1.536</v>
      </c>
      <c r="O24" s="131">
        <f t="shared" si="6"/>
        <v>4.6259999999999994</v>
      </c>
      <c r="P24" s="129">
        <f t="shared" si="1"/>
        <v>46041</v>
      </c>
      <c r="Q24" s="129"/>
      <c r="R24" s="161">
        <f t="shared" si="2"/>
        <v>46041</v>
      </c>
      <c r="S24" s="148"/>
    </row>
    <row r="25" spans="1:20" ht="15" customHeight="1" x14ac:dyDescent="0.2">
      <c r="A25" s="136">
        <v>5</v>
      </c>
      <c r="B25" s="130" t="s">
        <v>154</v>
      </c>
      <c r="C25" s="156">
        <v>3.63</v>
      </c>
      <c r="D25" s="156"/>
      <c r="E25" s="156">
        <v>0.3</v>
      </c>
      <c r="F25" s="156"/>
      <c r="G25" s="156">
        <v>0.4</v>
      </c>
      <c r="H25" s="156"/>
      <c r="I25" s="156">
        <v>40</v>
      </c>
      <c r="J25" s="157">
        <f t="shared" si="5"/>
        <v>1.452</v>
      </c>
      <c r="K25" s="158"/>
      <c r="L25" s="159"/>
      <c r="M25" s="160"/>
      <c r="N25" s="131">
        <f t="shared" si="0"/>
        <v>2.1520000000000001</v>
      </c>
      <c r="O25" s="131">
        <f t="shared" si="6"/>
        <v>5.782</v>
      </c>
      <c r="P25" s="129">
        <f t="shared" si="1"/>
        <v>54087</v>
      </c>
      <c r="Q25" s="129"/>
      <c r="R25" s="161">
        <f t="shared" si="2"/>
        <v>54087</v>
      </c>
    </row>
    <row r="26" spans="1:20" ht="15" customHeight="1" x14ac:dyDescent="0.2">
      <c r="A26" s="136">
        <v>6</v>
      </c>
      <c r="B26" s="130" t="s">
        <v>155</v>
      </c>
      <c r="C26" s="159">
        <v>2.34</v>
      </c>
      <c r="D26" s="156"/>
      <c r="E26" s="156">
        <v>0.3</v>
      </c>
      <c r="F26" s="156"/>
      <c r="G26" s="156">
        <v>0.2</v>
      </c>
      <c r="H26" s="156"/>
      <c r="I26" s="156">
        <v>20</v>
      </c>
      <c r="J26" s="157">
        <f>(C26+D26+L26)*I26/100</f>
        <v>0.46799999999999997</v>
      </c>
      <c r="K26" s="158"/>
      <c r="L26" s="159"/>
      <c r="M26" s="160"/>
      <c r="N26" s="131">
        <f>(D26+E26+F26+H26+G26+J26+L26+M26)</f>
        <v>0.96799999999999997</v>
      </c>
      <c r="O26" s="131">
        <f>N26+C26</f>
        <v>3.3079999999999998</v>
      </c>
      <c r="P26" s="129">
        <f t="shared" si="1"/>
        <v>34866</v>
      </c>
      <c r="Q26" s="129"/>
      <c r="R26" s="161">
        <f t="shared" si="2"/>
        <v>34866</v>
      </c>
    </row>
    <row r="27" spans="1:20" ht="15" customHeight="1" x14ac:dyDescent="0.2">
      <c r="A27" s="136">
        <v>7</v>
      </c>
      <c r="B27" s="130" t="s">
        <v>156</v>
      </c>
      <c r="C27" s="156">
        <v>2.41</v>
      </c>
      <c r="D27" s="156"/>
      <c r="E27" s="156">
        <v>0.3</v>
      </c>
      <c r="F27" s="156"/>
      <c r="G27" s="156">
        <v>0.2</v>
      </c>
      <c r="H27" s="156"/>
      <c r="I27" s="156">
        <v>20</v>
      </c>
      <c r="J27" s="157">
        <f t="shared" si="5"/>
        <v>0.48200000000000004</v>
      </c>
      <c r="K27" s="158"/>
      <c r="L27" s="159"/>
      <c r="M27" s="160"/>
      <c r="N27" s="131">
        <f t="shared" si="0"/>
        <v>0.98199999999999998</v>
      </c>
      <c r="O27" s="131">
        <f t="shared" si="6"/>
        <v>3.3920000000000003</v>
      </c>
      <c r="P27" s="129">
        <f t="shared" si="1"/>
        <v>35909</v>
      </c>
      <c r="Q27" s="129"/>
      <c r="R27" s="161">
        <f t="shared" si="2"/>
        <v>35909</v>
      </c>
    </row>
    <row r="28" spans="1:20" ht="15" customHeight="1" x14ac:dyDescent="0.2">
      <c r="A28" s="136">
        <v>8</v>
      </c>
      <c r="B28" s="130" t="s">
        <v>157</v>
      </c>
      <c r="C28" s="156">
        <v>2.0499999999999998</v>
      </c>
      <c r="D28" s="156"/>
      <c r="E28" s="156">
        <v>0.3</v>
      </c>
      <c r="F28" s="156"/>
      <c r="G28" s="156">
        <v>0.2</v>
      </c>
      <c r="H28" s="156"/>
      <c r="I28" s="156">
        <v>20</v>
      </c>
      <c r="J28" s="157">
        <f t="shared" si="5"/>
        <v>0.41</v>
      </c>
      <c r="K28" s="158"/>
      <c r="L28" s="159"/>
      <c r="M28" s="160"/>
      <c r="N28" s="131">
        <f t="shared" si="0"/>
        <v>0.90999999999999992</v>
      </c>
      <c r="O28" s="131">
        <f t="shared" si="6"/>
        <v>2.96</v>
      </c>
      <c r="P28" s="129">
        <f t="shared" si="1"/>
        <v>30544.999999999996</v>
      </c>
      <c r="Q28" s="129"/>
      <c r="R28" s="161">
        <f t="shared" si="2"/>
        <v>30544.999999999996</v>
      </c>
    </row>
    <row r="29" spans="1:20" ht="15.75" x14ac:dyDescent="0.25">
      <c r="A29" s="136" t="s">
        <v>44</v>
      </c>
      <c r="B29" s="153" t="s">
        <v>158</v>
      </c>
      <c r="C29" s="156"/>
      <c r="D29" s="156"/>
      <c r="E29" s="156"/>
      <c r="F29" s="156"/>
      <c r="G29" s="156"/>
      <c r="H29" s="156"/>
      <c r="I29" s="156"/>
      <c r="J29" s="157"/>
      <c r="K29" s="158"/>
      <c r="L29" s="159"/>
      <c r="M29" s="160"/>
      <c r="N29" s="131"/>
      <c r="O29" s="131"/>
      <c r="P29" s="129">
        <f t="shared" si="1"/>
        <v>0</v>
      </c>
      <c r="Q29" s="129"/>
      <c r="R29" s="214">
        <f>SUM(R30:R34)</f>
        <v>243722.28</v>
      </c>
      <c r="S29" s="113">
        <f>R29</f>
        <v>243722.28</v>
      </c>
      <c r="T29" s="114" t="s">
        <v>288</v>
      </c>
    </row>
    <row r="30" spans="1:20" ht="15" customHeight="1" x14ac:dyDescent="0.2">
      <c r="A30" s="136">
        <v>1</v>
      </c>
      <c r="B30" s="135" t="s">
        <v>159</v>
      </c>
      <c r="C30" s="159">
        <v>3.33</v>
      </c>
      <c r="D30" s="156">
        <v>0.4</v>
      </c>
      <c r="E30" s="156">
        <v>0.3</v>
      </c>
      <c r="F30" s="162"/>
      <c r="G30" s="156"/>
      <c r="H30" s="160"/>
      <c r="I30" s="156">
        <v>40</v>
      </c>
      <c r="J30" s="157">
        <f>(C30+D30+L30)*I30/100</f>
        <v>1.492</v>
      </c>
      <c r="K30" s="163"/>
      <c r="L30" s="157"/>
      <c r="M30" s="156">
        <v>0.3</v>
      </c>
      <c r="N30" s="131">
        <f>(D30+E30+F30+H30+G30+J30+L30+M30)</f>
        <v>2.492</v>
      </c>
      <c r="O30" s="131">
        <f>N30+C30</f>
        <v>5.8220000000000001</v>
      </c>
      <c r="P30" s="129">
        <f t="shared" si="1"/>
        <v>55577</v>
      </c>
      <c r="Q30" s="129"/>
      <c r="R30" s="161">
        <f t="shared" si="2"/>
        <v>55577</v>
      </c>
    </row>
    <row r="31" spans="1:20" ht="15" customHeight="1" x14ac:dyDescent="0.2">
      <c r="A31" s="132">
        <v>2</v>
      </c>
      <c r="B31" s="130" t="s">
        <v>160</v>
      </c>
      <c r="C31" s="156">
        <v>4.0599999999999996</v>
      </c>
      <c r="D31" s="156">
        <v>0.3</v>
      </c>
      <c r="E31" s="156">
        <v>0.3</v>
      </c>
      <c r="F31" s="156"/>
      <c r="G31" s="156"/>
      <c r="H31" s="156"/>
      <c r="I31" s="156">
        <v>40</v>
      </c>
      <c r="J31" s="157">
        <f>(C31+D31+L31)*I31/100</f>
        <v>1.9388799999999997</v>
      </c>
      <c r="K31" s="158">
        <v>12</v>
      </c>
      <c r="L31" s="157">
        <f>C31*K31/100</f>
        <v>0.48719999999999997</v>
      </c>
      <c r="M31" s="160"/>
      <c r="N31" s="131">
        <f t="shared" si="0"/>
        <v>3.0260799999999999</v>
      </c>
      <c r="O31" s="131">
        <f>N31+C31</f>
        <v>7.086079999999999</v>
      </c>
      <c r="P31" s="129">
        <f t="shared" si="1"/>
        <v>72223.28</v>
      </c>
      <c r="Q31" s="129"/>
      <c r="R31" s="161">
        <f t="shared" si="2"/>
        <v>72223.28</v>
      </c>
    </row>
    <row r="32" spans="1:20" ht="15" customHeight="1" x14ac:dyDescent="0.2">
      <c r="A32" s="136">
        <v>3</v>
      </c>
      <c r="B32" s="130" t="s">
        <v>161</v>
      </c>
      <c r="C32" s="159">
        <v>2.86</v>
      </c>
      <c r="D32" s="156"/>
      <c r="E32" s="156">
        <v>0.3</v>
      </c>
      <c r="F32" s="156"/>
      <c r="G32" s="156">
        <v>0.2</v>
      </c>
      <c r="H32" s="156"/>
      <c r="I32" s="156">
        <v>40</v>
      </c>
      <c r="J32" s="157">
        <f>(C32+D32+L32)*I32/100</f>
        <v>1.1439999999999999</v>
      </c>
      <c r="K32" s="158"/>
      <c r="L32" s="157"/>
      <c r="M32" s="160"/>
      <c r="N32" s="131">
        <f t="shared" si="0"/>
        <v>1.6439999999999999</v>
      </c>
      <c r="O32" s="131">
        <f>N32+C32</f>
        <v>4.5039999999999996</v>
      </c>
      <c r="P32" s="129">
        <f t="shared" si="1"/>
        <v>42614</v>
      </c>
      <c r="Q32" s="129"/>
      <c r="R32" s="161">
        <f t="shared" si="2"/>
        <v>42614</v>
      </c>
    </row>
    <row r="33" spans="1:55" ht="15" customHeight="1" x14ac:dyDescent="0.2">
      <c r="A33" s="132">
        <v>4</v>
      </c>
      <c r="B33" s="130" t="s">
        <v>162</v>
      </c>
      <c r="C33" s="159">
        <v>2.66</v>
      </c>
      <c r="D33" s="156"/>
      <c r="E33" s="156"/>
      <c r="F33" s="156"/>
      <c r="G33" s="156"/>
      <c r="H33" s="156"/>
      <c r="I33" s="156"/>
      <c r="J33" s="157">
        <f>(C33+D33+L33)*I33/100</f>
        <v>0</v>
      </c>
      <c r="K33" s="158"/>
      <c r="L33" s="157"/>
      <c r="M33" s="160"/>
      <c r="N33" s="131">
        <f>(D33+E33+F33+H33+G33+J33+L33+M33)</f>
        <v>0</v>
      </c>
      <c r="O33" s="131">
        <f>N33+C33</f>
        <v>2.66</v>
      </c>
      <c r="P33" s="129">
        <f t="shared" si="1"/>
        <v>39634</v>
      </c>
      <c r="Q33" s="129"/>
      <c r="R33" s="161">
        <f t="shared" si="2"/>
        <v>39634</v>
      </c>
      <c r="S33" s="148"/>
    </row>
    <row r="34" spans="1:55" ht="15" customHeight="1" x14ac:dyDescent="0.2">
      <c r="A34" s="136">
        <v>5</v>
      </c>
      <c r="B34" s="135" t="s">
        <v>163</v>
      </c>
      <c r="C34" s="156">
        <v>2.2599999999999998</v>
      </c>
      <c r="D34" s="156"/>
      <c r="E34" s="156">
        <v>0.3</v>
      </c>
      <c r="F34" s="162"/>
      <c r="G34" s="156"/>
      <c r="H34" s="160"/>
      <c r="I34" s="156">
        <v>40</v>
      </c>
      <c r="J34" s="157">
        <f>(C34+D34+L34)*I34/100</f>
        <v>0.90399999999999991</v>
      </c>
      <c r="K34" s="163"/>
      <c r="L34" s="157"/>
      <c r="M34" s="156"/>
      <c r="N34" s="131">
        <f t="shared" si="0"/>
        <v>1.204</v>
      </c>
      <c r="O34" s="131">
        <f>N34+C34</f>
        <v>3.4639999999999995</v>
      </c>
      <c r="P34" s="129">
        <f t="shared" si="1"/>
        <v>33673.999999999993</v>
      </c>
      <c r="Q34" s="129"/>
      <c r="R34" s="161">
        <f t="shared" si="2"/>
        <v>33673.999999999993</v>
      </c>
    </row>
    <row r="35" spans="1:55" ht="15.75" x14ac:dyDescent="0.25">
      <c r="A35" s="136" t="s">
        <v>52</v>
      </c>
      <c r="B35" s="153" t="s">
        <v>164</v>
      </c>
      <c r="C35" s="156"/>
      <c r="D35" s="156"/>
      <c r="E35" s="156"/>
      <c r="F35" s="156"/>
      <c r="G35" s="156"/>
      <c r="H35" s="156"/>
      <c r="I35" s="156"/>
      <c r="J35" s="157"/>
      <c r="K35" s="158"/>
      <c r="L35" s="157"/>
      <c r="M35" s="160"/>
      <c r="N35" s="131"/>
      <c r="O35" s="131"/>
      <c r="P35" s="129">
        <f t="shared" si="1"/>
        <v>0</v>
      </c>
      <c r="Q35" s="129"/>
      <c r="R35" s="214">
        <f>SUM(R36)</f>
        <v>52448</v>
      </c>
      <c r="S35" s="113">
        <f>R35</f>
        <v>52448</v>
      </c>
      <c r="T35" s="114" t="s">
        <v>288</v>
      </c>
    </row>
    <row r="36" spans="1:55" s="134" customFormat="1" ht="15" customHeight="1" x14ac:dyDescent="0.2">
      <c r="A36" s="132">
        <v>1</v>
      </c>
      <c r="B36" s="130" t="s">
        <v>186</v>
      </c>
      <c r="C36" s="156">
        <v>3.12</v>
      </c>
      <c r="D36" s="156">
        <v>0.4</v>
      </c>
      <c r="E36" s="156">
        <v>0.3</v>
      </c>
      <c r="F36" s="156"/>
      <c r="G36" s="156"/>
      <c r="H36" s="156"/>
      <c r="I36" s="156">
        <v>50</v>
      </c>
      <c r="J36" s="157">
        <f>(C36+D36+L36)*I36/100</f>
        <v>1.76</v>
      </c>
      <c r="K36" s="158"/>
      <c r="L36" s="157"/>
      <c r="M36" s="160"/>
      <c r="N36" s="131">
        <f>(D36+E36+F36+G36+J36+L36+M36)</f>
        <v>2.46</v>
      </c>
      <c r="O36" s="131">
        <f>N36+C36</f>
        <v>5.58</v>
      </c>
      <c r="P36" s="129">
        <f t="shared" si="1"/>
        <v>52448</v>
      </c>
      <c r="Q36" s="129"/>
      <c r="R36" s="161">
        <f t="shared" si="2"/>
        <v>52448</v>
      </c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</row>
    <row r="37" spans="1:55" s="134" customFormat="1" ht="15.75" x14ac:dyDescent="0.25">
      <c r="A37" s="136" t="s">
        <v>57</v>
      </c>
      <c r="B37" s="153" t="s">
        <v>165</v>
      </c>
      <c r="C37" s="159"/>
      <c r="D37" s="156"/>
      <c r="E37" s="156"/>
      <c r="F37" s="156"/>
      <c r="G37" s="156"/>
      <c r="H37" s="156"/>
      <c r="I37" s="156"/>
      <c r="J37" s="157"/>
      <c r="K37" s="158"/>
      <c r="L37" s="157"/>
      <c r="M37" s="160"/>
      <c r="N37" s="131"/>
      <c r="O37" s="131"/>
      <c r="P37" s="129">
        <f t="shared" si="1"/>
        <v>0</v>
      </c>
      <c r="Q37" s="129"/>
      <c r="R37" s="214">
        <f>SUM(R38:R55)</f>
        <v>775936.87</v>
      </c>
      <c r="S37" s="113">
        <f>R37</f>
        <v>775936.87</v>
      </c>
      <c r="T37" s="114" t="s">
        <v>288</v>
      </c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</row>
    <row r="38" spans="1:55" s="134" customFormat="1" ht="15" customHeight="1" x14ac:dyDescent="0.2">
      <c r="A38" s="132">
        <v>1</v>
      </c>
      <c r="B38" s="130" t="s">
        <v>166</v>
      </c>
      <c r="C38" s="159">
        <v>3.33</v>
      </c>
      <c r="D38" s="156">
        <v>0.4</v>
      </c>
      <c r="E38" s="156">
        <v>0.3</v>
      </c>
      <c r="F38" s="156"/>
      <c r="G38" s="156">
        <v>0.4</v>
      </c>
      <c r="H38" s="156"/>
      <c r="I38" s="156">
        <v>70</v>
      </c>
      <c r="J38" s="157">
        <f t="shared" ref="J38:J52" si="7">(C38+D38+L38)*I38/100</f>
        <v>2.6110000000000002</v>
      </c>
      <c r="K38" s="158"/>
      <c r="L38" s="157"/>
      <c r="M38" s="160">
        <v>0.3</v>
      </c>
      <c r="N38" s="131">
        <f t="shared" ref="N38:N54" si="8">(D38+E38+F38+H38+G38+J38+L38+M38)</f>
        <v>4.0110000000000001</v>
      </c>
      <c r="O38" s="131">
        <f t="shared" ref="O38:O52" si="9">N38+C38</f>
        <v>7.3410000000000002</v>
      </c>
      <c r="P38" s="129">
        <f t="shared" si="1"/>
        <v>55577</v>
      </c>
      <c r="Q38" s="129"/>
      <c r="R38" s="161">
        <f t="shared" si="2"/>
        <v>55577</v>
      </c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</row>
    <row r="39" spans="1:55" s="134" customFormat="1" ht="15" customHeight="1" x14ac:dyDescent="0.2">
      <c r="A39" s="132">
        <v>2</v>
      </c>
      <c r="B39" s="130" t="s">
        <v>167</v>
      </c>
      <c r="C39" s="159">
        <v>3</v>
      </c>
      <c r="D39" s="156">
        <v>0.3</v>
      </c>
      <c r="E39" s="156">
        <v>0.3</v>
      </c>
      <c r="F39" s="156">
        <v>0.3</v>
      </c>
      <c r="G39" s="156"/>
      <c r="H39" s="156"/>
      <c r="I39" s="156">
        <v>60</v>
      </c>
      <c r="J39" s="157">
        <f t="shared" si="7"/>
        <v>1.98</v>
      </c>
      <c r="K39" s="158"/>
      <c r="L39" s="157"/>
      <c r="M39" s="160"/>
      <c r="N39" s="131">
        <f t="shared" si="8"/>
        <v>2.88</v>
      </c>
      <c r="O39" s="131">
        <f t="shared" si="9"/>
        <v>5.88</v>
      </c>
      <c r="P39" s="129">
        <f t="shared" si="1"/>
        <v>49170</v>
      </c>
      <c r="Q39" s="129"/>
      <c r="R39" s="161">
        <f t="shared" si="2"/>
        <v>49170</v>
      </c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</row>
    <row r="40" spans="1:55" s="134" customFormat="1" ht="15" customHeight="1" x14ac:dyDescent="0.2">
      <c r="A40" s="132">
        <v>3</v>
      </c>
      <c r="B40" s="130" t="s">
        <v>123</v>
      </c>
      <c r="C40" s="156">
        <v>4.0599999999999996</v>
      </c>
      <c r="D40" s="156">
        <v>0.3</v>
      </c>
      <c r="E40" s="156">
        <v>0.3</v>
      </c>
      <c r="F40" s="156">
        <v>0.3</v>
      </c>
      <c r="G40" s="156"/>
      <c r="H40" s="156"/>
      <c r="I40" s="156">
        <v>60</v>
      </c>
      <c r="J40" s="157">
        <f t="shared" si="7"/>
        <v>2.8108799999999996</v>
      </c>
      <c r="K40" s="158">
        <v>8</v>
      </c>
      <c r="L40" s="157">
        <f>C40*K40/100</f>
        <v>0.32479999999999998</v>
      </c>
      <c r="M40" s="160"/>
      <c r="N40" s="131">
        <f t="shared" si="8"/>
        <v>4.0356799999999993</v>
      </c>
      <c r="O40" s="131">
        <f t="shared" si="9"/>
        <v>8.095679999999998</v>
      </c>
      <c r="P40" s="129">
        <f t="shared" si="1"/>
        <v>69803.51999999999</v>
      </c>
      <c r="Q40" s="129"/>
      <c r="R40" s="161">
        <f t="shared" si="2"/>
        <v>69803.51999999999</v>
      </c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</row>
    <row r="41" spans="1:55" s="134" customFormat="1" ht="15" customHeight="1" x14ac:dyDescent="0.2">
      <c r="A41" s="132">
        <v>4</v>
      </c>
      <c r="B41" s="130" t="s">
        <v>168</v>
      </c>
      <c r="C41" s="159">
        <v>3</v>
      </c>
      <c r="D41" s="156"/>
      <c r="E41" s="156">
        <v>0.3</v>
      </c>
      <c r="F41" s="156">
        <v>0.3</v>
      </c>
      <c r="G41" s="156"/>
      <c r="H41" s="156"/>
      <c r="I41" s="156">
        <v>60</v>
      </c>
      <c r="J41" s="157">
        <f t="shared" si="7"/>
        <v>1.8</v>
      </c>
      <c r="K41" s="158"/>
      <c r="L41" s="159"/>
      <c r="M41" s="160"/>
      <c r="N41" s="131">
        <f t="shared" si="8"/>
        <v>2.4</v>
      </c>
      <c r="O41" s="131">
        <f t="shared" si="9"/>
        <v>5.4</v>
      </c>
      <c r="P41" s="129">
        <f t="shared" si="1"/>
        <v>44700</v>
      </c>
      <c r="Q41" s="129"/>
      <c r="R41" s="161">
        <f t="shared" si="2"/>
        <v>44700</v>
      </c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</row>
    <row r="42" spans="1:55" s="134" customFormat="1" ht="15" customHeight="1" x14ac:dyDescent="0.2">
      <c r="A42" s="132">
        <v>5</v>
      </c>
      <c r="B42" s="130" t="s">
        <v>169</v>
      </c>
      <c r="C42" s="159">
        <v>3</v>
      </c>
      <c r="D42" s="156"/>
      <c r="E42" s="156">
        <v>0.3</v>
      </c>
      <c r="F42" s="156">
        <v>0.3</v>
      </c>
      <c r="G42" s="156"/>
      <c r="H42" s="156"/>
      <c r="I42" s="156">
        <v>60</v>
      </c>
      <c r="J42" s="157">
        <f t="shared" si="7"/>
        <v>1.8</v>
      </c>
      <c r="K42" s="158"/>
      <c r="L42" s="157"/>
      <c r="M42" s="160"/>
      <c r="N42" s="131">
        <f t="shared" si="8"/>
        <v>2.4</v>
      </c>
      <c r="O42" s="131">
        <f t="shared" si="9"/>
        <v>5.4</v>
      </c>
      <c r="P42" s="129">
        <f t="shared" si="1"/>
        <v>44700</v>
      </c>
      <c r="Q42" s="129"/>
      <c r="R42" s="161">
        <f t="shared" si="2"/>
        <v>44700</v>
      </c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</row>
    <row r="43" spans="1:55" s="134" customFormat="1" ht="15" customHeight="1" x14ac:dyDescent="0.2">
      <c r="A43" s="132">
        <v>6</v>
      </c>
      <c r="B43" s="130" t="s">
        <v>170</v>
      </c>
      <c r="C43" s="159">
        <v>2.66</v>
      </c>
      <c r="D43" s="156"/>
      <c r="E43" s="156">
        <v>0.3</v>
      </c>
      <c r="F43" s="156"/>
      <c r="G43" s="156"/>
      <c r="H43" s="156"/>
      <c r="I43" s="156">
        <v>50</v>
      </c>
      <c r="J43" s="157">
        <f t="shared" si="7"/>
        <v>1.33</v>
      </c>
      <c r="K43" s="158"/>
      <c r="L43" s="159"/>
      <c r="M43" s="160"/>
      <c r="N43" s="131">
        <f t="shared" si="8"/>
        <v>1.6300000000000001</v>
      </c>
      <c r="O43" s="131">
        <f t="shared" si="9"/>
        <v>4.29</v>
      </c>
      <c r="P43" s="129">
        <f t="shared" si="1"/>
        <v>39634</v>
      </c>
      <c r="Q43" s="129"/>
      <c r="R43" s="161">
        <f t="shared" si="2"/>
        <v>39634</v>
      </c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</row>
    <row r="44" spans="1:55" s="134" customFormat="1" ht="15" customHeight="1" x14ac:dyDescent="0.2">
      <c r="A44" s="132">
        <v>7</v>
      </c>
      <c r="B44" s="130" t="s">
        <v>171</v>
      </c>
      <c r="C44" s="156">
        <v>2.66</v>
      </c>
      <c r="D44" s="156"/>
      <c r="E44" s="156">
        <v>0.3</v>
      </c>
      <c r="F44" s="156"/>
      <c r="G44" s="156">
        <v>0.4</v>
      </c>
      <c r="H44" s="156"/>
      <c r="I44" s="156">
        <v>60</v>
      </c>
      <c r="J44" s="157">
        <f t="shared" si="7"/>
        <v>1.5960000000000003</v>
      </c>
      <c r="K44" s="158"/>
      <c r="L44" s="159"/>
      <c r="M44" s="160"/>
      <c r="N44" s="131">
        <f t="shared" si="8"/>
        <v>2.2960000000000003</v>
      </c>
      <c r="O44" s="131">
        <f t="shared" si="9"/>
        <v>4.9560000000000004</v>
      </c>
      <c r="P44" s="129">
        <f t="shared" si="1"/>
        <v>39634</v>
      </c>
      <c r="Q44" s="129"/>
      <c r="R44" s="161">
        <f t="shared" si="2"/>
        <v>39634</v>
      </c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</row>
    <row r="45" spans="1:55" s="134" customFormat="1" ht="15" customHeight="1" x14ac:dyDescent="0.2">
      <c r="A45" s="132">
        <v>8</v>
      </c>
      <c r="B45" s="130" t="s">
        <v>172</v>
      </c>
      <c r="C45" s="156">
        <v>2.66</v>
      </c>
      <c r="D45" s="156"/>
      <c r="E45" s="156">
        <v>0.3</v>
      </c>
      <c r="F45" s="156">
        <v>0.3</v>
      </c>
      <c r="G45" s="156"/>
      <c r="H45" s="156"/>
      <c r="I45" s="156">
        <v>60</v>
      </c>
      <c r="J45" s="157">
        <f t="shared" si="7"/>
        <v>1.5960000000000003</v>
      </c>
      <c r="K45" s="158"/>
      <c r="L45" s="157"/>
      <c r="M45" s="160"/>
      <c r="N45" s="131">
        <f t="shared" si="8"/>
        <v>2.1960000000000002</v>
      </c>
      <c r="O45" s="131">
        <f t="shared" si="9"/>
        <v>4.8559999999999999</v>
      </c>
      <c r="P45" s="129">
        <f t="shared" si="1"/>
        <v>39634</v>
      </c>
      <c r="Q45" s="129"/>
      <c r="R45" s="161">
        <f t="shared" si="2"/>
        <v>39634</v>
      </c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</row>
    <row r="46" spans="1:55" s="134" customFormat="1" ht="15" customHeight="1" x14ac:dyDescent="0.2">
      <c r="A46" s="132">
        <v>9</v>
      </c>
      <c r="B46" s="130" t="s">
        <v>173</v>
      </c>
      <c r="C46" s="156">
        <v>2.66</v>
      </c>
      <c r="D46" s="156"/>
      <c r="E46" s="156">
        <v>0.3</v>
      </c>
      <c r="F46" s="156"/>
      <c r="G46" s="156">
        <v>0.4</v>
      </c>
      <c r="H46" s="156"/>
      <c r="I46" s="156">
        <v>70</v>
      </c>
      <c r="J46" s="157">
        <f t="shared" si="7"/>
        <v>1.8620000000000001</v>
      </c>
      <c r="K46" s="158"/>
      <c r="L46" s="157"/>
      <c r="M46" s="160"/>
      <c r="N46" s="131">
        <f t="shared" si="8"/>
        <v>2.5620000000000003</v>
      </c>
      <c r="O46" s="131">
        <f t="shared" si="9"/>
        <v>5.2220000000000004</v>
      </c>
      <c r="P46" s="129">
        <f t="shared" si="1"/>
        <v>39634</v>
      </c>
      <c r="Q46" s="129"/>
      <c r="R46" s="161">
        <f t="shared" si="2"/>
        <v>39634</v>
      </c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</row>
    <row r="47" spans="1:55" s="134" customFormat="1" ht="15" customHeight="1" x14ac:dyDescent="0.2">
      <c r="A47" s="132">
        <v>10</v>
      </c>
      <c r="B47" s="130" t="s">
        <v>174</v>
      </c>
      <c r="C47" s="156">
        <v>2.46</v>
      </c>
      <c r="D47" s="156"/>
      <c r="E47" s="156">
        <v>0.3</v>
      </c>
      <c r="F47" s="156"/>
      <c r="G47" s="156"/>
      <c r="H47" s="156"/>
      <c r="I47" s="156">
        <v>50</v>
      </c>
      <c r="J47" s="157">
        <f t="shared" si="7"/>
        <v>1.23</v>
      </c>
      <c r="K47" s="158"/>
      <c r="L47" s="159"/>
      <c r="M47" s="160"/>
      <c r="N47" s="131">
        <f t="shared" si="8"/>
        <v>1.53</v>
      </c>
      <c r="O47" s="131">
        <f t="shared" si="9"/>
        <v>3.99</v>
      </c>
      <c r="P47" s="129">
        <f t="shared" si="1"/>
        <v>36654</v>
      </c>
      <c r="Q47" s="129"/>
      <c r="R47" s="161">
        <f t="shared" si="2"/>
        <v>36654</v>
      </c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</row>
    <row r="48" spans="1:55" s="134" customFormat="1" ht="15" customHeight="1" x14ac:dyDescent="0.2">
      <c r="A48" s="132">
        <v>11</v>
      </c>
      <c r="B48" s="130" t="s">
        <v>175</v>
      </c>
      <c r="C48" s="156">
        <v>3.12</v>
      </c>
      <c r="D48" s="156"/>
      <c r="E48" s="156">
        <v>0.3</v>
      </c>
      <c r="F48" s="156"/>
      <c r="G48" s="156">
        <v>0.4</v>
      </c>
      <c r="H48" s="156"/>
      <c r="I48" s="156">
        <v>70</v>
      </c>
      <c r="J48" s="157">
        <f t="shared" si="7"/>
        <v>2.1840000000000002</v>
      </c>
      <c r="K48" s="158"/>
      <c r="L48" s="159"/>
      <c r="M48" s="160"/>
      <c r="N48" s="131">
        <f t="shared" si="8"/>
        <v>2.8840000000000003</v>
      </c>
      <c r="O48" s="131">
        <f t="shared" si="9"/>
        <v>6.0040000000000004</v>
      </c>
      <c r="P48" s="129">
        <f t="shared" si="1"/>
        <v>46488</v>
      </c>
      <c r="Q48" s="129"/>
      <c r="R48" s="161">
        <f t="shared" si="2"/>
        <v>46488</v>
      </c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</row>
    <row r="49" spans="1:55" s="134" customFormat="1" ht="15" customHeight="1" x14ac:dyDescent="0.2">
      <c r="A49" s="132">
        <v>12</v>
      </c>
      <c r="B49" s="130" t="s">
        <v>176</v>
      </c>
      <c r="C49" s="156">
        <v>2.66</v>
      </c>
      <c r="D49" s="156"/>
      <c r="E49" s="156">
        <v>0.3</v>
      </c>
      <c r="F49" s="156">
        <v>0.3</v>
      </c>
      <c r="G49" s="156"/>
      <c r="H49" s="156"/>
      <c r="I49" s="156">
        <v>60</v>
      </c>
      <c r="J49" s="157">
        <f t="shared" si="7"/>
        <v>1.5960000000000003</v>
      </c>
      <c r="K49" s="158"/>
      <c r="L49" s="159"/>
      <c r="M49" s="160"/>
      <c r="N49" s="131">
        <f t="shared" si="8"/>
        <v>2.1960000000000002</v>
      </c>
      <c r="O49" s="131">
        <f t="shared" si="9"/>
        <v>4.8559999999999999</v>
      </c>
      <c r="P49" s="129">
        <f t="shared" si="1"/>
        <v>39634</v>
      </c>
      <c r="Q49" s="129"/>
      <c r="R49" s="161">
        <f t="shared" si="2"/>
        <v>39634</v>
      </c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</row>
    <row r="50" spans="1:55" s="134" customFormat="1" ht="15" customHeight="1" x14ac:dyDescent="0.2">
      <c r="A50" s="132">
        <v>13</v>
      </c>
      <c r="B50" s="130" t="s">
        <v>177</v>
      </c>
      <c r="C50" s="156">
        <v>2.67</v>
      </c>
      <c r="D50" s="156"/>
      <c r="E50" s="156">
        <v>0.3</v>
      </c>
      <c r="F50" s="156"/>
      <c r="G50" s="156">
        <v>0.4</v>
      </c>
      <c r="H50" s="156"/>
      <c r="I50" s="156">
        <v>70</v>
      </c>
      <c r="J50" s="157">
        <f t="shared" si="7"/>
        <v>1.869</v>
      </c>
      <c r="K50" s="158"/>
      <c r="L50" s="157"/>
      <c r="M50" s="160"/>
      <c r="N50" s="131">
        <f t="shared" si="8"/>
        <v>2.569</v>
      </c>
      <c r="O50" s="131">
        <f t="shared" si="9"/>
        <v>5.2389999999999999</v>
      </c>
      <c r="P50" s="129">
        <f t="shared" si="1"/>
        <v>39783</v>
      </c>
      <c r="Q50" s="129"/>
      <c r="R50" s="161">
        <f t="shared" si="2"/>
        <v>39783</v>
      </c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</row>
    <row r="51" spans="1:55" s="134" customFormat="1" ht="15" customHeight="1" x14ac:dyDescent="0.2">
      <c r="A51" s="132">
        <v>14</v>
      </c>
      <c r="B51" s="130" t="s">
        <v>178</v>
      </c>
      <c r="C51" s="159">
        <v>3.63</v>
      </c>
      <c r="D51" s="156"/>
      <c r="E51" s="156">
        <v>0.3</v>
      </c>
      <c r="F51" s="156"/>
      <c r="G51" s="156">
        <v>0.2</v>
      </c>
      <c r="H51" s="156"/>
      <c r="I51" s="156">
        <v>40</v>
      </c>
      <c r="J51" s="157">
        <f t="shared" si="7"/>
        <v>1.5245999999999997</v>
      </c>
      <c r="K51" s="158">
        <v>5</v>
      </c>
      <c r="L51" s="157">
        <f>C51*K51/100</f>
        <v>0.18149999999999999</v>
      </c>
      <c r="M51" s="160"/>
      <c r="N51" s="131">
        <f t="shared" si="8"/>
        <v>2.2060999999999993</v>
      </c>
      <c r="O51" s="131">
        <f t="shared" si="9"/>
        <v>5.8360999999999992</v>
      </c>
      <c r="P51" s="129">
        <f t="shared" si="1"/>
        <v>56791.349999999991</v>
      </c>
      <c r="Q51" s="129"/>
      <c r="R51" s="161">
        <f t="shared" si="2"/>
        <v>56791.349999999991</v>
      </c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</row>
    <row r="52" spans="1:55" s="134" customFormat="1" ht="15" customHeight="1" x14ac:dyDescent="0.2">
      <c r="A52" s="132">
        <v>15</v>
      </c>
      <c r="B52" s="130" t="s">
        <v>179</v>
      </c>
      <c r="C52" s="159">
        <v>2.2599999999999998</v>
      </c>
      <c r="D52" s="156"/>
      <c r="E52" s="156">
        <v>0.3</v>
      </c>
      <c r="F52" s="156"/>
      <c r="G52" s="156">
        <v>0.4</v>
      </c>
      <c r="H52" s="156"/>
      <c r="I52" s="156">
        <v>60</v>
      </c>
      <c r="J52" s="157">
        <f t="shared" si="7"/>
        <v>1.3559999999999999</v>
      </c>
      <c r="K52" s="158"/>
      <c r="L52" s="157"/>
      <c r="M52" s="160"/>
      <c r="N52" s="131">
        <f t="shared" si="8"/>
        <v>2.056</v>
      </c>
      <c r="O52" s="131">
        <f t="shared" si="9"/>
        <v>4.3159999999999998</v>
      </c>
      <c r="P52" s="129">
        <f t="shared" si="1"/>
        <v>33673.999999999993</v>
      </c>
      <c r="Q52" s="129"/>
      <c r="R52" s="161">
        <f t="shared" si="2"/>
        <v>33673.999999999993</v>
      </c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</row>
    <row r="53" spans="1:55" s="134" customFormat="1" ht="15" customHeight="1" x14ac:dyDescent="0.2">
      <c r="A53" s="132">
        <v>16</v>
      </c>
      <c r="B53" s="135" t="s">
        <v>180</v>
      </c>
      <c r="C53" s="156">
        <v>2.06</v>
      </c>
      <c r="D53" s="156"/>
      <c r="E53" s="156">
        <v>0.3</v>
      </c>
      <c r="F53" s="162"/>
      <c r="G53" s="156"/>
      <c r="H53" s="160"/>
      <c r="I53" s="156">
        <v>60</v>
      </c>
      <c r="J53" s="157">
        <f>(C53+D53+L53)*I53/100</f>
        <v>1.236</v>
      </c>
      <c r="K53" s="163"/>
      <c r="L53" s="157"/>
      <c r="M53" s="156"/>
      <c r="N53" s="131">
        <f t="shared" si="8"/>
        <v>1.536</v>
      </c>
      <c r="O53" s="131">
        <f>N53+C53</f>
        <v>3.5960000000000001</v>
      </c>
      <c r="P53" s="129">
        <f t="shared" si="1"/>
        <v>30694</v>
      </c>
      <c r="Q53" s="129"/>
      <c r="R53" s="161">
        <f t="shared" si="2"/>
        <v>30694</v>
      </c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</row>
    <row r="54" spans="1:55" s="134" customFormat="1" ht="15" customHeight="1" x14ac:dyDescent="0.2">
      <c r="A54" s="132">
        <v>17</v>
      </c>
      <c r="B54" s="135" t="s">
        <v>181</v>
      </c>
      <c r="C54" s="159">
        <v>2.34</v>
      </c>
      <c r="D54" s="156"/>
      <c r="E54" s="156">
        <f>0.3/21*13</f>
        <v>0.18571428571428572</v>
      </c>
      <c r="F54" s="162"/>
      <c r="G54" s="156"/>
      <c r="H54" s="160"/>
      <c r="I54" s="156">
        <v>40</v>
      </c>
      <c r="J54" s="157">
        <f>(C54+D54+L54)*I54/100/21*13</f>
        <v>0.5794285714285714</v>
      </c>
      <c r="K54" s="163"/>
      <c r="L54" s="157"/>
      <c r="M54" s="156"/>
      <c r="N54" s="131">
        <f t="shared" si="8"/>
        <v>0.76514285714285712</v>
      </c>
      <c r="O54" s="131">
        <f>N54+C54</f>
        <v>3.105142857142857</v>
      </c>
      <c r="P54" s="129">
        <f t="shared" si="1"/>
        <v>34866</v>
      </c>
      <c r="Q54" s="129"/>
      <c r="R54" s="161">
        <f t="shared" si="2"/>
        <v>34866</v>
      </c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</row>
    <row r="55" spans="1:55" s="134" customFormat="1" ht="15" customHeight="1" x14ac:dyDescent="0.2">
      <c r="A55" s="132">
        <v>18</v>
      </c>
      <c r="B55" s="135" t="s">
        <v>182</v>
      </c>
      <c r="C55" s="159">
        <v>2.34</v>
      </c>
      <c r="D55" s="156"/>
      <c r="E55" s="156">
        <v>0.3</v>
      </c>
      <c r="F55" s="162"/>
      <c r="G55" s="156"/>
      <c r="H55" s="160"/>
      <c r="I55" s="156">
        <v>50</v>
      </c>
      <c r="J55" s="157">
        <f>(C55+D55+L55)*I55/100</f>
        <v>1.17</v>
      </c>
      <c r="K55" s="163"/>
      <c r="L55" s="157"/>
      <c r="M55" s="156"/>
      <c r="N55" s="131">
        <f>(D55+E55+F55+H55+G55+J55+L55+M55)</f>
        <v>1.47</v>
      </c>
      <c r="O55" s="131">
        <f>N55+C55</f>
        <v>3.8099999999999996</v>
      </c>
      <c r="P55" s="129">
        <f t="shared" si="1"/>
        <v>34866</v>
      </c>
      <c r="Q55" s="129"/>
      <c r="R55" s="161">
        <f t="shared" si="2"/>
        <v>34866</v>
      </c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</row>
    <row r="56" spans="1:55" s="134" customFormat="1" ht="15.75" x14ac:dyDescent="0.25">
      <c r="A56" s="136" t="s">
        <v>67</v>
      </c>
      <c r="B56" s="153" t="s">
        <v>183</v>
      </c>
      <c r="C56" s="159"/>
      <c r="D56" s="156"/>
      <c r="E56" s="156"/>
      <c r="F56" s="156"/>
      <c r="G56" s="156"/>
      <c r="H56" s="156"/>
      <c r="I56" s="156"/>
      <c r="J56" s="157"/>
      <c r="K56" s="158"/>
      <c r="L56" s="157"/>
      <c r="M56" s="160"/>
      <c r="N56" s="131"/>
      <c r="O56" s="131"/>
      <c r="P56" s="129">
        <f t="shared" si="1"/>
        <v>0</v>
      </c>
      <c r="Q56" s="129"/>
      <c r="R56" s="214">
        <f>SUM(R57:R70)</f>
        <v>599042.57999999996</v>
      </c>
      <c r="S56" s="113">
        <f>R56</f>
        <v>599042.57999999996</v>
      </c>
      <c r="T56" s="114" t="s">
        <v>288</v>
      </c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</row>
    <row r="57" spans="1:55" s="134" customFormat="1" ht="15" customHeight="1" x14ac:dyDescent="0.2">
      <c r="A57" s="132">
        <v>1</v>
      </c>
      <c r="B57" s="130" t="s">
        <v>184</v>
      </c>
      <c r="C57" s="159">
        <v>4.32</v>
      </c>
      <c r="D57" s="156"/>
      <c r="E57" s="156">
        <f>0.3/21*13</f>
        <v>0.18571428571428572</v>
      </c>
      <c r="F57" s="156">
        <f>0.3/21*13</f>
        <v>0.18571428571428572</v>
      </c>
      <c r="G57" s="156">
        <f>0.4/21*13</f>
        <v>0.24761904761904763</v>
      </c>
      <c r="H57" s="156"/>
      <c r="I57" s="156">
        <v>70</v>
      </c>
      <c r="J57" s="157">
        <f t="shared" ref="J57:J69" si="10">(C57+D57+L57)*I57/100</f>
        <v>3.0240000000000005</v>
      </c>
      <c r="K57" s="158"/>
      <c r="L57" s="157"/>
      <c r="M57" s="160"/>
      <c r="N57" s="131">
        <f t="shared" ref="N57:N70" si="11">(D57+E57+F57+H57+G57+J57+L57+M57)</f>
        <v>3.6430476190476195</v>
      </c>
      <c r="O57" s="131">
        <f t="shared" ref="O57:O69" si="12">N57+C57</f>
        <v>7.9630476190476198</v>
      </c>
      <c r="P57" s="129">
        <f>(C57+D57+L57)*1490000*1%</f>
        <v>64368</v>
      </c>
      <c r="Q57" s="129"/>
      <c r="R57" s="161">
        <f t="shared" si="2"/>
        <v>64368</v>
      </c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</row>
    <row r="58" spans="1:55" s="134" customFormat="1" ht="15" customHeight="1" x14ac:dyDescent="0.2">
      <c r="A58" s="132">
        <v>2</v>
      </c>
      <c r="B58" s="130" t="s">
        <v>185</v>
      </c>
      <c r="C58" s="159">
        <v>2.67</v>
      </c>
      <c r="D58" s="156">
        <v>0.4</v>
      </c>
      <c r="E58" s="156">
        <v>0.3</v>
      </c>
      <c r="F58" s="156"/>
      <c r="G58" s="156">
        <v>0.2</v>
      </c>
      <c r="H58" s="156"/>
      <c r="I58" s="156">
        <v>50</v>
      </c>
      <c r="J58" s="157">
        <f t="shared" si="10"/>
        <v>1.5349999999999999</v>
      </c>
      <c r="K58" s="158"/>
      <c r="L58" s="157"/>
      <c r="M58" s="160"/>
      <c r="N58" s="131">
        <f t="shared" si="11"/>
        <v>2.4349999999999996</v>
      </c>
      <c r="O58" s="131">
        <f t="shared" si="12"/>
        <v>5.1049999999999995</v>
      </c>
      <c r="P58" s="129">
        <f t="shared" si="1"/>
        <v>45743</v>
      </c>
      <c r="Q58" s="129"/>
      <c r="R58" s="161">
        <f t="shared" si="2"/>
        <v>45743</v>
      </c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</row>
    <row r="59" spans="1:55" s="134" customFormat="1" ht="15" customHeight="1" x14ac:dyDescent="0.2">
      <c r="A59" s="132">
        <v>3</v>
      </c>
      <c r="B59" s="130" t="s">
        <v>33</v>
      </c>
      <c r="C59" s="159">
        <v>3.33</v>
      </c>
      <c r="D59" s="156"/>
      <c r="E59" s="156">
        <v>0.3</v>
      </c>
      <c r="F59" s="156"/>
      <c r="G59" s="156"/>
      <c r="H59" s="156"/>
      <c r="I59" s="156">
        <v>40</v>
      </c>
      <c r="J59" s="157">
        <f>(C59+D59+L59)*I59/100</f>
        <v>1.3319999999999999</v>
      </c>
      <c r="K59" s="158"/>
      <c r="L59" s="157"/>
      <c r="M59" s="160"/>
      <c r="N59" s="131">
        <f t="shared" si="11"/>
        <v>1.6319999999999999</v>
      </c>
      <c r="O59" s="131">
        <f>N59+C59</f>
        <v>4.9619999999999997</v>
      </c>
      <c r="P59" s="129">
        <f t="shared" si="1"/>
        <v>49617</v>
      </c>
      <c r="Q59" s="129"/>
      <c r="R59" s="161">
        <f t="shared" si="2"/>
        <v>49617</v>
      </c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</row>
    <row r="60" spans="1:55" s="134" customFormat="1" ht="15" customHeight="1" x14ac:dyDescent="0.2">
      <c r="A60" s="132">
        <v>4</v>
      </c>
      <c r="B60" s="130" t="s">
        <v>187</v>
      </c>
      <c r="C60" s="159">
        <v>3</v>
      </c>
      <c r="D60" s="156"/>
      <c r="E60" s="156">
        <v>0.3</v>
      </c>
      <c r="F60" s="156"/>
      <c r="G60" s="156">
        <v>0.2</v>
      </c>
      <c r="H60" s="156"/>
      <c r="I60" s="156">
        <v>50</v>
      </c>
      <c r="J60" s="157">
        <f t="shared" si="10"/>
        <v>1.5</v>
      </c>
      <c r="K60" s="158"/>
      <c r="L60" s="159"/>
      <c r="M60" s="160"/>
      <c r="N60" s="131">
        <f t="shared" si="11"/>
        <v>2</v>
      </c>
      <c r="O60" s="131">
        <f t="shared" si="12"/>
        <v>5</v>
      </c>
      <c r="P60" s="129">
        <f t="shared" si="1"/>
        <v>44700</v>
      </c>
      <c r="Q60" s="129"/>
      <c r="R60" s="161">
        <f t="shared" si="2"/>
        <v>44700</v>
      </c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</row>
    <row r="61" spans="1:55" s="134" customFormat="1" ht="15" customHeight="1" x14ac:dyDescent="0.2">
      <c r="A61" s="132">
        <v>5</v>
      </c>
      <c r="B61" s="130" t="s">
        <v>188</v>
      </c>
      <c r="C61" s="156">
        <v>2.67</v>
      </c>
      <c r="D61" s="156"/>
      <c r="E61" s="156">
        <v>0.3</v>
      </c>
      <c r="F61" s="156"/>
      <c r="G61" s="156"/>
      <c r="H61" s="156"/>
      <c r="I61" s="156">
        <v>40</v>
      </c>
      <c r="J61" s="157">
        <f t="shared" si="10"/>
        <v>1.0680000000000001</v>
      </c>
      <c r="K61" s="158"/>
      <c r="L61" s="157"/>
      <c r="M61" s="160"/>
      <c r="N61" s="131">
        <f t="shared" si="11"/>
        <v>1.3680000000000001</v>
      </c>
      <c r="O61" s="131">
        <f t="shared" si="12"/>
        <v>4.0380000000000003</v>
      </c>
      <c r="P61" s="129">
        <f t="shared" si="1"/>
        <v>39783</v>
      </c>
      <c r="Q61" s="129"/>
      <c r="R61" s="161">
        <f t="shared" si="2"/>
        <v>39783</v>
      </c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B61" s="133"/>
      <c r="BC61" s="133"/>
    </row>
    <row r="62" spans="1:55" s="134" customFormat="1" ht="15" customHeight="1" x14ac:dyDescent="0.2">
      <c r="A62" s="132">
        <v>6</v>
      </c>
      <c r="B62" s="130" t="s">
        <v>189</v>
      </c>
      <c r="C62" s="159">
        <v>4.0599999999999996</v>
      </c>
      <c r="D62" s="156"/>
      <c r="E62" s="156">
        <v>0.3</v>
      </c>
      <c r="F62" s="156"/>
      <c r="G62" s="156"/>
      <c r="H62" s="156"/>
      <c r="I62" s="156">
        <v>40</v>
      </c>
      <c r="J62" s="157">
        <f t="shared" si="10"/>
        <v>1.7376800000000001</v>
      </c>
      <c r="K62" s="158">
        <v>7</v>
      </c>
      <c r="L62" s="157">
        <f>C62*K62/100</f>
        <v>0.28420000000000001</v>
      </c>
      <c r="M62" s="160"/>
      <c r="N62" s="131">
        <f t="shared" si="11"/>
        <v>2.3218800000000002</v>
      </c>
      <c r="O62" s="131">
        <f t="shared" si="12"/>
        <v>6.3818799999999998</v>
      </c>
      <c r="P62" s="129">
        <f t="shared" si="1"/>
        <v>64728.58</v>
      </c>
      <c r="Q62" s="129"/>
      <c r="R62" s="161">
        <f t="shared" si="2"/>
        <v>64728.58</v>
      </c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3"/>
      <c r="BC62" s="133"/>
    </row>
    <row r="63" spans="1:55" s="134" customFormat="1" ht="15" customHeight="1" x14ac:dyDescent="0.2">
      <c r="A63" s="132">
        <v>7</v>
      </c>
      <c r="B63" s="130" t="s">
        <v>190</v>
      </c>
      <c r="C63" s="156">
        <v>3.66</v>
      </c>
      <c r="D63" s="156"/>
      <c r="E63" s="156">
        <v>0.3</v>
      </c>
      <c r="F63" s="156"/>
      <c r="G63" s="156">
        <v>0.2</v>
      </c>
      <c r="H63" s="156"/>
      <c r="I63" s="156">
        <v>50</v>
      </c>
      <c r="J63" s="157">
        <f t="shared" si="10"/>
        <v>1.83</v>
      </c>
      <c r="K63" s="158"/>
      <c r="L63" s="157"/>
      <c r="M63" s="160"/>
      <c r="N63" s="131">
        <f t="shared" si="11"/>
        <v>2.33</v>
      </c>
      <c r="O63" s="131">
        <f t="shared" si="12"/>
        <v>5.99</v>
      </c>
      <c r="P63" s="129">
        <f t="shared" si="1"/>
        <v>54534</v>
      </c>
      <c r="Q63" s="129"/>
      <c r="R63" s="161">
        <f t="shared" si="2"/>
        <v>54534</v>
      </c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133"/>
    </row>
    <row r="64" spans="1:55" s="134" customFormat="1" ht="15" customHeight="1" x14ac:dyDescent="0.2">
      <c r="A64" s="132">
        <v>8</v>
      </c>
      <c r="B64" s="130" t="s">
        <v>191</v>
      </c>
      <c r="C64" s="156">
        <v>3.06</v>
      </c>
      <c r="D64" s="166"/>
      <c r="E64" s="156">
        <v>0.3</v>
      </c>
      <c r="F64" s="166"/>
      <c r="G64" s="156"/>
      <c r="H64" s="156"/>
      <c r="I64" s="156">
        <v>40</v>
      </c>
      <c r="J64" s="157">
        <f t="shared" si="10"/>
        <v>1.224</v>
      </c>
      <c r="K64" s="158"/>
      <c r="L64" s="167"/>
      <c r="M64" s="168"/>
      <c r="N64" s="131">
        <f t="shared" si="11"/>
        <v>1.524</v>
      </c>
      <c r="O64" s="131">
        <f t="shared" si="12"/>
        <v>4.5839999999999996</v>
      </c>
      <c r="P64" s="129">
        <f t="shared" si="1"/>
        <v>45594</v>
      </c>
      <c r="Q64" s="129"/>
      <c r="R64" s="161">
        <f t="shared" si="2"/>
        <v>45594</v>
      </c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3"/>
      <c r="BC64" s="133"/>
    </row>
    <row r="65" spans="1:55" s="134" customFormat="1" ht="15" customHeight="1" x14ac:dyDescent="0.2">
      <c r="A65" s="132">
        <v>9</v>
      </c>
      <c r="B65" s="130" t="s">
        <v>192</v>
      </c>
      <c r="C65" s="156"/>
      <c r="D65" s="156"/>
      <c r="E65" s="156"/>
      <c r="F65" s="156"/>
      <c r="G65" s="156"/>
      <c r="H65" s="156"/>
      <c r="I65" s="156"/>
      <c r="J65" s="157"/>
      <c r="K65" s="158"/>
      <c r="L65" s="157"/>
      <c r="M65" s="160"/>
      <c r="N65" s="131"/>
      <c r="O65" s="131">
        <f t="shared" si="12"/>
        <v>0</v>
      </c>
      <c r="P65" s="129">
        <f t="shared" si="1"/>
        <v>0</v>
      </c>
      <c r="Q65" s="129"/>
      <c r="R65" s="161">
        <f t="shared" si="2"/>
        <v>0</v>
      </c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3"/>
      <c r="BA65" s="133"/>
      <c r="BB65" s="133"/>
      <c r="BC65" s="133"/>
    </row>
    <row r="66" spans="1:55" s="134" customFormat="1" ht="15" customHeight="1" x14ac:dyDescent="0.2">
      <c r="A66" s="132">
        <v>10</v>
      </c>
      <c r="B66" s="130" t="s">
        <v>193</v>
      </c>
      <c r="C66" s="156">
        <v>2.86</v>
      </c>
      <c r="D66" s="156"/>
      <c r="E66" s="156">
        <v>0.3</v>
      </c>
      <c r="F66" s="156"/>
      <c r="G66" s="156">
        <v>0.2</v>
      </c>
      <c r="H66" s="156"/>
      <c r="I66" s="156">
        <v>50</v>
      </c>
      <c r="J66" s="157">
        <f t="shared" si="10"/>
        <v>1.43</v>
      </c>
      <c r="K66" s="158"/>
      <c r="L66" s="157"/>
      <c r="M66" s="160"/>
      <c r="N66" s="131">
        <f t="shared" si="11"/>
        <v>1.93</v>
      </c>
      <c r="O66" s="131">
        <f t="shared" si="12"/>
        <v>4.79</v>
      </c>
      <c r="P66" s="129">
        <f t="shared" si="1"/>
        <v>42614</v>
      </c>
      <c r="Q66" s="129"/>
      <c r="R66" s="161">
        <f t="shared" si="2"/>
        <v>42614</v>
      </c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</row>
    <row r="67" spans="1:55" s="134" customFormat="1" ht="15" customHeight="1" x14ac:dyDescent="0.2">
      <c r="A67" s="132">
        <v>11</v>
      </c>
      <c r="B67" s="130" t="s">
        <v>194</v>
      </c>
      <c r="C67" s="156"/>
      <c r="D67" s="156"/>
      <c r="E67" s="156"/>
      <c r="F67" s="156"/>
      <c r="G67" s="156"/>
      <c r="H67" s="156"/>
      <c r="I67" s="156">
        <v>40</v>
      </c>
      <c r="J67" s="157">
        <f t="shared" si="10"/>
        <v>0</v>
      </c>
      <c r="K67" s="158"/>
      <c r="L67" s="159"/>
      <c r="M67" s="160"/>
      <c r="N67" s="131">
        <f t="shared" si="11"/>
        <v>0</v>
      </c>
      <c r="O67" s="131">
        <f t="shared" si="12"/>
        <v>0</v>
      </c>
      <c r="P67" s="129">
        <f t="shared" si="1"/>
        <v>0</v>
      </c>
      <c r="Q67" s="129"/>
      <c r="R67" s="161" t="s">
        <v>64</v>
      </c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</row>
    <row r="68" spans="1:55" s="134" customFormat="1" ht="15" customHeight="1" x14ac:dyDescent="0.2">
      <c r="A68" s="132">
        <v>12</v>
      </c>
      <c r="B68" s="130" t="s">
        <v>195</v>
      </c>
      <c r="C68" s="159">
        <v>2.86</v>
      </c>
      <c r="D68" s="156">
        <v>0.3</v>
      </c>
      <c r="E68" s="156">
        <v>0.3</v>
      </c>
      <c r="F68" s="156"/>
      <c r="G68" s="156">
        <v>0.2</v>
      </c>
      <c r="H68" s="156"/>
      <c r="I68" s="156">
        <v>50</v>
      </c>
      <c r="J68" s="157">
        <f t="shared" si="10"/>
        <v>1.5799999999999996</v>
      </c>
      <c r="K68" s="158"/>
      <c r="L68" s="157"/>
      <c r="M68" s="160"/>
      <c r="N68" s="131">
        <f t="shared" si="11"/>
        <v>2.38</v>
      </c>
      <c r="O68" s="131">
        <f t="shared" si="12"/>
        <v>5.24</v>
      </c>
      <c r="P68" s="129">
        <f t="shared" si="1"/>
        <v>47084</v>
      </c>
      <c r="Q68" s="129"/>
      <c r="R68" s="161">
        <f t="shared" si="2"/>
        <v>47084</v>
      </c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</row>
    <row r="69" spans="1:55" s="134" customFormat="1" ht="15" customHeight="1" x14ac:dyDescent="0.2">
      <c r="A69" s="132">
        <v>13</v>
      </c>
      <c r="B69" s="130" t="s">
        <v>196</v>
      </c>
      <c r="C69" s="156">
        <v>4.0599999999999996</v>
      </c>
      <c r="D69" s="156"/>
      <c r="E69" s="156">
        <v>0.3</v>
      </c>
      <c r="F69" s="156"/>
      <c r="G69" s="156"/>
      <c r="H69" s="156"/>
      <c r="I69" s="156">
        <v>40</v>
      </c>
      <c r="J69" s="157">
        <f t="shared" si="10"/>
        <v>1.6239999999999997</v>
      </c>
      <c r="K69" s="158"/>
      <c r="L69" s="157"/>
      <c r="M69" s="160"/>
      <c r="N69" s="131">
        <f t="shared" si="11"/>
        <v>1.9239999999999997</v>
      </c>
      <c r="O69" s="131">
        <f t="shared" si="12"/>
        <v>5.9839999999999991</v>
      </c>
      <c r="P69" s="129">
        <f t="shared" si="1"/>
        <v>60493.999999999993</v>
      </c>
      <c r="Q69" s="129"/>
      <c r="R69" s="161">
        <f t="shared" si="2"/>
        <v>60493.999999999993</v>
      </c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</row>
    <row r="70" spans="1:55" s="134" customFormat="1" ht="15" customHeight="1" x14ac:dyDescent="0.2">
      <c r="A70" s="132">
        <v>14</v>
      </c>
      <c r="B70" s="135" t="s">
        <v>198</v>
      </c>
      <c r="C70" s="159">
        <v>2.67</v>
      </c>
      <c r="D70" s="156"/>
      <c r="E70" s="156">
        <v>0.3</v>
      </c>
      <c r="F70" s="162"/>
      <c r="G70" s="156"/>
      <c r="H70" s="160"/>
      <c r="I70" s="156">
        <v>40</v>
      </c>
      <c r="J70" s="169">
        <f>(C70+D70+L70)*I70/100</f>
        <v>1.0680000000000001</v>
      </c>
      <c r="K70" s="163"/>
      <c r="L70" s="157"/>
      <c r="M70" s="156"/>
      <c r="N70" s="131">
        <f t="shared" si="11"/>
        <v>1.3680000000000001</v>
      </c>
      <c r="O70" s="131">
        <f>N70+C70</f>
        <v>4.0380000000000003</v>
      </c>
      <c r="P70" s="129">
        <f t="shared" si="1"/>
        <v>39783</v>
      </c>
      <c r="Q70" s="129"/>
      <c r="R70" s="161">
        <f t="shared" si="2"/>
        <v>39783</v>
      </c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</row>
    <row r="71" spans="1:55" s="134" customFormat="1" ht="15.75" x14ac:dyDescent="0.25">
      <c r="A71" s="136" t="s">
        <v>75</v>
      </c>
      <c r="B71" s="153" t="s">
        <v>199</v>
      </c>
      <c r="C71" s="159"/>
      <c r="D71" s="156"/>
      <c r="E71" s="156"/>
      <c r="F71" s="156"/>
      <c r="G71" s="156"/>
      <c r="H71" s="156"/>
      <c r="I71" s="156"/>
      <c r="J71" s="157"/>
      <c r="K71" s="158"/>
      <c r="L71" s="157"/>
      <c r="M71" s="160"/>
      <c r="N71" s="131"/>
      <c r="O71" s="131"/>
      <c r="P71" s="129">
        <f t="shared" si="1"/>
        <v>0</v>
      </c>
      <c r="Q71" s="129"/>
      <c r="R71" s="214">
        <f>SUM(R72:R83)</f>
        <v>522277.78</v>
      </c>
      <c r="S71" s="113">
        <f>R71</f>
        <v>522277.78</v>
      </c>
      <c r="T71" s="114" t="s">
        <v>288</v>
      </c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</row>
    <row r="72" spans="1:55" s="134" customFormat="1" ht="15" customHeight="1" x14ac:dyDescent="0.2">
      <c r="A72" s="132">
        <v>1</v>
      </c>
      <c r="B72" s="130" t="s">
        <v>200</v>
      </c>
      <c r="C72" s="159">
        <v>3</v>
      </c>
      <c r="D72" s="156">
        <v>0.4</v>
      </c>
      <c r="E72" s="156">
        <v>0.3</v>
      </c>
      <c r="F72" s="156">
        <v>0.1</v>
      </c>
      <c r="G72" s="156"/>
      <c r="H72" s="156"/>
      <c r="I72" s="156">
        <v>40</v>
      </c>
      <c r="J72" s="157">
        <f t="shared" ref="J72:J80" si="13">(C72+D72+L72)*I72/100</f>
        <v>1.36</v>
      </c>
      <c r="K72" s="158"/>
      <c r="L72" s="157"/>
      <c r="M72" s="160">
        <v>0.3</v>
      </c>
      <c r="N72" s="131">
        <f t="shared" ref="N72:N80" si="14">(D72+E72+F72+H72+G72+J72+L72+M72)</f>
        <v>2.46</v>
      </c>
      <c r="O72" s="131">
        <f t="shared" ref="O72:O80" si="15">N72+C72</f>
        <v>5.46</v>
      </c>
      <c r="P72" s="129">
        <f t="shared" si="1"/>
        <v>50660</v>
      </c>
      <c r="Q72" s="129"/>
      <c r="R72" s="161">
        <f t="shared" si="2"/>
        <v>50660</v>
      </c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</row>
    <row r="73" spans="1:55" s="134" customFormat="1" ht="15" customHeight="1" x14ac:dyDescent="0.2">
      <c r="A73" s="132">
        <v>2</v>
      </c>
      <c r="B73" s="135" t="s">
        <v>201</v>
      </c>
      <c r="C73" s="159">
        <v>4.0599999999999996</v>
      </c>
      <c r="D73" s="156">
        <v>0.3</v>
      </c>
      <c r="E73" s="156">
        <v>0.3</v>
      </c>
      <c r="F73" s="162"/>
      <c r="G73" s="156">
        <v>0.2</v>
      </c>
      <c r="H73" s="160">
        <v>0.4</v>
      </c>
      <c r="I73" s="156">
        <v>40</v>
      </c>
      <c r="J73" s="157">
        <f>(C73+D73+L73)*I73/100</f>
        <v>1.9063999999999997</v>
      </c>
      <c r="K73" s="170">
        <v>10</v>
      </c>
      <c r="L73" s="157">
        <f>C73*K73/100</f>
        <v>0.40599999999999992</v>
      </c>
      <c r="M73" s="156"/>
      <c r="N73" s="131">
        <f t="shared" si="14"/>
        <v>3.5123999999999995</v>
      </c>
      <c r="O73" s="131">
        <f>N73+C73</f>
        <v>7.5723999999999991</v>
      </c>
      <c r="P73" s="129">
        <f t="shared" ref="P73:P132" si="16">(C73+D73+L73)*1490000*1%</f>
        <v>71013.399999999994</v>
      </c>
      <c r="Q73" s="129"/>
      <c r="R73" s="161">
        <f t="shared" ref="R73:R132" si="17">P73+Q73</f>
        <v>71013.399999999994</v>
      </c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</row>
    <row r="74" spans="1:55" s="134" customFormat="1" ht="15" customHeight="1" x14ac:dyDescent="0.2">
      <c r="A74" s="132">
        <v>3</v>
      </c>
      <c r="B74" s="130" t="s">
        <v>202</v>
      </c>
      <c r="C74" s="159">
        <v>2.66</v>
      </c>
      <c r="D74" s="156">
        <v>0.3</v>
      </c>
      <c r="E74" s="156">
        <v>0.3</v>
      </c>
      <c r="F74" s="156">
        <v>0.1</v>
      </c>
      <c r="G74" s="156"/>
      <c r="H74" s="156"/>
      <c r="I74" s="156">
        <v>40</v>
      </c>
      <c r="J74" s="157">
        <f>(C74+D74+L74)*I74/100</f>
        <v>1.1840000000000002</v>
      </c>
      <c r="K74" s="158"/>
      <c r="L74" s="157"/>
      <c r="M74" s="160"/>
      <c r="N74" s="131">
        <f>(D74+E74+F74+H74+G74+J74+L74+M74)</f>
        <v>1.8840000000000001</v>
      </c>
      <c r="O74" s="131">
        <f>N74+C74</f>
        <v>4.5440000000000005</v>
      </c>
      <c r="P74" s="129">
        <f t="shared" si="16"/>
        <v>44104</v>
      </c>
      <c r="Q74" s="129"/>
      <c r="R74" s="161">
        <f t="shared" si="17"/>
        <v>44104</v>
      </c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</row>
    <row r="75" spans="1:55" s="134" customFormat="1" ht="15" customHeight="1" x14ac:dyDescent="0.2">
      <c r="A75" s="132">
        <v>4</v>
      </c>
      <c r="B75" s="130" t="s">
        <v>203</v>
      </c>
      <c r="C75" s="159"/>
      <c r="D75" s="156"/>
      <c r="E75" s="156"/>
      <c r="F75" s="156"/>
      <c r="G75" s="156"/>
      <c r="H75" s="156"/>
      <c r="I75" s="156"/>
      <c r="J75" s="157"/>
      <c r="K75" s="158"/>
      <c r="L75" s="157"/>
      <c r="M75" s="160"/>
      <c r="N75" s="131"/>
      <c r="O75" s="131">
        <f t="shared" si="15"/>
        <v>0</v>
      </c>
      <c r="P75" s="129">
        <f t="shared" si="16"/>
        <v>0</v>
      </c>
      <c r="Q75" s="129"/>
      <c r="R75" s="161">
        <f t="shared" si="17"/>
        <v>0</v>
      </c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</row>
    <row r="76" spans="1:55" s="134" customFormat="1" ht="15" customHeight="1" x14ac:dyDescent="0.2">
      <c r="A76" s="132">
        <v>5</v>
      </c>
      <c r="B76" s="130" t="s">
        <v>204</v>
      </c>
      <c r="C76" s="156">
        <v>4.0599999999999996</v>
      </c>
      <c r="D76" s="156"/>
      <c r="E76" s="156">
        <v>0.3</v>
      </c>
      <c r="F76" s="156">
        <v>0.1</v>
      </c>
      <c r="G76" s="156"/>
      <c r="H76" s="156"/>
      <c r="I76" s="156">
        <v>40</v>
      </c>
      <c r="J76" s="157">
        <f t="shared" si="13"/>
        <v>1.77016</v>
      </c>
      <c r="K76" s="158">
        <v>9</v>
      </c>
      <c r="L76" s="157">
        <f>C76*K76/100</f>
        <v>0.3654</v>
      </c>
      <c r="M76" s="160"/>
      <c r="N76" s="131">
        <f t="shared" si="14"/>
        <v>2.5355600000000003</v>
      </c>
      <c r="O76" s="131">
        <f t="shared" si="15"/>
        <v>6.5955599999999999</v>
      </c>
      <c r="P76" s="129">
        <f t="shared" si="16"/>
        <v>65938.460000000006</v>
      </c>
      <c r="Q76" s="129"/>
      <c r="R76" s="161">
        <f t="shared" si="17"/>
        <v>65938.460000000006</v>
      </c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</row>
    <row r="77" spans="1:55" s="134" customFormat="1" ht="15" customHeight="1" x14ac:dyDescent="0.2">
      <c r="A77" s="132">
        <v>6</v>
      </c>
      <c r="B77" s="130" t="s">
        <v>205</v>
      </c>
      <c r="C77" s="156">
        <v>3.06</v>
      </c>
      <c r="D77" s="156"/>
      <c r="E77" s="156">
        <v>0.3</v>
      </c>
      <c r="F77" s="156">
        <v>0.1</v>
      </c>
      <c r="G77" s="156"/>
      <c r="H77" s="156"/>
      <c r="I77" s="156">
        <v>40</v>
      </c>
      <c r="J77" s="157">
        <f t="shared" si="13"/>
        <v>1.224</v>
      </c>
      <c r="K77" s="158"/>
      <c r="L77" s="159"/>
      <c r="M77" s="160"/>
      <c r="N77" s="131">
        <f t="shared" si="14"/>
        <v>1.6240000000000001</v>
      </c>
      <c r="O77" s="131">
        <f t="shared" si="15"/>
        <v>4.6840000000000002</v>
      </c>
      <c r="P77" s="129">
        <f t="shared" si="16"/>
        <v>45594</v>
      </c>
      <c r="Q77" s="129"/>
      <c r="R77" s="161">
        <f t="shared" si="17"/>
        <v>45594</v>
      </c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</row>
    <row r="78" spans="1:55" s="134" customFormat="1" ht="15" customHeight="1" x14ac:dyDescent="0.2">
      <c r="A78" s="132">
        <v>7</v>
      </c>
      <c r="B78" s="135" t="s">
        <v>206</v>
      </c>
      <c r="C78" s="159">
        <v>4.0599999999999996</v>
      </c>
      <c r="D78" s="156"/>
      <c r="E78" s="156">
        <v>0.3</v>
      </c>
      <c r="F78" s="162"/>
      <c r="G78" s="156">
        <v>0.2</v>
      </c>
      <c r="H78" s="160">
        <v>0.4</v>
      </c>
      <c r="I78" s="156">
        <v>40</v>
      </c>
      <c r="J78" s="157">
        <f t="shared" si="13"/>
        <v>1.7863999999999998</v>
      </c>
      <c r="K78" s="170">
        <v>10</v>
      </c>
      <c r="L78" s="157">
        <f>C78*K78/100</f>
        <v>0.40599999999999992</v>
      </c>
      <c r="M78" s="156"/>
      <c r="N78" s="131">
        <f t="shared" si="14"/>
        <v>3.0923999999999996</v>
      </c>
      <c r="O78" s="131">
        <f t="shared" si="15"/>
        <v>7.1523999999999992</v>
      </c>
      <c r="P78" s="129">
        <f t="shared" si="16"/>
        <v>66543.399999999994</v>
      </c>
      <c r="Q78" s="129"/>
      <c r="R78" s="161">
        <f t="shared" si="17"/>
        <v>66543.399999999994</v>
      </c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</row>
    <row r="79" spans="1:55" s="134" customFormat="1" ht="15" customHeight="1" x14ac:dyDescent="0.2">
      <c r="A79" s="132">
        <v>8</v>
      </c>
      <c r="B79" s="135" t="s">
        <v>207</v>
      </c>
      <c r="C79" s="159">
        <v>4.0599999999999996</v>
      </c>
      <c r="D79" s="156"/>
      <c r="E79" s="156">
        <v>0.3</v>
      </c>
      <c r="F79" s="162"/>
      <c r="G79" s="156">
        <v>0.2</v>
      </c>
      <c r="H79" s="160">
        <v>0.4</v>
      </c>
      <c r="I79" s="156">
        <v>40</v>
      </c>
      <c r="J79" s="157">
        <f t="shared" si="13"/>
        <v>1.7539199999999997</v>
      </c>
      <c r="K79" s="170">
        <v>8</v>
      </c>
      <c r="L79" s="157">
        <f>C79*K79/100</f>
        <v>0.32479999999999998</v>
      </c>
      <c r="M79" s="156"/>
      <c r="N79" s="131">
        <f t="shared" si="14"/>
        <v>2.9787199999999991</v>
      </c>
      <c r="O79" s="131">
        <f t="shared" si="15"/>
        <v>7.0387199999999988</v>
      </c>
      <c r="P79" s="129">
        <f t="shared" si="16"/>
        <v>65333.51999999999</v>
      </c>
      <c r="Q79" s="129"/>
      <c r="R79" s="161">
        <f t="shared" si="17"/>
        <v>65333.51999999999</v>
      </c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33"/>
    </row>
    <row r="80" spans="1:55" s="134" customFormat="1" ht="15" customHeight="1" x14ac:dyDescent="0.2">
      <c r="A80" s="132">
        <v>9</v>
      </c>
      <c r="B80" s="135" t="s">
        <v>208</v>
      </c>
      <c r="C80" s="156">
        <v>2.86</v>
      </c>
      <c r="D80" s="156"/>
      <c r="E80" s="156">
        <v>0.3</v>
      </c>
      <c r="F80" s="162"/>
      <c r="G80" s="156">
        <v>0.2</v>
      </c>
      <c r="H80" s="160">
        <v>0.4</v>
      </c>
      <c r="I80" s="156">
        <v>40</v>
      </c>
      <c r="J80" s="157">
        <f t="shared" si="13"/>
        <v>1.1439999999999999</v>
      </c>
      <c r="K80" s="163"/>
      <c r="L80" s="157"/>
      <c r="M80" s="156"/>
      <c r="N80" s="131">
        <f t="shared" si="14"/>
        <v>2.0439999999999996</v>
      </c>
      <c r="O80" s="131">
        <f t="shared" si="15"/>
        <v>4.9039999999999999</v>
      </c>
      <c r="P80" s="129">
        <f t="shared" si="16"/>
        <v>42614</v>
      </c>
      <c r="Q80" s="129"/>
      <c r="R80" s="161">
        <f t="shared" si="17"/>
        <v>42614</v>
      </c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</row>
    <row r="81" spans="1:55" s="134" customFormat="1" ht="15" customHeight="1" x14ac:dyDescent="0.2">
      <c r="A81" s="132">
        <v>10</v>
      </c>
      <c r="B81" s="135" t="s">
        <v>197</v>
      </c>
      <c r="C81" s="159">
        <v>2.67</v>
      </c>
      <c r="D81" s="156"/>
      <c r="E81" s="156"/>
      <c r="F81" s="162"/>
      <c r="G81" s="156"/>
      <c r="H81" s="160"/>
      <c r="I81" s="156">
        <v>40</v>
      </c>
      <c r="J81" s="157"/>
      <c r="K81" s="165"/>
      <c r="L81" s="157"/>
      <c r="M81" s="156"/>
      <c r="N81" s="131">
        <f>(D81+E81+F81+H81+G81+J81+L81+M81)</f>
        <v>0</v>
      </c>
      <c r="O81" s="131">
        <f>N81+C81</f>
        <v>2.67</v>
      </c>
      <c r="P81" s="129">
        <f t="shared" si="16"/>
        <v>39783</v>
      </c>
      <c r="Q81" s="129"/>
      <c r="R81" s="161">
        <f t="shared" si="17"/>
        <v>39783</v>
      </c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133"/>
    </row>
    <row r="82" spans="1:55" s="134" customFormat="1" ht="15" customHeight="1" x14ac:dyDescent="0.2">
      <c r="A82" s="132">
        <v>11</v>
      </c>
      <c r="B82" s="135" t="s">
        <v>209</v>
      </c>
      <c r="C82" s="159"/>
      <c r="D82" s="156"/>
      <c r="E82" s="156"/>
      <c r="F82" s="171"/>
      <c r="G82" s="156"/>
      <c r="H82" s="160"/>
      <c r="I82" s="156">
        <v>40</v>
      </c>
      <c r="J82" s="157">
        <f>(C82+D82+L82)*I82/100</f>
        <v>0</v>
      </c>
      <c r="K82" s="163"/>
      <c r="L82" s="157"/>
      <c r="M82" s="156"/>
      <c r="N82" s="131">
        <f>(D82+E82+F82+H82+G82+J82+L82+M82)</f>
        <v>0</v>
      </c>
      <c r="O82" s="131">
        <f>N82+C82</f>
        <v>0</v>
      </c>
      <c r="P82" s="129">
        <f t="shared" si="16"/>
        <v>0</v>
      </c>
      <c r="Q82" s="129"/>
      <c r="R82" s="161" t="s">
        <v>64</v>
      </c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</row>
    <row r="83" spans="1:55" s="134" customFormat="1" ht="15" customHeight="1" x14ac:dyDescent="0.2">
      <c r="A83" s="132">
        <v>12</v>
      </c>
      <c r="B83" s="135" t="s">
        <v>210</v>
      </c>
      <c r="C83" s="159">
        <v>2.06</v>
      </c>
      <c r="D83" s="156"/>
      <c r="E83" s="156">
        <v>0.3</v>
      </c>
      <c r="F83" s="171">
        <v>0.1</v>
      </c>
      <c r="G83" s="156"/>
      <c r="H83" s="160"/>
      <c r="I83" s="156">
        <v>40</v>
      </c>
      <c r="J83" s="157">
        <f>(C83+D83+L83)*I83/100</f>
        <v>0.82400000000000007</v>
      </c>
      <c r="K83" s="163"/>
      <c r="L83" s="157"/>
      <c r="M83" s="156"/>
      <c r="N83" s="131">
        <f>(D83+E83+F83+H83+G83+J83+L83+M83)</f>
        <v>1.2240000000000002</v>
      </c>
      <c r="O83" s="131">
        <f>N83+C83</f>
        <v>3.2840000000000003</v>
      </c>
      <c r="P83" s="129">
        <f t="shared" si="16"/>
        <v>30694</v>
      </c>
      <c r="Q83" s="129"/>
      <c r="R83" s="161">
        <f t="shared" si="17"/>
        <v>30694</v>
      </c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  <c r="BA83" s="133"/>
      <c r="BB83" s="133"/>
      <c r="BC83" s="133"/>
    </row>
    <row r="84" spans="1:55" s="134" customFormat="1" ht="15.75" x14ac:dyDescent="0.25">
      <c r="A84" s="136" t="s">
        <v>83</v>
      </c>
      <c r="B84" s="153" t="s">
        <v>211</v>
      </c>
      <c r="C84" s="159"/>
      <c r="D84" s="156"/>
      <c r="E84" s="156"/>
      <c r="F84" s="156"/>
      <c r="G84" s="156"/>
      <c r="H84" s="156"/>
      <c r="I84" s="156"/>
      <c r="J84" s="157"/>
      <c r="K84" s="158"/>
      <c r="L84" s="157"/>
      <c r="M84" s="160"/>
      <c r="N84" s="131"/>
      <c r="O84" s="131"/>
      <c r="P84" s="129">
        <f t="shared" si="16"/>
        <v>0</v>
      </c>
      <c r="Q84" s="129"/>
      <c r="R84" s="214">
        <f>SUM(R85:R91)</f>
        <v>352087</v>
      </c>
      <c r="S84" s="113">
        <f>R84</f>
        <v>352087</v>
      </c>
      <c r="T84" s="114" t="s">
        <v>288</v>
      </c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</row>
    <row r="85" spans="1:55" s="134" customFormat="1" ht="15" customHeight="1" x14ac:dyDescent="0.2">
      <c r="A85" s="132">
        <v>1</v>
      </c>
      <c r="B85" s="130" t="s">
        <v>212</v>
      </c>
      <c r="C85" s="156">
        <v>4.6500000000000004</v>
      </c>
      <c r="D85" s="156">
        <v>0.4</v>
      </c>
      <c r="E85" s="156">
        <v>0.3</v>
      </c>
      <c r="F85" s="156"/>
      <c r="G85" s="156"/>
      <c r="H85" s="156"/>
      <c r="I85" s="156">
        <v>40</v>
      </c>
      <c r="J85" s="157">
        <f t="shared" ref="J85:J91" si="18">(C85+D85+L85)*I85/100</f>
        <v>2.0200000000000005</v>
      </c>
      <c r="K85" s="158"/>
      <c r="L85" s="159"/>
      <c r="M85" s="160"/>
      <c r="N85" s="131">
        <f t="shared" ref="N85:N91" si="19">(D85+E85+F85+H85+G85+J85+L85+M85)</f>
        <v>2.7200000000000006</v>
      </c>
      <c r="O85" s="131">
        <f t="shared" ref="O85:O91" si="20">N85+C85</f>
        <v>7.370000000000001</v>
      </c>
      <c r="P85" s="129">
        <f t="shared" si="16"/>
        <v>75245.000000000015</v>
      </c>
      <c r="Q85" s="129"/>
      <c r="R85" s="161">
        <f t="shared" si="17"/>
        <v>75245.000000000015</v>
      </c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  <c r="AY85" s="133"/>
      <c r="AZ85" s="133"/>
      <c r="BA85" s="133"/>
      <c r="BB85" s="133"/>
      <c r="BC85" s="133"/>
    </row>
    <row r="86" spans="1:55" s="134" customFormat="1" ht="15" customHeight="1" x14ac:dyDescent="0.2">
      <c r="A86" s="132">
        <v>2</v>
      </c>
      <c r="B86" s="130" t="s">
        <v>213</v>
      </c>
      <c r="C86" s="159">
        <v>3</v>
      </c>
      <c r="D86" s="156">
        <v>0.3</v>
      </c>
      <c r="E86" s="156">
        <v>0.3</v>
      </c>
      <c r="F86" s="156"/>
      <c r="G86" s="156"/>
      <c r="H86" s="156"/>
      <c r="I86" s="156">
        <v>40</v>
      </c>
      <c r="J86" s="157">
        <f>(C86+D86+L86)*I86/100</f>
        <v>1.32</v>
      </c>
      <c r="K86" s="158"/>
      <c r="L86" s="157"/>
      <c r="M86" s="160"/>
      <c r="N86" s="131">
        <f>(D86+E86+F86+H86+G86+J86+L86+M86)</f>
        <v>1.92</v>
      </c>
      <c r="O86" s="131">
        <f>N86+C86</f>
        <v>4.92</v>
      </c>
      <c r="P86" s="129">
        <f>(C86+D86+L86)*1490000*1%</f>
        <v>49170</v>
      </c>
      <c r="Q86" s="129"/>
      <c r="R86" s="161">
        <f t="shared" si="17"/>
        <v>49170</v>
      </c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  <c r="BA86" s="133"/>
      <c r="BB86" s="133"/>
      <c r="BC86" s="133"/>
    </row>
    <row r="87" spans="1:55" s="134" customFormat="1" ht="15" customHeight="1" x14ac:dyDescent="0.2">
      <c r="A87" s="132">
        <v>3</v>
      </c>
      <c r="B87" s="130" t="s">
        <v>214</v>
      </c>
      <c r="C87" s="159">
        <v>3.46</v>
      </c>
      <c r="D87" s="156">
        <v>0.3</v>
      </c>
      <c r="E87" s="156">
        <v>0.3</v>
      </c>
      <c r="F87" s="156"/>
      <c r="G87" s="156"/>
      <c r="H87" s="156"/>
      <c r="I87" s="156">
        <v>40</v>
      </c>
      <c r="J87" s="157">
        <f>(C87+D87+L87)*I87/100</f>
        <v>1.5039999999999998</v>
      </c>
      <c r="K87" s="158"/>
      <c r="L87" s="157"/>
      <c r="M87" s="160"/>
      <c r="N87" s="131">
        <f t="shared" si="19"/>
        <v>2.1039999999999996</v>
      </c>
      <c r="O87" s="131">
        <f>N87+C87</f>
        <v>5.5640000000000001</v>
      </c>
      <c r="P87" s="129">
        <f t="shared" si="16"/>
        <v>56024</v>
      </c>
      <c r="Q87" s="129"/>
      <c r="R87" s="161">
        <f t="shared" si="17"/>
        <v>56024</v>
      </c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3"/>
      <c r="BA87" s="133"/>
      <c r="BB87" s="133"/>
      <c r="BC87" s="133"/>
    </row>
    <row r="88" spans="1:55" s="134" customFormat="1" ht="15" customHeight="1" x14ac:dyDescent="0.2">
      <c r="A88" s="132">
        <v>4</v>
      </c>
      <c r="B88" s="130" t="s">
        <v>215</v>
      </c>
      <c r="C88" s="159">
        <v>2.46</v>
      </c>
      <c r="D88" s="156"/>
      <c r="E88" s="156">
        <v>0.3</v>
      </c>
      <c r="F88" s="156"/>
      <c r="G88" s="156"/>
      <c r="H88" s="156"/>
      <c r="I88" s="156">
        <v>40</v>
      </c>
      <c r="J88" s="157">
        <f t="shared" si="18"/>
        <v>0.9840000000000001</v>
      </c>
      <c r="K88" s="158"/>
      <c r="L88" s="157"/>
      <c r="M88" s="160"/>
      <c r="N88" s="131">
        <f t="shared" si="19"/>
        <v>1.284</v>
      </c>
      <c r="O88" s="131">
        <f t="shared" si="20"/>
        <v>3.7439999999999998</v>
      </c>
      <c r="P88" s="129">
        <f t="shared" si="16"/>
        <v>36654</v>
      </c>
      <c r="Q88" s="129"/>
      <c r="R88" s="161">
        <f t="shared" si="17"/>
        <v>36654</v>
      </c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3"/>
      <c r="AZ88" s="133"/>
      <c r="BA88" s="133"/>
      <c r="BB88" s="133"/>
      <c r="BC88" s="133"/>
    </row>
    <row r="89" spans="1:55" s="134" customFormat="1" ht="15" customHeight="1" x14ac:dyDescent="0.2">
      <c r="A89" s="132">
        <v>5</v>
      </c>
      <c r="B89" s="130" t="s">
        <v>216</v>
      </c>
      <c r="C89" s="156">
        <v>2.66</v>
      </c>
      <c r="D89" s="156"/>
      <c r="E89" s="156">
        <v>0.3</v>
      </c>
      <c r="F89" s="156"/>
      <c r="G89" s="156"/>
      <c r="H89" s="156"/>
      <c r="I89" s="156">
        <v>40</v>
      </c>
      <c r="J89" s="157">
        <f t="shared" si="18"/>
        <v>1.0640000000000001</v>
      </c>
      <c r="K89" s="158"/>
      <c r="L89" s="159"/>
      <c r="M89" s="160"/>
      <c r="N89" s="131">
        <f t="shared" si="19"/>
        <v>1.3640000000000001</v>
      </c>
      <c r="O89" s="131">
        <f t="shared" si="20"/>
        <v>4.024</v>
      </c>
      <c r="P89" s="129">
        <f t="shared" si="16"/>
        <v>39634</v>
      </c>
      <c r="Q89" s="129"/>
      <c r="R89" s="161">
        <f t="shared" si="17"/>
        <v>39634</v>
      </c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  <c r="AY89" s="133"/>
      <c r="AZ89" s="133"/>
      <c r="BA89" s="133"/>
      <c r="BB89" s="133"/>
      <c r="BC89" s="133"/>
    </row>
    <row r="90" spans="1:55" s="134" customFormat="1" ht="15" customHeight="1" x14ac:dyDescent="0.2">
      <c r="A90" s="132">
        <v>6</v>
      </c>
      <c r="B90" s="130" t="s">
        <v>217</v>
      </c>
      <c r="C90" s="159">
        <v>4.0599999999999996</v>
      </c>
      <c r="D90" s="156"/>
      <c r="E90" s="156">
        <v>0.3</v>
      </c>
      <c r="F90" s="156"/>
      <c r="G90" s="156"/>
      <c r="H90" s="156"/>
      <c r="I90" s="156">
        <v>40</v>
      </c>
      <c r="J90" s="157">
        <f t="shared" si="18"/>
        <v>1.6239999999999997</v>
      </c>
      <c r="K90" s="158"/>
      <c r="L90" s="157"/>
      <c r="M90" s="160"/>
      <c r="N90" s="131">
        <f t="shared" si="19"/>
        <v>1.9239999999999997</v>
      </c>
      <c r="O90" s="131">
        <f t="shared" si="20"/>
        <v>5.9839999999999991</v>
      </c>
      <c r="P90" s="129">
        <f t="shared" si="16"/>
        <v>60493.999999999993</v>
      </c>
      <c r="Q90" s="129"/>
      <c r="R90" s="161">
        <f t="shared" si="17"/>
        <v>60493.999999999993</v>
      </c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  <c r="BA90" s="133"/>
      <c r="BB90" s="133"/>
      <c r="BC90" s="133"/>
    </row>
    <row r="91" spans="1:55" s="134" customFormat="1" ht="15" customHeight="1" x14ac:dyDescent="0.2">
      <c r="A91" s="132">
        <v>7</v>
      </c>
      <c r="B91" s="135" t="s">
        <v>218</v>
      </c>
      <c r="C91" s="159">
        <v>2.34</v>
      </c>
      <c r="D91" s="156"/>
      <c r="E91" s="156">
        <v>0.3</v>
      </c>
      <c r="F91" s="162"/>
      <c r="G91" s="156"/>
      <c r="H91" s="160"/>
      <c r="I91" s="156">
        <v>40</v>
      </c>
      <c r="J91" s="157">
        <f t="shared" si="18"/>
        <v>0.93599999999999994</v>
      </c>
      <c r="K91" s="163"/>
      <c r="L91" s="157"/>
      <c r="M91" s="156"/>
      <c r="N91" s="131">
        <f t="shared" si="19"/>
        <v>1.236</v>
      </c>
      <c r="O91" s="131">
        <f t="shared" si="20"/>
        <v>3.5759999999999996</v>
      </c>
      <c r="P91" s="129">
        <f t="shared" si="16"/>
        <v>34866</v>
      </c>
      <c r="Q91" s="129"/>
      <c r="R91" s="161">
        <f t="shared" si="17"/>
        <v>34866</v>
      </c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  <c r="AY91" s="133"/>
      <c r="AZ91" s="133"/>
      <c r="BA91" s="133"/>
      <c r="BB91" s="133"/>
      <c r="BC91" s="133"/>
    </row>
    <row r="92" spans="1:55" s="134" customFormat="1" ht="15.75" x14ac:dyDescent="0.25">
      <c r="A92" s="136" t="s">
        <v>89</v>
      </c>
      <c r="B92" s="153" t="s">
        <v>219</v>
      </c>
      <c r="C92" s="159"/>
      <c r="D92" s="156"/>
      <c r="E92" s="156"/>
      <c r="F92" s="156"/>
      <c r="G92" s="156"/>
      <c r="H92" s="156"/>
      <c r="I92" s="156"/>
      <c r="J92" s="157"/>
      <c r="K92" s="158"/>
      <c r="L92" s="157"/>
      <c r="M92" s="160"/>
      <c r="N92" s="131"/>
      <c r="O92" s="131"/>
      <c r="P92" s="129">
        <f t="shared" si="16"/>
        <v>0</v>
      </c>
      <c r="Q92" s="129"/>
      <c r="R92" s="214">
        <f>SUM(R93:R106)</f>
        <v>646278.56000000006</v>
      </c>
      <c r="S92" s="113">
        <f>R92</f>
        <v>646278.56000000006</v>
      </c>
      <c r="T92" s="114" t="s">
        <v>288</v>
      </c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3"/>
      <c r="BA92" s="133"/>
      <c r="BB92" s="133"/>
      <c r="BC92" s="133"/>
    </row>
    <row r="93" spans="1:55" ht="15" customHeight="1" x14ac:dyDescent="0.2">
      <c r="A93" s="132">
        <v>1</v>
      </c>
      <c r="B93" s="130" t="s">
        <v>220</v>
      </c>
      <c r="C93" s="159">
        <v>4.6500000000000004</v>
      </c>
      <c r="D93" s="156">
        <v>0.4</v>
      </c>
      <c r="E93" s="156">
        <v>0.3</v>
      </c>
      <c r="F93" s="156"/>
      <c r="G93" s="156"/>
      <c r="H93" s="156"/>
      <c r="I93" s="156">
        <v>70</v>
      </c>
      <c r="J93" s="157">
        <f t="shared" ref="J93:J102" si="21">(C93+D93+L93)*I93/100</f>
        <v>3.5350000000000006</v>
      </c>
      <c r="K93" s="158"/>
      <c r="L93" s="157"/>
      <c r="M93" s="160">
        <v>0.3</v>
      </c>
      <c r="N93" s="131">
        <f t="shared" ref="N93:N106" si="22">(D93+E93+F93+H93+G93+J93+L93+M93)</f>
        <v>4.5350000000000001</v>
      </c>
      <c r="O93" s="131">
        <f t="shared" ref="O93:O102" si="23">N93+C93</f>
        <v>9.1850000000000005</v>
      </c>
      <c r="P93" s="129">
        <f t="shared" si="16"/>
        <v>75245.000000000015</v>
      </c>
      <c r="Q93" s="129"/>
      <c r="R93" s="161">
        <f t="shared" si="17"/>
        <v>75245.000000000015</v>
      </c>
    </row>
    <row r="94" spans="1:55" ht="15" customHeight="1" x14ac:dyDescent="0.2">
      <c r="A94" s="132">
        <v>2</v>
      </c>
      <c r="B94" s="130" t="s">
        <v>221</v>
      </c>
      <c r="C94" s="159">
        <v>3</v>
      </c>
      <c r="D94" s="156">
        <v>0.3</v>
      </c>
      <c r="E94" s="156">
        <v>0.3</v>
      </c>
      <c r="F94" s="156"/>
      <c r="G94" s="156"/>
      <c r="H94" s="156"/>
      <c r="I94" s="156">
        <v>50</v>
      </c>
      <c r="J94" s="157">
        <f t="shared" si="21"/>
        <v>1.65</v>
      </c>
      <c r="K94" s="158"/>
      <c r="L94" s="157"/>
      <c r="M94" s="160"/>
      <c r="N94" s="131">
        <f t="shared" si="22"/>
        <v>2.25</v>
      </c>
      <c r="O94" s="131">
        <f t="shared" si="23"/>
        <v>5.25</v>
      </c>
      <c r="P94" s="129">
        <f t="shared" si="16"/>
        <v>49170</v>
      </c>
      <c r="Q94" s="129"/>
      <c r="R94" s="161">
        <f t="shared" si="17"/>
        <v>49170</v>
      </c>
    </row>
    <row r="95" spans="1:55" ht="15" customHeight="1" x14ac:dyDescent="0.2">
      <c r="A95" s="132">
        <v>3</v>
      </c>
      <c r="B95" s="130" t="s">
        <v>30</v>
      </c>
      <c r="C95" s="159">
        <v>4.0599999999999996</v>
      </c>
      <c r="D95" s="156">
        <v>0.3</v>
      </c>
      <c r="E95" s="156">
        <v>0.3</v>
      </c>
      <c r="F95" s="156"/>
      <c r="G95" s="156"/>
      <c r="H95" s="156"/>
      <c r="I95" s="156">
        <v>40</v>
      </c>
      <c r="J95" s="157">
        <f>(C95+D95+L95)*I95/100</f>
        <v>1.9063999999999997</v>
      </c>
      <c r="K95" s="158">
        <v>10</v>
      </c>
      <c r="L95" s="157">
        <f>C95*K95/100</f>
        <v>0.40599999999999992</v>
      </c>
      <c r="M95" s="160"/>
      <c r="N95" s="131">
        <f>(D95+E95+F95+H95+G95+J95+L95+M95)</f>
        <v>2.9123999999999999</v>
      </c>
      <c r="O95" s="131">
        <f>N95+C95</f>
        <v>6.9723999999999995</v>
      </c>
      <c r="P95" s="129">
        <f t="shared" si="16"/>
        <v>71013.399999999994</v>
      </c>
      <c r="Q95" s="129"/>
      <c r="R95" s="161">
        <f t="shared" si="17"/>
        <v>71013.399999999994</v>
      </c>
    </row>
    <row r="96" spans="1:55" ht="15" customHeight="1" x14ac:dyDescent="0.2">
      <c r="A96" s="132">
        <v>4</v>
      </c>
      <c r="B96" s="130" t="s">
        <v>222</v>
      </c>
      <c r="C96" s="159">
        <v>3.33</v>
      </c>
      <c r="D96" s="156"/>
      <c r="E96" s="156">
        <v>0.3</v>
      </c>
      <c r="F96" s="156"/>
      <c r="G96" s="156"/>
      <c r="H96" s="156"/>
      <c r="I96" s="156">
        <v>60</v>
      </c>
      <c r="J96" s="157">
        <f t="shared" si="21"/>
        <v>1.9980000000000002</v>
      </c>
      <c r="K96" s="158"/>
      <c r="L96" s="157"/>
      <c r="M96" s="160"/>
      <c r="N96" s="131">
        <f t="shared" si="22"/>
        <v>2.298</v>
      </c>
      <c r="O96" s="131">
        <f t="shared" si="23"/>
        <v>5.6280000000000001</v>
      </c>
      <c r="P96" s="129">
        <f t="shared" si="16"/>
        <v>49617</v>
      </c>
      <c r="Q96" s="129"/>
      <c r="R96" s="161">
        <f t="shared" si="17"/>
        <v>49617</v>
      </c>
    </row>
    <row r="97" spans="1:65" ht="15" customHeight="1" x14ac:dyDescent="0.2">
      <c r="A97" s="132">
        <v>5</v>
      </c>
      <c r="B97" s="130" t="s">
        <v>223</v>
      </c>
      <c r="C97" s="156">
        <v>2.67</v>
      </c>
      <c r="D97" s="156"/>
      <c r="E97" s="156">
        <v>0.3</v>
      </c>
      <c r="F97" s="156"/>
      <c r="G97" s="156"/>
      <c r="H97" s="156"/>
      <c r="I97" s="156">
        <v>60</v>
      </c>
      <c r="J97" s="157">
        <f t="shared" si="21"/>
        <v>1.6019999999999999</v>
      </c>
      <c r="K97" s="158"/>
      <c r="L97" s="157"/>
      <c r="M97" s="160"/>
      <c r="N97" s="131">
        <f t="shared" si="22"/>
        <v>1.9019999999999999</v>
      </c>
      <c r="O97" s="131">
        <f t="shared" si="23"/>
        <v>4.5720000000000001</v>
      </c>
      <c r="P97" s="129">
        <f t="shared" si="16"/>
        <v>39783</v>
      </c>
      <c r="Q97" s="129"/>
      <c r="R97" s="161">
        <f t="shared" si="17"/>
        <v>39783</v>
      </c>
    </row>
    <row r="98" spans="1:65" ht="15" customHeight="1" x14ac:dyDescent="0.2">
      <c r="A98" s="132">
        <v>6</v>
      </c>
      <c r="B98" s="130" t="s">
        <v>224</v>
      </c>
      <c r="C98" s="156">
        <v>2.2599999999999998</v>
      </c>
      <c r="D98" s="156"/>
      <c r="E98" s="156">
        <v>0.3</v>
      </c>
      <c r="F98" s="156"/>
      <c r="G98" s="156"/>
      <c r="H98" s="156"/>
      <c r="I98" s="156">
        <v>40</v>
      </c>
      <c r="J98" s="157">
        <f t="shared" si="21"/>
        <v>0.90399999999999991</v>
      </c>
      <c r="K98" s="158"/>
      <c r="L98" s="157"/>
      <c r="M98" s="160"/>
      <c r="N98" s="131">
        <f t="shared" si="22"/>
        <v>1.204</v>
      </c>
      <c r="O98" s="131">
        <f t="shared" si="23"/>
        <v>3.4639999999999995</v>
      </c>
      <c r="P98" s="129">
        <f t="shared" si="16"/>
        <v>33673.999999999993</v>
      </c>
      <c r="Q98" s="129"/>
      <c r="R98" s="161">
        <f t="shared" si="17"/>
        <v>33673.999999999993</v>
      </c>
    </row>
    <row r="99" spans="1:65" ht="15" customHeight="1" x14ac:dyDescent="0.2">
      <c r="A99" s="132">
        <v>7</v>
      </c>
      <c r="B99" s="130" t="s">
        <v>226</v>
      </c>
      <c r="C99" s="159">
        <v>2.66</v>
      </c>
      <c r="D99" s="156"/>
      <c r="E99" s="156">
        <v>0.3</v>
      </c>
      <c r="F99" s="156"/>
      <c r="G99" s="156"/>
      <c r="H99" s="156"/>
      <c r="I99" s="156">
        <v>40</v>
      </c>
      <c r="J99" s="157">
        <f t="shared" si="21"/>
        <v>1.0640000000000001</v>
      </c>
      <c r="K99" s="158"/>
      <c r="L99" s="159"/>
      <c r="M99" s="160"/>
      <c r="N99" s="131">
        <f t="shared" si="22"/>
        <v>1.3640000000000001</v>
      </c>
      <c r="O99" s="131">
        <f t="shared" si="23"/>
        <v>4.024</v>
      </c>
      <c r="P99" s="129">
        <f t="shared" si="16"/>
        <v>39634</v>
      </c>
      <c r="Q99" s="129"/>
      <c r="R99" s="161">
        <f t="shared" si="17"/>
        <v>39634</v>
      </c>
    </row>
    <row r="100" spans="1:65" ht="15" customHeight="1" x14ac:dyDescent="0.2">
      <c r="A100" s="132">
        <v>8</v>
      </c>
      <c r="B100" s="130" t="s">
        <v>227</v>
      </c>
      <c r="C100" s="159">
        <v>4.0599999999999996</v>
      </c>
      <c r="D100" s="156"/>
      <c r="E100" s="156">
        <v>0.3</v>
      </c>
      <c r="F100" s="156"/>
      <c r="G100" s="156"/>
      <c r="H100" s="156"/>
      <c r="I100" s="156">
        <v>40</v>
      </c>
      <c r="J100" s="157">
        <f t="shared" si="21"/>
        <v>1.7376800000000001</v>
      </c>
      <c r="K100" s="158">
        <v>7</v>
      </c>
      <c r="L100" s="157">
        <f>C100*K100/100</f>
        <v>0.28420000000000001</v>
      </c>
      <c r="M100" s="160"/>
      <c r="N100" s="131">
        <f t="shared" si="22"/>
        <v>2.3218800000000002</v>
      </c>
      <c r="O100" s="131">
        <f t="shared" si="23"/>
        <v>6.3818799999999998</v>
      </c>
      <c r="P100" s="129">
        <f t="shared" si="16"/>
        <v>64728.58</v>
      </c>
      <c r="Q100" s="129"/>
      <c r="R100" s="161">
        <f t="shared" si="17"/>
        <v>64728.58</v>
      </c>
    </row>
    <row r="101" spans="1:65" ht="15" customHeight="1" x14ac:dyDescent="0.2">
      <c r="A101" s="132">
        <v>9</v>
      </c>
      <c r="B101" s="130" t="s">
        <v>23</v>
      </c>
      <c r="C101" s="159">
        <v>2.66</v>
      </c>
      <c r="D101" s="156"/>
      <c r="E101" s="156">
        <v>0.3</v>
      </c>
      <c r="F101" s="156"/>
      <c r="G101" s="160"/>
      <c r="H101" s="160"/>
      <c r="I101" s="156">
        <v>40</v>
      </c>
      <c r="J101" s="157">
        <f t="shared" si="21"/>
        <v>1.0640000000000001</v>
      </c>
      <c r="K101" s="158"/>
      <c r="L101" s="157"/>
      <c r="M101" s="160"/>
      <c r="N101" s="131">
        <f t="shared" si="22"/>
        <v>1.3640000000000001</v>
      </c>
      <c r="O101" s="131">
        <f t="shared" si="23"/>
        <v>4.024</v>
      </c>
      <c r="P101" s="129">
        <f t="shared" si="16"/>
        <v>39634</v>
      </c>
      <c r="Q101" s="129"/>
      <c r="R101" s="161">
        <f t="shared" si="17"/>
        <v>39634</v>
      </c>
    </row>
    <row r="102" spans="1:65" ht="15" customHeight="1" x14ac:dyDescent="0.2">
      <c r="A102" s="132">
        <v>10</v>
      </c>
      <c r="B102" s="130" t="s">
        <v>228</v>
      </c>
      <c r="C102" s="159">
        <v>4.6500000000000004</v>
      </c>
      <c r="D102" s="156"/>
      <c r="E102" s="156">
        <v>0.3</v>
      </c>
      <c r="F102" s="156"/>
      <c r="G102" s="156"/>
      <c r="H102" s="156"/>
      <c r="I102" s="156">
        <v>50</v>
      </c>
      <c r="J102" s="157">
        <f t="shared" si="21"/>
        <v>2.3250000000000002</v>
      </c>
      <c r="K102" s="158"/>
      <c r="L102" s="157"/>
      <c r="M102" s="160"/>
      <c r="N102" s="131">
        <f t="shared" si="22"/>
        <v>2.625</v>
      </c>
      <c r="O102" s="131">
        <f t="shared" si="23"/>
        <v>7.2750000000000004</v>
      </c>
      <c r="P102" s="129">
        <f t="shared" si="16"/>
        <v>69285.000000000015</v>
      </c>
      <c r="Q102" s="129"/>
      <c r="R102" s="161">
        <f t="shared" si="17"/>
        <v>69285.000000000015</v>
      </c>
    </row>
    <row r="103" spans="1:65" s="137" customFormat="1" ht="15" customHeight="1" x14ac:dyDescent="0.2">
      <c r="A103" s="132">
        <v>11</v>
      </c>
      <c r="B103" s="135" t="s">
        <v>229</v>
      </c>
      <c r="C103" s="156"/>
      <c r="D103" s="156"/>
      <c r="E103" s="156"/>
      <c r="F103" s="162"/>
      <c r="G103" s="156"/>
      <c r="H103" s="160"/>
      <c r="I103" s="156">
        <v>40</v>
      </c>
      <c r="J103" s="157">
        <f>(C103+D103+L103)*I103/100</f>
        <v>0</v>
      </c>
      <c r="K103" s="172"/>
      <c r="L103" s="157"/>
      <c r="M103" s="156"/>
      <c r="N103" s="131">
        <f t="shared" si="22"/>
        <v>0</v>
      </c>
      <c r="O103" s="131">
        <f>N103+C103</f>
        <v>0</v>
      </c>
      <c r="P103" s="129">
        <f t="shared" si="16"/>
        <v>0</v>
      </c>
      <c r="Q103" s="129"/>
      <c r="R103" s="161" t="s">
        <v>292</v>
      </c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  <c r="AG103" s="173"/>
      <c r="AH103" s="173"/>
      <c r="AI103" s="173"/>
      <c r="AJ103" s="173"/>
      <c r="AK103" s="173"/>
      <c r="AL103" s="173"/>
      <c r="AM103" s="173"/>
      <c r="AN103" s="173"/>
      <c r="AO103" s="173"/>
      <c r="AP103" s="173"/>
      <c r="AQ103" s="173"/>
      <c r="AR103" s="173"/>
      <c r="AS103" s="173"/>
      <c r="AT103" s="173"/>
      <c r="AU103" s="173"/>
      <c r="AV103" s="173"/>
      <c r="AW103" s="173"/>
      <c r="AX103" s="173"/>
      <c r="AY103" s="173"/>
      <c r="AZ103" s="173"/>
      <c r="BA103" s="173"/>
      <c r="BB103" s="173"/>
    </row>
    <row r="104" spans="1:65" s="137" customFormat="1" ht="15" customHeight="1" x14ac:dyDescent="0.2">
      <c r="A104" s="132">
        <v>12</v>
      </c>
      <c r="B104" s="135" t="s">
        <v>230</v>
      </c>
      <c r="C104" s="156">
        <v>4.0599999999999996</v>
      </c>
      <c r="D104" s="156"/>
      <c r="E104" s="156">
        <v>0.3</v>
      </c>
      <c r="F104" s="162"/>
      <c r="G104" s="156"/>
      <c r="H104" s="160"/>
      <c r="I104" s="156">
        <v>40</v>
      </c>
      <c r="J104" s="157">
        <f>(C104+D104+L104)*I104/100</f>
        <v>1.7376800000000001</v>
      </c>
      <c r="K104" s="170">
        <v>7</v>
      </c>
      <c r="L104" s="157">
        <f>C104*K104/100</f>
        <v>0.28420000000000001</v>
      </c>
      <c r="M104" s="156"/>
      <c r="N104" s="131">
        <f t="shared" si="22"/>
        <v>2.3218800000000002</v>
      </c>
      <c r="O104" s="131">
        <f>N104+C104</f>
        <v>6.3818799999999998</v>
      </c>
      <c r="P104" s="129">
        <f t="shared" si="16"/>
        <v>64728.58</v>
      </c>
      <c r="Q104" s="129"/>
      <c r="R104" s="161">
        <f t="shared" si="17"/>
        <v>64728.58</v>
      </c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173"/>
      <c r="AH104" s="173"/>
      <c r="AI104" s="173"/>
      <c r="AJ104" s="173"/>
      <c r="AK104" s="173"/>
      <c r="AL104" s="173"/>
      <c r="AM104" s="173"/>
      <c r="AN104" s="173"/>
      <c r="AO104" s="173"/>
      <c r="AP104" s="173"/>
      <c r="AQ104" s="173"/>
      <c r="AR104" s="173"/>
      <c r="AS104" s="173"/>
      <c r="AT104" s="173"/>
      <c r="AU104" s="173"/>
      <c r="AV104" s="173"/>
      <c r="AW104" s="173"/>
      <c r="AX104" s="173"/>
      <c r="AY104" s="173"/>
      <c r="AZ104" s="173"/>
      <c r="BA104" s="173"/>
      <c r="BB104" s="173"/>
    </row>
    <row r="105" spans="1:65" s="137" customFormat="1" ht="15" customHeight="1" x14ac:dyDescent="0.2">
      <c r="A105" s="132">
        <v>13</v>
      </c>
      <c r="B105" s="135" t="s">
        <v>231</v>
      </c>
      <c r="C105" s="159">
        <v>2.34</v>
      </c>
      <c r="D105" s="156"/>
      <c r="E105" s="156">
        <v>0.3</v>
      </c>
      <c r="F105" s="162"/>
      <c r="G105" s="156"/>
      <c r="H105" s="160"/>
      <c r="I105" s="156">
        <v>40</v>
      </c>
      <c r="J105" s="157">
        <f>(C105+D105+L105)*I105/100</f>
        <v>0.93599999999999994</v>
      </c>
      <c r="K105" s="163"/>
      <c r="L105" s="157"/>
      <c r="M105" s="156"/>
      <c r="N105" s="131">
        <f>(D105+E105+F105+H105+G105+J105+L105+M105)</f>
        <v>1.236</v>
      </c>
      <c r="O105" s="131">
        <f>N105+C105</f>
        <v>3.5759999999999996</v>
      </c>
      <c r="P105" s="129">
        <f t="shared" si="16"/>
        <v>34866</v>
      </c>
      <c r="Q105" s="129"/>
      <c r="R105" s="161">
        <f t="shared" si="17"/>
        <v>34866</v>
      </c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  <c r="AG105" s="173"/>
      <c r="AH105" s="173"/>
      <c r="AI105" s="173"/>
      <c r="AJ105" s="173"/>
      <c r="AK105" s="173"/>
      <c r="AL105" s="173"/>
      <c r="AM105" s="173"/>
      <c r="AN105" s="173"/>
      <c r="AO105" s="173"/>
      <c r="AP105" s="173"/>
      <c r="AQ105" s="173"/>
      <c r="AR105" s="173"/>
      <c r="AS105" s="173"/>
      <c r="AT105" s="173"/>
      <c r="AU105" s="173"/>
      <c r="AV105" s="173"/>
      <c r="AW105" s="173"/>
      <c r="AX105" s="173"/>
      <c r="AY105" s="173"/>
      <c r="AZ105" s="173"/>
      <c r="BA105" s="173"/>
      <c r="BB105" s="173"/>
    </row>
    <row r="106" spans="1:65" s="137" customFormat="1" ht="15" customHeight="1" x14ac:dyDescent="0.2">
      <c r="A106" s="132">
        <v>14</v>
      </c>
      <c r="B106" s="135" t="s">
        <v>232</v>
      </c>
      <c r="C106" s="159">
        <v>1</v>
      </c>
      <c r="D106" s="156"/>
      <c r="E106" s="156">
        <v>0.3</v>
      </c>
      <c r="F106" s="162"/>
      <c r="G106" s="156">
        <v>0.4</v>
      </c>
      <c r="H106" s="160"/>
      <c r="I106" s="156">
        <v>40</v>
      </c>
      <c r="J106" s="157">
        <f>(C106+D106+L106)*I106/100</f>
        <v>0.4</v>
      </c>
      <c r="K106" s="163"/>
      <c r="L106" s="157"/>
      <c r="M106" s="156"/>
      <c r="N106" s="131">
        <f t="shared" si="22"/>
        <v>1.1000000000000001</v>
      </c>
      <c r="O106" s="131">
        <f>N106+C106</f>
        <v>2.1</v>
      </c>
      <c r="P106" s="129">
        <f t="shared" si="16"/>
        <v>14900</v>
      </c>
      <c r="Q106" s="129"/>
      <c r="R106" s="161">
        <f t="shared" si="17"/>
        <v>14900</v>
      </c>
      <c r="S106" s="173"/>
      <c r="T106" s="173"/>
      <c r="U106" s="173"/>
      <c r="V106" s="173"/>
      <c r="W106" s="173"/>
      <c r="X106" s="173"/>
      <c r="Y106" s="173"/>
      <c r="Z106" s="173"/>
      <c r="AA106" s="173"/>
      <c r="AB106" s="173"/>
      <c r="AC106" s="173"/>
      <c r="AD106" s="173"/>
      <c r="AE106" s="173"/>
      <c r="AF106" s="173"/>
      <c r="AG106" s="173"/>
      <c r="AH106" s="173"/>
      <c r="AI106" s="173"/>
      <c r="AJ106" s="173"/>
      <c r="AK106" s="173"/>
      <c r="AL106" s="173"/>
      <c r="AM106" s="173"/>
      <c r="AN106" s="173"/>
      <c r="AO106" s="173"/>
      <c r="AP106" s="173"/>
      <c r="AQ106" s="173"/>
      <c r="AR106" s="173"/>
      <c r="AS106" s="173"/>
      <c r="AT106" s="173"/>
      <c r="AU106" s="173"/>
      <c r="AV106" s="173"/>
      <c r="AW106" s="173"/>
      <c r="AX106" s="173"/>
      <c r="AY106" s="173"/>
      <c r="AZ106" s="173"/>
      <c r="BA106" s="173"/>
      <c r="BB106" s="173"/>
    </row>
    <row r="107" spans="1:65" s="137" customFormat="1" ht="15.75" x14ac:dyDescent="0.25">
      <c r="A107" s="136" t="s">
        <v>97</v>
      </c>
      <c r="B107" s="153" t="s">
        <v>233</v>
      </c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29">
        <f t="shared" si="16"/>
        <v>0</v>
      </c>
      <c r="Q107" s="129"/>
      <c r="R107" s="214">
        <f>SUM(R108:R120)</f>
        <v>581423.32999999996</v>
      </c>
      <c r="S107" s="113">
        <f>R107</f>
        <v>581423.32999999996</v>
      </c>
      <c r="T107" s="114" t="s">
        <v>288</v>
      </c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3"/>
      <c r="AK107" s="173"/>
      <c r="AL107" s="173"/>
      <c r="AM107" s="173"/>
      <c r="AN107" s="173"/>
      <c r="AO107" s="173"/>
      <c r="AP107" s="173"/>
      <c r="AQ107" s="173"/>
      <c r="AR107" s="173"/>
      <c r="AS107" s="173"/>
      <c r="AT107" s="173"/>
      <c r="AU107" s="173"/>
      <c r="AV107" s="173"/>
      <c r="AW107" s="173"/>
      <c r="AX107" s="173"/>
      <c r="AY107" s="173"/>
      <c r="AZ107" s="173"/>
      <c r="BA107" s="173"/>
      <c r="BB107" s="173"/>
    </row>
    <row r="108" spans="1:65" s="137" customFormat="1" ht="15" customHeight="1" x14ac:dyDescent="0.2">
      <c r="A108" s="136">
        <v>1</v>
      </c>
      <c r="B108" s="130" t="s">
        <v>234</v>
      </c>
      <c r="C108" s="159">
        <v>3.33</v>
      </c>
      <c r="D108" s="156">
        <v>0.4</v>
      </c>
      <c r="E108" s="156">
        <v>0.3</v>
      </c>
      <c r="F108" s="156"/>
      <c r="G108" s="156">
        <v>0.4</v>
      </c>
      <c r="H108" s="156"/>
      <c r="I108" s="156">
        <v>40</v>
      </c>
      <c r="J108" s="157">
        <f>(C108+D108+L108)*I108/100</f>
        <v>1.492</v>
      </c>
      <c r="K108" s="158"/>
      <c r="L108" s="157"/>
      <c r="M108" s="160"/>
      <c r="N108" s="131">
        <f>(D108+E108+F108+H108+G108+J108+L108+M108)</f>
        <v>2.5920000000000001</v>
      </c>
      <c r="O108" s="131">
        <f>N108+C108</f>
        <v>5.9220000000000006</v>
      </c>
      <c r="P108" s="129">
        <f t="shared" si="16"/>
        <v>55577</v>
      </c>
      <c r="Q108" s="129"/>
      <c r="R108" s="161">
        <f t="shared" si="17"/>
        <v>55577</v>
      </c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3"/>
      <c r="AF108" s="173"/>
      <c r="AG108" s="173"/>
      <c r="AH108" s="173"/>
      <c r="AI108" s="173"/>
      <c r="AJ108" s="173"/>
      <c r="AK108" s="173"/>
      <c r="AL108" s="173"/>
      <c r="AM108" s="173"/>
      <c r="AN108" s="173"/>
      <c r="AO108" s="173"/>
      <c r="AP108" s="173"/>
      <c r="AQ108" s="173"/>
      <c r="AR108" s="173"/>
      <c r="AS108" s="173"/>
      <c r="AT108" s="173"/>
      <c r="AU108" s="173"/>
      <c r="AV108" s="173"/>
      <c r="AW108" s="173"/>
      <c r="AX108" s="173"/>
      <c r="AY108" s="173"/>
      <c r="AZ108" s="173"/>
      <c r="BA108" s="173"/>
      <c r="BB108" s="173"/>
    </row>
    <row r="109" spans="1:65" s="137" customFormat="1" ht="15" customHeight="1" x14ac:dyDescent="0.2">
      <c r="A109" s="136">
        <v>2</v>
      </c>
      <c r="B109" s="135" t="s">
        <v>235</v>
      </c>
      <c r="C109" s="156">
        <v>3.26</v>
      </c>
      <c r="D109" s="156">
        <v>0.3</v>
      </c>
      <c r="E109" s="156">
        <v>0.3</v>
      </c>
      <c r="F109" s="162"/>
      <c r="G109" s="156">
        <v>0.2</v>
      </c>
      <c r="H109" s="160"/>
      <c r="I109" s="156">
        <v>70</v>
      </c>
      <c r="J109" s="157">
        <f>(C109+D109+L109)*I109/100</f>
        <v>2.4919999999999995</v>
      </c>
      <c r="K109" s="163"/>
      <c r="L109" s="159"/>
      <c r="M109" s="156"/>
      <c r="N109" s="131">
        <f>(D109+E109+F109+H109+G109+J109+L109+M109)</f>
        <v>3.2919999999999998</v>
      </c>
      <c r="O109" s="131">
        <f>N109+C109</f>
        <v>6.5519999999999996</v>
      </c>
      <c r="P109" s="129">
        <f t="shared" si="16"/>
        <v>53043.999999999993</v>
      </c>
      <c r="Q109" s="129"/>
      <c r="R109" s="161">
        <f t="shared" si="17"/>
        <v>53043.999999999993</v>
      </c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3"/>
      <c r="AS109" s="133"/>
      <c r="AT109" s="133"/>
      <c r="AU109" s="133"/>
      <c r="AV109" s="133"/>
      <c r="AW109" s="133"/>
      <c r="AX109" s="133"/>
      <c r="AY109" s="133"/>
      <c r="AZ109" s="133"/>
      <c r="BA109" s="133"/>
      <c r="BB109" s="133"/>
      <c r="BC109" s="134"/>
      <c r="BD109" s="134"/>
      <c r="BE109" s="134"/>
      <c r="BF109" s="134"/>
      <c r="BG109" s="134"/>
      <c r="BH109" s="134"/>
      <c r="BI109" s="134"/>
      <c r="BJ109" s="134"/>
      <c r="BK109" s="134"/>
      <c r="BL109" s="134"/>
      <c r="BM109" s="134"/>
    </row>
    <row r="110" spans="1:65" s="137" customFormat="1" ht="15" customHeight="1" x14ac:dyDescent="0.2">
      <c r="A110" s="136">
        <v>3</v>
      </c>
      <c r="B110" s="130" t="s">
        <v>236</v>
      </c>
      <c r="C110" s="156">
        <v>2.67</v>
      </c>
      <c r="D110" s="156"/>
      <c r="E110" s="156">
        <v>0.3</v>
      </c>
      <c r="F110" s="156"/>
      <c r="G110" s="156"/>
      <c r="H110" s="156"/>
      <c r="I110" s="156">
        <v>40</v>
      </c>
      <c r="J110" s="157">
        <f t="shared" ref="J110:J117" si="24">(C110+D110+L110)*I110/100</f>
        <v>1.0680000000000001</v>
      </c>
      <c r="K110" s="158"/>
      <c r="L110" s="159"/>
      <c r="M110" s="160"/>
      <c r="N110" s="131">
        <f t="shared" ref="N110:N120" si="25">(D110+E110+F110+H110+G110+J110+L110+M110)</f>
        <v>1.3680000000000001</v>
      </c>
      <c r="O110" s="131">
        <f t="shared" ref="O110:O117" si="26">N110+C110</f>
        <v>4.0380000000000003</v>
      </c>
      <c r="P110" s="129">
        <f t="shared" si="16"/>
        <v>39783</v>
      </c>
      <c r="Q110" s="129"/>
      <c r="R110" s="161">
        <f t="shared" si="17"/>
        <v>39783</v>
      </c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3"/>
      <c r="AS110" s="133"/>
      <c r="AT110" s="133"/>
      <c r="AU110" s="133"/>
      <c r="AV110" s="133"/>
      <c r="AW110" s="133"/>
      <c r="AX110" s="133"/>
      <c r="AY110" s="133"/>
      <c r="AZ110" s="133"/>
      <c r="BA110" s="133"/>
      <c r="BB110" s="133"/>
      <c r="BC110" s="134"/>
      <c r="BD110" s="134"/>
      <c r="BE110" s="134"/>
      <c r="BF110" s="134"/>
      <c r="BG110" s="134"/>
      <c r="BH110" s="134"/>
      <c r="BI110" s="134"/>
      <c r="BJ110" s="134"/>
      <c r="BK110" s="134"/>
      <c r="BL110" s="134"/>
      <c r="BM110" s="134"/>
    </row>
    <row r="111" spans="1:65" s="137" customFormat="1" ht="15" customHeight="1" x14ac:dyDescent="0.2">
      <c r="A111" s="136">
        <v>4</v>
      </c>
      <c r="B111" s="130" t="s">
        <v>237</v>
      </c>
      <c r="C111" s="159">
        <v>3.12</v>
      </c>
      <c r="D111" s="156"/>
      <c r="E111" s="156">
        <v>0.3</v>
      </c>
      <c r="F111" s="156"/>
      <c r="G111" s="156">
        <v>0.4</v>
      </c>
      <c r="H111" s="156"/>
      <c r="I111" s="156">
        <v>40</v>
      </c>
      <c r="J111" s="157">
        <f t="shared" si="24"/>
        <v>1.2480000000000002</v>
      </c>
      <c r="K111" s="158"/>
      <c r="L111" s="157"/>
      <c r="M111" s="160"/>
      <c r="N111" s="131">
        <f t="shared" si="25"/>
        <v>1.9480000000000002</v>
      </c>
      <c r="O111" s="131">
        <f t="shared" si="26"/>
        <v>5.0680000000000005</v>
      </c>
      <c r="P111" s="129">
        <f t="shared" si="16"/>
        <v>46488</v>
      </c>
      <c r="Q111" s="129"/>
      <c r="R111" s="161">
        <f t="shared" si="17"/>
        <v>46488</v>
      </c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3"/>
      <c r="AS111" s="133"/>
      <c r="AT111" s="133"/>
      <c r="AU111" s="133"/>
      <c r="AV111" s="133"/>
      <c r="AW111" s="133"/>
      <c r="AX111" s="133"/>
      <c r="AY111" s="133"/>
      <c r="AZ111" s="133"/>
      <c r="BA111" s="133"/>
      <c r="BB111" s="133"/>
      <c r="BC111" s="134"/>
      <c r="BD111" s="134"/>
      <c r="BE111" s="134"/>
      <c r="BF111" s="134"/>
      <c r="BG111" s="134"/>
      <c r="BH111" s="134"/>
      <c r="BI111" s="134"/>
      <c r="BJ111" s="134"/>
      <c r="BK111" s="134"/>
      <c r="BL111" s="134"/>
      <c r="BM111" s="134"/>
    </row>
    <row r="112" spans="1:65" s="137" customFormat="1" ht="15" customHeight="1" x14ac:dyDescent="0.2">
      <c r="A112" s="136">
        <v>5</v>
      </c>
      <c r="B112" s="130" t="s">
        <v>238</v>
      </c>
      <c r="C112" s="156">
        <v>2.66</v>
      </c>
      <c r="D112" s="156"/>
      <c r="E112" s="156">
        <v>0.3</v>
      </c>
      <c r="F112" s="156"/>
      <c r="G112" s="156">
        <v>0.3</v>
      </c>
      <c r="H112" s="156"/>
      <c r="I112" s="156">
        <v>70</v>
      </c>
      <c r="J112" s="157">
        <f t="shared" si="24"/>
        <v>1.8620000000000001</v>
      </c>
      <c r="K112" s="158"/>
      <c r="L112" s="159"/>
      <c r="M112" s="160"/>
      <c r="N112" s="131">
        <f t="shared" si="25"/>
        <v>2.4620000000000002</v>
      </c>
      <c r="O112" s="131">
        <f t="shared" si="26"/>
        <v>5.1219999999999999</v>
      </c>
      <c r="P112" s="129">
        <f t="shared" si="16"/>
        <v>39634</v>
      </c>
      <c r="Q112" s="129"/>
      <c r="R112" s="161">
        <f t="shared" si="17"/>
        <v>39634</v>
      </c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3"/>
      <c r="AY112" s="133"/>
      <c r="AZ112" s="133"/>
      <c r="BA112" s="133"/>
      <c r="BB112" s="133"/>
      <c r="BC112" s="134"/>
      <c r="BD112" s="134"/>
      <c r="BE112" s="134"/>
      <c r="BF112" s="134"/>
      <c r="BG112" s="134"/>
      <c r="BH112" s="134"/>
      <c r="BI112" s="134"/>
      <c r="BJ112" s="134"/>
      <c r="BK112" s="134"/>
      <c r="BL112" s="134"/>
      <c r="BM112" s="134"/>
    </row>
    <row r="113" spans="1:65" s="137" customFormat="1" ht="15" customHeight="1" x14ac:dyDescent="0.2">
      <c r="A113" s="136">
        <v>6</v>
      </c>
      <c r="B113" s="130" t="s">
        <v>239</v>
      </c>
      <c r="C113" s="156">
        <v>2.66</v>
      </c>
      <c r="D113" s="156"/>
      <c r="E113" s="156">
        <v>0.3</v>
      </c>
      <c r="F113" s="156"/>
      <c r="G113" s="156">
        <v>0.4</v>
      </c>
      <c r="H113" s="156"/>
      <c r="I113" s="156">
        <v>40</v>
      </c>
      <c r="J113" s="157">
        <f t="shared" si="24"/>
        <v>1.0640000000000001</v>
      </c>
      <c r="K113" s="158"/>
      <c r="L113" s="157"/>
      <c r="M113" s="160"/>
      <c r="N113" s="131">
        <f t="shared" si="25"/>
        <v>1.764</v>
      </c>
      <c r="O113" s="131">
        <f t="shared" si="26"/>
        <v>4.4240000000000004</v>
      </c>
      <c r="P113" s="129">
        <f t="shared" si="16"/>
        <v>39634</v>
      </c>
      <c r="Q113" s="129"/>
      <c r="R113" s="161">
        <f t="shared" si="17"/>
        <v>39634</v>
      </c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3"/>
      <c r="AS113" s="133"/>
      <c r="AT113" s="133"/>
      <c r="AU113" s="133"/>
      <c r="AV113" s="133"/>
      <c r="AW113" s="133"/>
      <c r="AX113" s="133"/>
      <c r="AY113" s="133"/>
      <c r="AZ113" s="133"/>
      <c r="BA113" s="133"/>
      <c r="BB113" s="133"/>
      <c r="BC113" s="134"/>
      <c r="BD113" s="134"/>
      <c r="BE113" s="134"/>
      <c r="BF113" s="134"/>
      <c r="BG113" s="134"/>
      <c r="BH113" s="134"/>
      <c r="BI113" s="134"/>
      <c r="BJ113" s="134"/>
      <c r="BK113" s="134"/>
      <c r="BL113" s="134"/>
      <c r="BM113" s="134"/>
    </row>
    <row r="114" spans="1:65" s="137" customFormat="1" ht="15" customHeight="1" x14ac:dyDescent="0.2">
      <c r="A114" s="136">
        <v>7</v>
      </c>
      <c r="B114" s="130" t="s">
        <v>240</v>
      </c>
      <c r="C114" s="156"/>
      <c r="D114" s="156"/>
      <c r="E114" s="156"/>
      <c r="F114" s="156"/>
      <c r="G114" s="156"/>
      <c r="H114" s="156"/>
      <c r="I114" s="156">
        <v>60</v>
      </c>
      <c r="J114" s="157">
        <f t="shared" si="24"/>
        <v>0</v>
      </c>
      <c r="K114" s="158"/>
      <c r="L114" s="157"/>
      <c r="M114" s="160"/>
      <c r="N114" s="131">
        <f t="shared" si="25"/>
        <v>0</v>
      </c>
      <c r="O114" s="131">
        <f t="shared" si="26"/>
        <v>0</v>
      </c>
      <c r="P114" s="129">
        <f t="shared" si="16"/>
        <v>0</v>
      </c>
      <c r="Q114" s="129"/>
      <c r="R114" s="161">
        <f t="shared" si="17"/>
        <v>0</v>
      </c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  <c r="AP114" s="133"/>
      <c r="AQ114" s="133"/>
      <c r="AR114" s="133"/>
      <c r="AS114" s="133"/>
      <c r="AT114" s="133"/>
      <c r="AU114" s="133"/>
      <c r="AV114" s="133"/>
      <c r="AW114" s="133"/>
      <c r="AX114" s="133"/>
      <c r="AY114" s="133"/>
      <c r="AZ114" s="133"/>
      <c r="BA114" s="133"/>
      <c r="BB114" s="133"/>
      <c r="BC114" s="134"/>
      <c r="BD114" s="134"/>
      <c r="BE114" s="134"/>
      <c r="BF114" s="134"/>
      <c r="BG114" s="134"/>
      <c r="BH114" s="134"/>
      <c r="BI114" s="134"/>
      <c r="BJ114" s="134"/>
      <c r="BK114" s="134"/>
      <c r="BL114" s="134"/>
      <c r="BM114" s="134"/>
    </row>
    <row r="115" spans="1:65" s="137" customFormat="1" ht="15" customHeight="1" x14ac:dyDescent="0.2">
      <c r="A115" s="136">
        <v>8</v>
      </c>
      <c r="B115" s="130" t="s">
        <v>241</v>
      </c>
      <c r="C115" s="156">
        <v>4.0599999999999996</v>
      </c>
      <c r="D115" s="156"/>
      <c r="E115" s="156">
        <v>0.3</v>
      </c>
      <c r="F115" s="156"/>
      <c r="G115" s="156">
        <v>0.4</v>
      </c>
      <c r="H115" s="156"/>
      <c r="I115" s="156">
        <v>40</v>
      </c>
      <c r="J115" s="157">
        <f t="shared" si="24"/>
        <v>1.7376800000000001</v>
      </c>
      <c r="K115" s="158">
        <v>7</v>
      </c>
      <c r="L115" s="157">
        <f>C115*K115/100</f>
        <v>0.28420000000000001</v>
      </c>
      <c r="M115" s="160"/>
      <c r="N115" s="131">
        <f t="shared" si="25"/>
        <v>2.7218800000000005</v>
      </c>
      <c r="O115" s="131">
        <f t="shared" si="26"/>
        <v>6.7818800000000001</v>
      </c>
      <c r="P115" s="129">
        <f t="shared" si="16"/>
        <v>64728.58</v>
      </c>
      <c r="Q115" s="129"/>
      <c r="R115" s="161">
        <f t="shared" si="17"/>
        <v>64728.58</v>
      </c>
      <c r="S115" s="174"/>
      <c r="T115" s="174"/>
      <c r="U115" s="174"/>
      <c r="V115" s="174"/>
      <c r="W115" s="174"/>
      <c r="X115" s="174"/>
      <c r="Y115" s="133"/>
      <c r="Z115" s="133"/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3"/>
      <c r="AS115" s="133"/>
      <c r="AT115" s="133"/>
      <c r="AU115" s="133"/>
      <c r="AV115" s="133"/>
      <c r="AW115" s="133"/>
      <c r="AX115" s="133"/>
      <c r="AY115" s="133"/>
      <c r="AZ115" s="133"/>
      <c r="BA115" s="133"/>
      <c r="BB115" s="133"/>
      <c r="BC115" s="134"/>
      <c r="BD115" s="134"/>
      <c r="BE115" s="134"/>
      <c r="BF115" s="134"/>
      <c r="BG115" s="134"/>
      <c r="BH115" s="134"/>
      <c r="BI115" s="134"/>
      <c r="BJ115" s="134"/>
      <c r="BK115" s="134"/>
      <c r="BL115" s="134"/>
      <c r="BM115" s="134"/>
    </row>
    <row r="116" spans="1:65" ht="15" customHeight="1" x14ac:dyDescent="0.2">
      <c r="A116" s="136">
        <v>9</v>
      </c>
      <c r="B116" s="130" t="s">
        <v>242</v>
      </c>
      <c r="C116" s="159">
        <v>4.0599999999999996</v>
      </c>
      <c r="D116" s="156"/>
      <c r="E116" s="156">
        <v>0.3</v>
      </c>
      <c r="F116" s="156"/>
      <c r="G116" s="156">
        <v>0.2</v>
      </c>
      <c r="H116" s="156"/>
      <c r="I116" s="156">
        <v>40</v>
      </c>
      <c r="J116" s="157">
        <f t="shared" si="24"/>
        <v>1.7863999999999998</v>
      </c>
      <c r="K116" s="158">
        <v>10</v>
      </c>
      <c r="L116" s="157">
        <f>C116*K116/100</f>
        <v>0.40599999999999992</v>
      </c>
      <c r="M116" s="160"/>
      <c r="N116" s="131">
        <f t="shared" si="25"/>
        <v>2.6923999999999992</v>
      </c>
      <c r="O116" s="131">
        <f t="shared" si="26"/>
        <v>6.7523999999999988</v>
      </c>
      <c r="P116" s="129">
        <f t="shared" si="16"/>
        <v>66543.399999999994</v>
      </c>
      <c r="Q116" s="129"/>
      <c r="R116" s="161">
        <f t="shared" si="17"/>
        <v>66543.399999999994</v>
      </c>
    </row>
    <row r="117" spans="1:65" ht="15" customHeight="1" x14ac:dyDescent="0.2">
      <c r="A117" s="136">
        <v>10</v>
      </c>
      <c r="B117" s="130" t="s">
        <v>243</v>
      </c>
      <c r="C117" s="156">
        <v>3.63</v>
      </c>
      <c r="D117" s="156"/>
      <c r="E117" s="156">
        <v>0.3</v>
      </c>
      <c r="F117" s="156"/>
      <c r="G117" s="156">
        <v>0.2</v>
      </c>
      <c r="H117" s="156"/>
      <c r="I117" s="156">
        <v>40</v>
      </c>
      <c r="J117" s="157">
        <f t="shared" si="24"/>
        <v>1.5245999999999997</v>
      </c>
      <c r="K117" s="158">
        <v>5</v>
      </c>
      <c r="L117" s="157">
        <f>C117*K117/100</f>
        <v>0.18149999999999999</v>
      </c>
      <c r="M117" s="160"/>
      <c r="N117" s="131">
        <f t="shared" si="25"/>
        <v>2.2060999999999993</v>
      </c>
      <c r="O117" s="131">
        <f t="shared" si="26"/>
        <v>5.8360999999999992</v>
      </c>
      <c r="P117" s="129">
        <f t="shared" si="16"/>
        <v>56791.349999999991</v>
      </c>
      <c r="Q117" s="129"/>
      <c r="R117" s="161">
        <f t="shared" si="17"/>
        <v>56791.349999999991</v>
      </c>
    </row>
    <row r="118" spans="1:65" ht="15" customHeight="1" x14ac:dyDescent="0.2">
      <c r="A118" s="136">
        <v>11</v>
      </c>
      <c r="B118" s="130" t="s">
        <v>244</v>
      </c>
      <c r="C118" s="156">
        <v>2.67</v>
      </c>
      <c r="D118" s="156"/>
      <c r="E118" s="156">
        <v>0.3</v>
      </c>
      <c r="F118" s="156"/>
      <c r="G118" s="156">
        <v>0.3</v>
      </c>
      <c r="H118" s="156"/>
      <c r="I118" s="156">
        <v>60</v>
      </c>
      <c r="J118" s="157">
        <f>(C118+D118+L118)*I118/100</f>
        <v>1.6019999999999999</v>
      </c>
      <c r="K118" s="158"/>
      <c r="L118" s="157"/>
      <c r="M118" s="160"/>
      <c r="N118" s="131">
        <f>(D118+E118+F118+H118+G118+J118+L118+M118)</f>
        <v>2.202</v>
      </c>
      <c r="O118" s="131">
        <f>N118+C118</f>
        <v>4.8719999999999999</v>
      </c>
      <c r="P118" s="129">
        <f t="shared" si="16"/>
        <v>39783</v>
      </c>
      <c r="Q118" s="129"/>
      <c r="R118" s="161">
        <f t="shared" si="17"/>
        <v>39783</v>
      </c>
    </row>
    <row r="119" spans="1:65" ht="15" customHeight="1" x14ac:dyDescent="0.2">
      <c r="A119" s="136">
        <v>12</v>
      </c>
      <c r="B119" s="130" t="s">
        <v>225</v>
      </c>
      <c r="C119" s="159">
        <v>2.67</v>
      </c>
      <c r="D119" s="156"/>
      <c r="E119" s="156">
        <v>0.3</v>
      </c>
      <c r="F119" s="156"/>
      <c r="G119" s="156"/>
      <c r="H119" s="156"/>
      <c r="I119" s="156">
        <v>40</v>
      </c>
      <c r="J119" s="157">
        <f>(C119+D119+L119)*I119/100</f>
        <v>1.0680000000000001</v>
      </c>
      <c r="K119" s="158"/>
      <c r="L119" s="157"/>
      <c r="M119" s="160"/>
      <c r="N119" s="131">
        <f>(D119+E119+F119+H119+G119+J119+L119+M119)</f>
        <v>1.3680000000000001</v>
      </c>
      <c r="O119" s="131">
        <f>N119+C119</f>
        <v>4.0380000000000003</v>
      </c>
      <c r="P119" s="129">
        <f t="shared" si="16"/>
        <v>39783</v>
      </c>
      <c r="Q119" s="129"/>
      <c r="R119" s="161">
        <f t="shared" si="17"/>
        <v>39783</v>
      </c>
    </row>
    <row r="120" spans="1:65" ht="15" customHeight="1" x14ac:dyDescent="0.2">
      <c r="A120" s="136">
        <v>13</v>
      </c>
      <c r="B120" s="135" t="s">
        <v>245</v>
      </c>
      <c r="C120" s="159">
        <v>2.66</v>
      </c>
      <c r="D120" s="156"/>
      <c r="E120" s="156">
        <v>0.3</v>
      </c>
      <c r="F120" s="162"/>
      <c r="G120" s="156">
        <v>0.2</v>
      </c>
      <c r="H120" s="160"/>
      <c r="I120" s="156">
        <v>70</v>
      </c>
      <c r="J120" s="157">
        <f>(C120+D120+L120)*I120/100</f>
        <v>1.8620000000000001</v>
      </c>
      <c r="K120" s="163"/>
      <c r="L120" s="157"/>
      <c r="M120" s="156"/>
      <c r="N120" s="131">
        <f t="shared" si="25"/>
        <v>2.3620000000000001</v>
      </c>
      <c r="O120" s="131">
        <f>N120+C120</f>
        <v>5.0220000000000002</v>
      </c>
      <c r="P120" s="129">
        <f t="shared" si="16"/>
        <v>39634</v>
      </c>
      <c r="Q120" s="129"/>
      <c r="R120" s="161">
        <f t="shared" si="17"/>
        <v>39634</v>
      </c>
    </row>
    <row r="121" spans="1:65" ht="15.75" x14ac:dyDescent="0.25">
      <c r="A121" s="136" t="s">
        <v>104</v>
      </c>
      <c r="B121" s="153" t="s">
        <v>246</v>
      </c>
      <c r="C121" s="156"/>
      <c r="D121" s="156"/>
      <c r="E121" s="156"/>
      <c r="F121" s="156"/>
      <c r="G121" s="156"/>
      <c r="H121" s="156"/>
      <c r="I121" s="156"/>
      <c r="J121" s="157"/>
      <c r="K121" s="158"/>
      <c r="L121" s="157"/>
      <c r="M121" s="160"/>
      <c r="N121" s="131"/>
      <c r="O121" s="131"/>
      <c r="P121" s="129">
        <f t="shared" si="16"/>
        <v>0</v>
      </c>
      <c r="Q121" s="129"/>
      <c r="R121" s="214">
        <f>SUM(R122:R130)</f>
        <v>393404.7</v>
      </c>
      <c r="S121" s="113">
        <f>R121</f>
        <v>393404.7</v>
      </c>
      <c r="T121" s="114" t="s">
        <v>288</v>
      </c>
    </row>
    <row r="122" spans="1:65" ht="15.75" customHeight="1" x14ac:dyDescent="0.2">
      <c r="A122" s="136">
        <v>1</v>
      </c>
      <c r="B122" s="130" t="s">
        <v>247</v>
      </c>
      <c r="C122" s="156">
        <v>2.67</v>
      </c>
      <c r="D122" s="156">
        <v>0.3</v>
      </c>
      <c r="E122" s="156">
        <v>0.3</v>
      </c>
      <c r="F122" s="156"/>
      <c r="G122" s="156"/>
      <c r="H122" s="156"/>
      <c r="I122" s="156">
        <v>40</v>
      </c>
      <c r="J122" s="157">
        <f>(C122+D122+L122)*I122/100</f>
        <v>1.1879999999999997</v>
      </c>
      <c r="K122" s="158"/>
      <c r="L122" s="159"/>
      <c r="M122" s="160"/>
      <c r="N122" s="131">
        <f>(D122+E122+F122+H122+G122+J122+L122+M122)</f>
        <v>1.7879999999999998</v>
      </c>
      <c r="O122" s="131">
        <f>N122+C122</f>
        <v>4.4580000000000002</v>
      </c>
      <c r="P122" s="129">
        <f t="shared" si="16"/>
        <v>44253</v>
      </c>
      <c r="Q122" s="129"/>
      <c r="R122" s="161">
        <f t="shared" si="17"/>
        <v>44253</v>
      </c>
    </row>
    <row r="123" spans="1:65" s="137" customFormat="1" ht="15.75" customHeight="1" x14ac:dyDescent="0.2">
      <c r="A123" s="132">
        <v>2</v>
      </c>
      <c r="B123" s="130" t="s">
        <v>248</v>
      </c>
      <c r="C123" s="156">
        <v>4.0599999999999996</v>
      </c>
      <c r="D123" s="156"/>
      <c r="E123" s="156">
        <v>0.3</v>
      </c>
      <c r="F123" s="156"/>
      <c r="G123" s="156"/>
      <c r="H123" s="156"/>
      <c r="I123" s="156">
        <v>40</v>
      </c>
      <c r="J123" s="157">
        <f t="shared" ref="J123:J128" si="27">(C123+D123+L123)*I123/100</f>
        <v>1.6239999999999997</v>
      </c>
      <c r="K123" s="158"/>
      <c r="L123" s="157"/>
      <c r="M123" s="160"/>
      <c r="N123" s="131">
        <f t="shared" ref="N123:N130" si="28">(D123+E123+F123+H123+G123+J123+L123+M123)</f>
        <v>1.9239999999999997</v>
      </c>
      <c r="O123" s="131">
        <f t="shared" ref="O123:O128" si="29">N123+C123</f>
        <v>5.9839999999999991</v>
      </c>
      <c r="P123" s="129">
        <f t="shared" si="16"/>
        <v>60493.999999999993</v>
      </c>
      <c r="Q123" s="129"/>
      <c r="R123" s="161">
        <f t="shared" si="17"/>
        <v>60493.999999999993</v>
      </c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  <c r="AV123" s="133"/>
      <c r="AW123" s="133"/>
      <c r="AX123" s="133"/>
      <c r="AY123" s="133"/>
      <c r="AZ123" s="133"/>
      <c r="BA123" s="133"/>
      <c r="BB123" s="133"/>
      <c r="BC123" s="134"/>
      <c r="BD123" s="134"/>
      <c r="BE123" s="134"/>
      <c r="BF123" s="134"/>
      <c r="BG123" s="134"/>
      <c r="BH123" s="134"/>
      <c r="BI123" s="134"/>
      <c r="BJ123" s="134"/>
      <c r="BK123" s="134"/>
      <c r="BL123" s="134"/>
      <c r="BM123" s="134"/>
    </row>
    <row r="124" spans="1:65" ht="15.75" customHeight="1" x14ac:dyDescent="0.2">
      <c r="A124" s="136">
        <v>3</v>
      </c>
      <c r="B124" s="130" t="s">
        <v>249</v>
      </c>
      <c r="C124" s="156">
        <v>4.0599999999999996</v>
      </c>
      <c r="D124" s="156"/>
      <c r="E124" s="156">
        <v>0.3</v>
      </c>
      <c r="F124" s="156"/>
      <c r="G124" s="156">
        <v>0.2</v>
      </c>
      <c r="H124" s="156"/>
      <c r="I124" s="156">
        <v>40</v>
      </c>
      <c r="J124" s="157">
        <f t="shared" si="27"/>
        <v>1.6239999999999997</v>
      </c>
      <c r="K124" s="158"/>
      <c r="L124" s="157"/>
      <c r="M124" s="160"/>
      <c r="N124" s="131">
        <f t="shared" si="28"/>
        <v>2.1239999999999997</v>
      </c>
      <c r="O124" s="131">
        <f t="shared" si="29"/>
        <v>6.1839999999999993</v>
      </c>
      <c r="P124" s="129">
        <f t="shared" si="16"/>
        <v>60493.999999999993</v>
      </c>
      <c r="Q124" s="129"/>
      <c r="R124" s="161">
        <f t="shared" si="17"/>
        <v>60493.999999999993</v>
      </c>
    </row>
    <row r="125" spans="1:65" ht="15.75" customHeight="1" x14ac:dyDescent="0.2">
      <c r="A125" s="132">
        <v>4</v>
      </c>
      <c r="B125" s="130" t="s">
        <v>250</v>
      </c>
      <c r="C125" s="156">
        <v>2.66</v>
      </c>
      <c r="D125" s="156"/>
      <c r="E125" s="156">
        <v>0.3</v>
      </c>
      <c r="F125" s="156"/>
      <c r="G125" s="156"/>
      <c r="H125" s="156"/>
      <c r="I125" s="156">
        <v>40</v>
      </c>
      <c r="J125" s="157">
        <f t="shared" si="27"/>
        <v>1.0640000000000001</v>
      </c>
      <c r="K125" s="158"/>
      <c r="L125" s="157"/>
      <c r="M125" s="160"/>
      <c r="N125" s="131">
        <f t="shared" si="28"/>
        <v>1.3640000000000001</v>
      </c>
      <c r="O125" s="131">
        <f t="shared" si="29"/>
        <v>4.024</v>
      </c>
      <c r="P125" s="129">
        <f t="shared" si="16"/>
        <v>39634</v>
      </c>
      <c r="Q125" s="129"/>
      <c r="R125" s="161">
        <f t="shared" si="17"/>
        <v>39634</v>
      </c>
    </row>
    <row r="126" spans="1:65" ht="15.75" customHeight="1" x14ac:dyDescent="0.2">
      <c r="A126" s="136">
        <v>5</v>
      </c>
      <c r="B126" s="130" t="s">
        <v>251</v>
      </c>
      <c r="C126" s="156">
        <v>2.66</v>
      </c>
      <c r="D126" s="156"/>
      <c r="E126" s="156">
        <v>0.3</v>
      </c>
      <c r="F126" s="156"/>
      <c r="G126" s="156">
        <v>0.1</v>
      </c>
      <c r="H126" s="156"/>
      <c r="I126" s="156">
        <v>40</v>
      </c>
      <c r="J126" s="157">
        <f t="shared" si="27"/>
        <v>1.0640000000000001</v>
      </c>
      <c r="K126" s="158"/>
      <c r="L126" s="157"/>
      <c r="M126" s="160"/>
      <c r="N126" s="131">
        <f t="shared" si="28"/>
        <v>1.464</v>
      </c>
      <c r="O126" s="131">
        <f t="shared" si="29"/>
        <v>4.1240000000000006</v>
      </c>
      <c r="P126" s="129">
        <f t="shared" si="16"/>
        <v>39634</v>
      </c>
      <c r="Q126" s="129"/>
      <c r="R126" s="161">
        <f t="shared" si="17"/>
        <v>39634</v>
      </c>
    </row>
    <row r="127" spans="1:65" ht="15.75" customHeight="1" x14ac:dyDescent="0.2">
      <c r="A127" s="132">
        <v>6</v>
      </c>
      <c r="B127" s="130" t="s">
        <v>214</v>
      </c>
      <c r="C127" s="159">
        <v>3.06</v>
      </c>
      <c r="D127" s="156"/>
      <c r="E127" s="156">
        <v>0.3</v>
      </c>
      <c r="F127" s="156"/>
      <c r="G127" s="156"/>
      <c r="H127" s="156"/>
      <c r="I127" s="156">
        <v>40</v>
      </c>
      <c r="J127" s="157">
        <f t="shared" si="27"/>
        <v>1.224</v>
      </c>
      <c r="K127" s="158"/>
      <c r="L127" s="157"/>
      <c r="M127" s="160"/>
      <c r="N127" s="131">
        <f t="shared" si="28"/>
        <v>1.524</v>
      </c>
      <c r="O127" s="131">
        <f t="shared" si="29"/>
        <v>4.5839999999999996</v>
      </c>
      <c r="P127" s="129">
        <f t="shared" si="16"/>
        <v>45594</v>
      </c>
      <c r="Q127" s="129"/>
      <c r="R127" s="161">
        <f t="shared" si="17"/>
        <v>45594</v>
      </c>
    </row>
    <row r="128" spans="1:65" ht="15.75" customHeight="1" x14ac:dyDescent="0.2">
      <c r="A128" s="136">
        <v>7</v>
      </c>
      <c r="B128" s="130" t="s">
        <v>252</v>
      </c>
      <c r="C128" s="156">
        <v>4.0599999999999996</v>
      </c>
      <c r="D128" s="156"/>
      <c r="E128" s="156">
        <v>0.3</v>
      </c>
      <c r="F128" s="156"/>
      <c r="G128" s="156">
        <v>0.2</v>
      </c>
      <c r="H128" s="156"/>
      <c r="I128" s="156">
        <v>40</v>
      </c>
      <c r="J128" s="157">
        <f t="shared" si="27"/>
        <v>1.7051999999999998</v>
      </c>
      <c r="K128" s="158">
        <v>5</v>
      </c>
      <c r="L128" s="157">
        <f>C128*K128/100</f>
        <v>0.20299999999999996</v>
      </c>
      <c r="M128" s="160"/>
      <c r="N128" s="131">
        <f t="shared" si="28"/>
        <v>2.4081999999999995</v>
      </c>
      <c r="O128" s="131">
        <f t="shared" si="29"/>
        <v>6.4681999999999995</v>
      </c>
      <c r="P128" s="129">
        <f t="shared" si="16"/>
        <v>63518.700000000004</v>
      </c>
      <c r="Q128" s="129"/>
      <c r="R128" s="161">
        <f t="shared" si="17"/>
        <v>63518.700000000004</v>
      </c>
    </row>
    <row r="129" spans="1:65" ht="15.75" customHeight="1" x14ac:dyDescent="0.2">
      <c r="A129" s="132">
        <v>8</v>
      </c>
      <c r="B129" s="135" t="s">
        <v>253</v>
      </c>
      <c r="C129" s="156"/>
      <c r="D129" s="156"/>
      <c r="E129" s="156"/>
      <c r="F129" s="162"/>
      <c r="G129" s="156"/>
      <c r="H129" s="160"/>
      <c r="I129" s="156"/>
      <c r="J129" s="157"/>
      <c r="K129" s="165"/>
      <c r="L129" s="157"/>
      <c r="M129" s="156"/>
      <c r="N129" s="131"/>
      <c r="O129" s="131">
        <f>N129+C129</f>
        <v>0</v>
      </c>
      <c r="P129" s="129">
        <f t="shared" si="16"/>
        <v>0</v>
      </c>
      <c r="Q129" s="129"/>
      <c r="R129" s="161">
        <f t="shared" si="17"/>
        <v>0</v>
      </c>
    </row>
    <row r="130" spans="1:65" s="137" customFormat="1" ht="15.75" customHeight="1" x14ac:dyDescent="0.2">
      <c r="A130" s="136">
        <v>9</v>
      </c>
      <c r="B130" s="135" t="s">
        <v>254</v>
      </c>
      <c r="C130" s="159">
        <v>2.67</v>
      </c>
      <c r="D130" s="156"/>
      <c r="E130" s="156">
        <v>0.3</v>
      </c>
      <c r="F130" s="162"/>
      <c r="G130" s="156"/>
      <c r="H130" s="160"/>
      <c r="I130" s="156">
        <v>40</v>
      </c>
      <c r="J130" s="157">
        <f>(C130+D130+L130)*I130/100</f>
        <v>1.0680000000000001</v>
      </c>
      <c r="K130" s="165"/>
      <c r="L130" s="157"/>
      <c r="M130" s="156"/>
      <c r="N130" s="131">
        <f t="shared" si="28"/>
        <v>1.3680000000000001</v>
      </c>
      <c r="O130" s="131">
        <f>N130+C130</f>
        <v>4.0380000000000003</v>
      </c>
      <c r="P130" s="129">
        <f t="shared" si="16"/>
        <v>39783</v>
      </c>
      <c r="Q130" s="129"/>
      <c r="R130" s="161">
        <f t="shared" si="17"/>
        <v>39783</v>
      </c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133"/>
      <c r="AS130" s="133"/>
      <c r="AT130" s="133"/>
      <c r="AU130" s="133"/>
      <c r="AV130" s="133"/>
      <c r="AW130" s="133"/>
      <c r="AX130" s="133"/>
      <c r="AY130" s="133"/>
      <c r="AZ130" s="133"/>
      <c r="BA130" s="133"/>
      <c r="BB130" s="133"/>
      <c r="BC130" s="134"/>
      <c r="BD130" s="134"/>
      <c r="BE130" s="134"/>
      <c r="BF130" s="134"/>
      <c r="BG130" s="134"/>
      <c r="BH130" s="134"/>
      <c r="BI130" s="134"/>
      <c r="BJ130" s="134"/>
      <c r="BK130" s="134"/>
      <c r="BL130" s="134"/>
      <c r="BM130" s="134"/>
    </row>
    <row r="131" spans="1:65" s="134" customFormat="1" ht="15.75" x14ac:dyDescent="0.25">
      <c r="A131" s="136" t="s">
        <v>255</v>
      </c>
      <c r="B131" s="153" t="s">
        <v>256</v>
      </c>
      <c r="C131" s="156"/>
      <c r="D131" s="156"/>
      <c r="E131" s="156"/>
      <c r="F131" s="156"/>
      <c r="G131" s="156"/>
      <c r="H131" s="156"/>
      <c r="I131" s="156"/>
      <c r="J131" s="157"/>
      <c r="K131" s="158"/>
      <c r="L131" s="157"/>
      <c r="M131" s="160"/>
      <c r="N131" s="131"/>
      <c r="O131" s="131"/>
      <c r="P131" s="129">
        <f t="shared" si="16"/>
        <v>0</v>
      </c>
      <c r="Q131" s="129"/>
      <c r="R131" s="214">
        <f>SUM(R132:R135)</f>
        <v>202774.1</v>
      </c>
      <c r="S131" s="113">
        <f>R131</f>
        <v>202774.1</v>
      </c>
      <c r="T131" s="114" t="s">
        <v>288</v>
      </c>
      <c r="U131" s="133"/>
      <c r="V131" s="133"/>
      <c r="W131" s="133"/>
      <c r="X131" s="133"/>
      <c r="Y131" s="133"/>
      <c r="Z131" s="133"/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3"/>
      <c r="AS131" s="133"/>
      <c r="AT131" s="133"/>
      <c r="AU131" s="133"/>
      <c r="AV131" s="133"/>
      <c r="AW131" s="133"/>
      <c r="AX131" s="133"/>
      <c r="AY131" s="133"/>
      <c r="AZ131" s="133"/>
      <c r="BA131" s="133"/>
      <c r="BB131" s="133"/>
    </row>
    <row r="132" spans="1:65" s="134" customFormat="1" ht="15" customHeight="1" x14ac:dyDescent="0.2">
      <c r="A132" s="132">
        <v>1</v>
      </c>
      <c r="B132" s="130" t="s">
        <v>257</v>
      </c>
      <c r="C132" s="156">
        <v>4.9800000000000004</v>
      </c>
      <c r="D132" s="156">
        <v>0.4</v>
      </c>
      <c r="E132" s="156">
        <v>0.3</v>
      </c>
      <c r="F132" s="156"/>
      <c r="G132" s="156">
        <v>0.4</v>
      </c>
      <c r="H132" s="156"/>
      <c r="I132" s="156">
        <v>70</v>
      </c>
      <c r="J132" s="157">
        <f>(C132+D132+L132)*I132/100</f>
        <v>3.9403000000000001</v>
      </c>
      <c r="K132" s="158">
        <v>5</v>
      </c>
      <c r="L132" s="157">
        <f>C132*K132/100</f>
        <v>0.24900000000000003</v>
      </c>
      <c r="M132" s="160"/>
      <c r="N132" s="131">
        <f>(D132+E132+F132+H132+G132+J132+L132+M132)</f>
        <v>5.2892999999999999</v>
      </c>
      <c r="O132" s="131">
        <f>N132+C132</f>
        <v>10.269300000000001</v>
      </c>
      <c r="P132" s="129">
        <f t="shared" si="16"/>
        <v>83872.100000000006</v>
      </c>
      <c r="Q132" s="129"/>
      <c r="R132" s="161">
        <f t="shared" si="17"/>
        <v>83872.100000000006</v>
      </c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3"/>
      <c r="AU132" s="133"/>
      <c r="AV132" s="133"/>
      <c r="AW132" s="133"/>
      <c r="AX132" s="133"/>
      <c r="AY132" s="133"/>
      <c r="AZ132" s="133"/>
      <c r="BA132" s="133"/>
      <c r="BB132" s="133"/>
    </row>
    <row r="133" spans="1:65" s="134" customFormat="1" ht="15" customHeight="1" x14ac:dyDescent="0.2">
      <c r="A133" s="132">
        <v>2</v>
      </c>
      <c r="B133" s="130" t="s">
        <v>258</v>
      </c>
      <c r="C133" s="156">
        <v>2.66</v>
      </c>
      <c r="D133" s="156"/>
      <c r="E133" s="156">
        <v>0.3</v>
      </c>
      <c r="F133" s="156"/>
      <c r="G133" s="156">
        <v>0.4</v>
      </c>
      <c r="H133" s="156"/>
      <c r="I133" s="156">
        <v>70</v>
      </c>
      <c r="J133" s="157">
        <f>(C133+D133+L133)*I133/100</f>
        <v>1.8620000000000001</v>
      </c>
      <c r="K133" s="158"/>
      <c r="L133" s="159"/>
      <c r="M133" s="160"/>
      <c r="N133" s="131">
        <f>(D133+E133+F133+H133+G133+J133+L133+M133)</f>
        <v>2.5620000000000003</v>
      </c>
      <c r="O133" s="131">
        <f>N133+C133</f>
        <v>5.2220000000000004</v>
      </c>
      <c r="P133" s="129">
        <f t="shared" ref="P133:P159" si="30">(C133+D133+L133)*1490000*1%</f>
        <v>39634</v>
      </c>
      <c r="Q133" s="129"/>
      <c r="R133" s="161">
        <f t="shared" ref="R133:R159" si="31">P133+Q133</f>
        <v>39634</v>
      </c>
      <c r="S133" s="133"/>
      <c r="T133" s="133"/>
      <c r="U133" s="133"/>
      <c r="V133" s="133"/>
      <c r="W133" s="133"/>
      <c r="X133" s="133"/>
      <c r="Y133" s="133"/>
      <c r="Z133" s="133"/>
      <c r="AA133" s="133"/>
      <c r="AB133" s="133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33"/>
      <c r="AR133" s="133"/>
      <c r="AS133" s="133"/>
      <c r="AT133" s="133"/>
      <c r="AU133" s="133"/>
      <c r="AV133" s="133"/>
      <c r="AW133" s="133"/>
      <c r="AX133" s="133"/>
      <c r="AY133" s="133"/>
      <c r="AZ133" s="133"/>
      <c r="BA133" s="133"/>
      <c r="BB133" s="133"/>
    </row>
    <row r="134" spans="1:65" s="134" customFormat="1" ht="15" customHeight="1" x14ac:dyDescent="0.2">
      <c r="A134" s="132">
        <v>3</v>
      </c>
      <c r="B134" s="130" t="s">
        <v>259</v>
      </c>
      <c r="C134" s="175">
        <v>2.66</v>
      </c>
      <c r="D134" s="175"/>
      <c r="E134" s="156">
        <v>0.3</v>
      </c>
      <c r="F134" s="175"/>
      <c r="G134" s="175">
        <v>0.4</v>
      </c>
      <c r="H134" s="175"/>
      <c r="I134" s="175">
        <v>70</v>
      </c>
      <c r="J134" s="176">
        <f>(C134+D134+L134)*I134/100</f>
        <v>1.8620000000000001</v>
      </c>
      <c r="K134" s="158"/>
      <c r="L134" s="157"/>
      <c r="M134" s="160"/>
      <c r="N134" s="131">
        <f>(D134+E134+F134+H134+G134+J134+L134+M134)</f>
        <v>2.5620000000000003</v>
      </c>
      <c r="O134" s="131">
        <f>N134+C134</f>
        <v>5.2220000000000004</v>
      </c>
      <c r="P134" s="129">
        <f t="shared" si="30"/>
        <v>39634</v>
      </c>
      <c r="Q134" s="129"/>
      <c r="R134" s="161">
        <f t="shared" si="31"/>
        <v>39634</v>
      </c>
      <c r="S134" s="133"/>
      <c r="T134" s="133"/>
      <c r="U134" s="133"/>
      <c r="V134" s="133"/>
      <c r="W134" s="133"/>
      <c r="X134" s="133"/>
      <c r="Y134" s="133"/>
      <c r="Z134" s="133"/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3"/>
      <c r="AS134" s="133"/>
      <c r="AT134" s="133"/>
      <c r="AU134" s="133"/>
      <c r="AV134" s="133"/>
      <c r="AW134" s="133"/>
      <c r="AX134" s="133"/>
      <c r="AY134" s="133"/>
      <c r="AZ134" s="133"/>
      <c r="BA134" s="133"/>
      <c r="BB134" s="133"/>
    </row>
    <row r="135" spans="1:65" s="134" customFormat="1" ht="15" customHeight="1" x14ac:dyDescent="0.2">
      <c r="A135" s="132">
        <v>4</v>
      </c>
      <c r="B135" s="135" t="s">
        <v>260</v>
      </c>
      <c r="C135" s="156">
        <v>2.66</v>
      </c>
      <c r="D135" s="156"/>
      <c r="E135" s="156">
        <v>0.3</v>
      </c>
      <c r="F135" s="162"/>
      <c r="G135" s="156"/>
      <c r="H135" s="160"/>
      <c r="I135" s="156">
        <v>40</v>
      </c>
      <c r="J135" s="157">
        <f>(C135+D135+L135)*I135/100</f>
        <v>1.0640000000000001</v>
      </c>
      <c r="K135" s="163"/>
      <c r="L135" s="157"/>
      <c r="M135" s="156"/>
      <c r="N135" s="131">
        <f>(D135+E135+F135+H135+G135+J135+L135+M135)</f>
        <v>1.3640000000000001</v>
      </c>
      <c r="O135" s="131">
        <f>N135+C135</f>
        <v>4.024</v>
      </c>
      <c r="P135" s="129">
        <f t="shared" si="30"/>
        <v>39634</v>
      </c>
      <c r="Q135" s="129"/>
      <c r="R135" s="161">
        <f t="shared" si="31"/>
        <v>39634</v>
      </c>
      <c r="S135" s="133"/>
      <c r="T135" s="133"/>
      <c r="U135" s="133"/>
      <c r="V135" s="133"/>
      <c r="W135" s="133"/>
      <c r="X135" s="133"/>
      <c r="Y135" s="133"/>
      <c r="Z135" s="133"/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3"/>
      <c r="AS135" s="133"/>
      <c r="AT135" s="133"/>
      <c r="AU135" s="133"/>
      <c r="AV135" s="133"/>
      <c r="AW135" s="133"/>
      <c r="AX135" s="133"/>
      <c r="AY135" s="133"/>
      <c r="AZ135" s="133"/>
      <c r="BA135" s="133"/>
      <c r="BB135" s="133"/>
    </row>
    <row r="136" spans="1:65" s="180" customFormat="1" ht="13.5" customHeight="1" x14ac:dyDescent="0.25">
      <c r="A136" s="136" t="s">
        <v>83</v>
      </c>
      <c r="B136" s="177" t="s">
        <v>261</v>
      </c>
      <c r="C136" s="177"/>
      <c r="D136" s="156"/>
      <c r="E136" s="156"/>
      <c r="F136" s="162"/>
      <c r="G136" s="156"/>
      <c r="H136" s="160"/>
      <c r="I136" s="156"/>
      <c r="J136" s="157"/>
      <c r="K136" s="163"/>
      <c r="L136" s="157"/>
      <c r="M136" s="156"/>
      <c r="N136" s="131"/>
      <c r="O136" s="131"/>
      <c r="P136" s="129">
        <f t="shared" si="30"/>
        <v>0</v>
      </c>
      <c r="Q136" s="129"/>
      <c r="R136" s="214">
        <f>SUM(R137:R142)</f>
        <v>284503.58</v>
      </c>
      <c r="S136" s="113">
        <f>R136</f>
        <v>284503.58</v>
      </c>
      <c r="T136" s="114" t="s">
        <v>288</v>
      </c>
      <c r="U136" s="178"/>
      <c r="V136" s="178"/>
      <c r="W136" s="178"/>
      <c r="X136" s="178"/>
      <c r="Y136" s="178"/>
      <c r="Z136" s="178"/>
      <c r="AA136" s="178"/>
      <c r="AB136" s="178"/>
      <c r="AC136" s="178"/>
      <c r="AD136" s="178"/>
      <c r="AE136" s="178"/>
      <c r="AF136" s="178"/>
      <c r="AG136" s="178"/>
      <c r="AH136" s="178"/>
      <c r="AI136" s="178"/>
      <c r="AJ136" s="178"/>
      <c r="AK136" s="178"/>
      <c r="AL136" s="178"/>
      <c r="AM136" s="178"/>
      <c r="AN136" s="178"/>
      <c r="AO136" s="178"/>
      <c r="AP136" s="178"/>
      <c r="AQ136" s="178"/>
      <c r="AR136" s="178"/>
      <c r="AS136" s="178"/>
      <c r="AT136" s="178"/>
      <c r="AU136" s="178"/>
      <c r="AV136" s="178"/>
      <c r="AW136" s="178"/>
      <c r="AX136" s="178"/>
      <c r="AY136" s="178"/>
      <c r="AZ136" s="178"/>
      <c r="BA136" s="178"/>
      <c r="BB136" s="178"/>
      <c r="BC136" s="179"/>
      <c r="BD136" s="179"/>
      <c r="BE136" s="179"/>
      <c r="BF136" s="179"/>
      <c r="BG136" s="179"/>
      <c r="BH136" s="179"/>
      <c r="BI136" s="179"/>
      <c r="BJ136" s="179"/>
      <c r="BK136" s="179"/>
      <c r="BL136" s="179"/>
      <c r="BM136" s="179"/>
    </row>
    <row r="137" spans="1:65" s="180" customFormat="1" ht="15" customHeight="1" x14ac:dyDescent="0.2">
      <c r="A137" s="132">
        <v>1</v>
      </c>
      <c r="B137" s="135" t="s">
        <v>262</v>
      </c>
      <c r="C137" s="156">
        <v>2.67</v>
      </c>
      <c r="D137" s="156">
        <v>0.4</v>
      </c>
      <c r="E137" s="156">
        <v>0.3</v>
      </c>
      <c r="F137" s="162"/>
      <c r="G137" s="156">
        <v>0.2</v>
      </c>
      <c r="H137" s="160">
        <v>0.4</v>
      </c>
      <c r="I137" s="156">
        <v>70</v>
      </c>
      <c r="J137" s="157">
        <f t="shared" ref="J137:J142" si="32">(C137+D137+L137)*I137/100</f>
        <v>2.1489999999999996</v>
      </c>
      <c r="K137" s="163"/>
      <c r="L137" s="157"/>
      <c r="M137" s="156"/>
      <c r="N137" s="131">
        <f t="shared" ref="N137:N142" si="33">(D137+E137+F137+H137+G137+J137+L137+M137)</f>
        <v>3.4489999999999998</v>
      </c>
      <c r="O137" s="131">
        <f t="shared" ref="O137:O142" si="34">N137+C137</f>
        <v>6.1189999999999998</v>
      </c>
      <c r="P137" s="129">
        <f t="shared" si="30"/>
        <v>45743</v>
      </c>
      <c r="Q137" s="129"/>
      <c r="R137" s="161">
        <f t="shared" si="31"/>
        <v>45743</v>
      </c>
      <c r="S137" s="178"/>
      <c r="T137" s="178"/>
      <c r="U137" s="178"/>
      <c r="V137" s="178"/>
      <c r="W137" s="178"/>
      <c r="X137" s="178"/>
      <c r="Y137" s="178"/>
      <c r="Z137" s="178"/>
      <c r="AA137" s="178"/>
      <c r="AB137" s="178"/>
      <c r="AC137" s="178"/>
      <c r="AD137" s="178"/>
      <c r="AE137" s="178"/>
      <c r="AF137" s="178"/>
      <c r="AG137" s="178"/>
      <c r="AH137" s="178"/>
      <c r="AI137" s="178"/>
      <c r="AJ137" s="178"/>
      <c r="AK137" s="178"/>
      <c r="AL137" s="178"/>
      <c r="AM137" s="178"/>
      <c r="AN137" s="178"/>
      <c r="AO137" s="178"/>
      <c r="AP137" s="178"/>
      <c r="AQ137" s="178"/>
      <c r="AR137" s="178"/>
      <c r="AS137" s="178"/>
      <c r="AT137" s="178"/>
      <c r="AU137" s="178"/>
      <c r="AV137" s="178"/>
      <c r="AW137" s="178"/>
      <c r="AX137" s="178"/>
      <c r="AY137" s="178"/>
      <c r="AZ137" s="178"/>
      <c r="BA137" s="178"/>
      <c r="BB137" s="178"/>
      <c r="BC137" s="179"/>
      <c r="BD137" s="179"/>
      <c r="BE137" s="179"/>
      <c r="BF137" s="179"/>
      <c r="BG137" s="179"/>
      <c r="BH137" s="179"/>
      <c r="BI137" s="179"/>
      <c r="BJ137" s="179"/>
      <c r="BK137" s="179"/>
      <c r="BL137" s="179"/>
      <c r="BM137" s="179"/>
    </row>
    <row r="138" spans="1:65" s="180" customFormat="1" ht="15" customHeight="1" x14ac:dyDescent="0.2">
      <c r="A138" s="132">
        <v>2</v>
      </c>
      <c r="B138" s="135" t="s">
        <v>263</v>
      </c>
      <c r="C138" s="159">
        <v>2.86</v>
      </c>
      <c r="D138" s="156">
        <v>0.3</v>
      </c>
      <c r="E138" s="156">
        <v>0.3</v>
      </c>
      <c r="F138" s="162"/>
      <c r="G138" s="156">
        <v>0.2</v>
      </c>
      <c r="H138" s="160">
        <v>0.4</v>
      </c>
      <c r="I138" s="156">
        <v>70</v>
      </c>
      <c r="J138" s="157">
        <f>(C138+D138+L138)*I138/100</f>
        <v>2.2119999999999997</v>
      </c>
      <c r="K138" s="163"/>
      <c r="L138" s="157"/>
      <c r="M138" s="156"/>
      <c r="N138" s="131">
        <f>(D138+E138+F138+H138+G138+J138+L138+M138)</f>
        <v>3.4119999999999999</v>
      </c>
      <c r="O138" s="131">
        <f>N138+C138</f>
        <v>6.2720000000000002</v>
      </c>
      <c r="P138" s="129">
        <f t="shared" si="30"/>
        <v>47084</v>
      </c>
      <c r="Q138" s="129"/>
      <c r="R138" s="161">
        <f t="shared" si="31"/>
        <v>47084</v>
      </c>
      <c r="S138" s="178"/>
      <c r="T138" s="178"/>
      <c r="U138" s="178"/>
      <c r="V138" s="178"/>
      <c r="W138" s="178"/>
      <c r="X138" s="178"/>
      <c r="Y138" s="178"/>
      <c r="Z138" s="178"/>
      <c r="AA138" s="178"/>
      <c r="AB138" s="178"/>
      <c r="AC138" s="178"/>
      <c r="AD138" s="178"/>
      <c r="AE138" s="178"/>
      <c r="AF138" s="178"/>
      <c r="AG138" s="178"/>
      <c r="AH138" s="178"/>
      <c r="AI138" s="178"/>
      <c r="AJ138" s="178"/>
      <c r="AK138" s="178"/>
      <c r="AL138" s="178"/>
      <c r="AM138" s="178"/>
      <c r="AN138" s="178"/>
      <c r="AO138" s="178"/>
      <c r="AP138" s="178"/>
      <c r="AQ138" s="178"/>
      <c r="AR138" s="178"/>
      <c r="AS138" s="178"/>
      <c r="AT138" s="178"/>
      <c r="AU138" s="178"/>
      <c r="AV138" s="178"/>
      <c r="AW138" s="178"/>
      <c r="AX138" s="178"/>
      <c r="AY138" s="178"/>
      <c r="AZ138" s="178"/>
      <c r="BA138" s="178"/>
      <c r="BB138" s="178"/>
      <c r="BC138" s="179"/>
      <c r="BD138" s="179"/>
      <c r="BE138" s="179"/>
      <c r="BF138" s="179"/>
      <c r="BG138" s="179"/>
      <c r="BH138" s="179"/>
      <c r="BI138" s="179"/>
      <c r="BJ138" s="179"/>
      <c r="BK138" s="179"/>
      <c r="BL138" s="179"/>
      <c r="BM138" s="179"/>
    </row>
    <row r="139" spans="1:65" s="180" customFormat="1" ht="15" customHeight="1" x14ac:dyDescent="0.2">
      <c r="A139" s="132">
        <v>3</v>
      </c>
      <c r="B139" s="135" t="s">
        <v>264</v>
      </c>
      <c r="C139" s="159">
        <v>4.0599999999999996</v>
      </c>
      <c r="D139" s="156"/>
      <c r="E139" s="156">
        <v>0.3</v>
      </c>
      <c r="F139" s="162"/>
      <c r="G139" s="156">
        <v>0.2</v>
      </c>
      <c r="H139" s="160">
        <v>0.4</v>
      </c>
      <c r="I139" s="156">
        <v>40</v>
      </c>
      <c r="J139" s="157">
        <f t="shared" si="32"/>
        <v>1.7376800000000001</v>
      </c>
      <c r="K139" s="170">
        <v>7</v>
      </c>
      <c r="L139" s="157">
        <f>C139*K139/100</f>
        <v>0.28420000000000001</v>
      </c>
      <c r="M139" s="156"/>
      <c r="N139" s="131">
        <f t="shared" si="33"/>
        <v>2.9218799999999998</v>
      </c>
      <c r="O139" s="131">
        <f t="shared" si="34"/>
        <v>6.9818799999999994</v>
      </c>
      <c r="P139" s="129">
        <f t="shared" si="30"/>
        <v>64728.58</v>
      </c>
      <c r="Q139" s="129"/>
      <c r="R139" s="161">
        <f t="shared" si="31"/>
        <v>64728.58</v>
      </c>
      <c r="S139" s="178"/>
      <c r="T139" s="178"/>
      <c r="U139" s="178"/>
      <c r="V139" s="178"/>
      <c r="W139" s="178"/>
      <c r="X139" s="178"/>
      <c r="Y139" s="178"/>
      <c r="Z139" s="178"/>
      <c r="AA139" s="178"/>
      <c r="AB139" s="178"/>
      <c r="AC139" s="178"/>
      <c r="AD139" s="178"/>
      <c r="AE139" s="178"/>
      <c r="AF139" s="178"/>
      <c r="AG139" s="178"/>
      <c r="AH139" s="178"/>
      <c r="AI139" s="178"/>
      <c r="AJ139" s="178"/>
      <c r="AK139" s="178"/>
      <c r="AL139" s="178"/>
      <c r="AM139" s="178"/>
      <c r="AN139" s="178"/>
      <c r="AO139" s="178"/>
      <c r="AP139" s="178"/>
      <c r="AQ139" s="178"/>
      <c r="AR139" s="178"/>
      <c r="AS139" s="178"/>
      <c r="AT139" s="178"/>
      <c r="AU139" s="178"/>
      <c r="AV139" s="178"/>
      <c r="AW139" s="178"/>
      <c r="AX139" s="178"/>
      <c r="AY139" s="178"/>
      <c r="AZ139" s="178"/>
      <c r="BA139" s="178"/>
      <c r="BB139" s="178"/>
      <c r="BC139" s="179"/>
      <c r="BD139" s="179"/>
      <c r="BE139" s="179"/>
      <c r="BF139" s="179"/>
      <c r="BG139" s="179"/>
      <c r="BH139" s="179"/>
      <c r="BI139" s="179"/>
      <c r="BJ139" s="179"/>
      <c r="BK139" s="179"/>
      <c r="BL139" s="179"/>
      <c r="BM139" s="179"/>
    </row>
    <row r="140" spans="1:65" s="180" customFormat="1" ht="15" customHeight="1" x14ac:dyDescent="0.2">
      <c r="A140" s="132">
        <v>4</v>
      </c>
      <c r="B140" s="135" t="s">
        <v>265</v>
      </c>
      <c r="C140" s="159">
        <v>3</v>
      </c>
      <c r="D140" s="156"/>
      <c r="E140" s="156">
        <v>0.3</v>
      </c>
      <c r="F140" s="162"/>
      <c r="G140" s="156">
        <v>0.2</v>
      </c>
      <c r="H140" s="160">
        <v>0.4</v>
      </c>
      <c r="I140" s="156">
        <v>40</v>
      </c>
      <c r="J140" s="157">
        <f t="shared" si="32"/>
        <v>1.2</v>
      </c>
      <c r="K140" s="163"/>
      <c r="L140" s="159"/>
      <c r="M140" s="156"/>
      <c r="N140" s="131">
        <f t="shared" si="33"/>
        <v>2.0999999999999996</v>
      </c>
      <c r="O140" s="131">
        <f t="shared" si="34"/>
        <v>5.0999999999999996</v>
      </c>
      <c r="P140" s="129">
        <f t="shared" si="30"/>
        <v>44700</v>
      </c>
      <c r="Q140" s="129"/>
      <c r="R140" s="161">
        <f t="shared" si="31"/>
        <v>44700</v>
      </c>
      <c r="S140" s="178"/>
      <c r="T140" s="178"/>
      <c r="U140" s="178"/>
      <c r="V140" s="178"/>
      <c r="W140" s="178"/>
      <c r="X140" s="178"/>
      <c r="Y140" s="178"/>
      <c r="Z140" s="178"/>
      <c r="AA140" s="178"/>
      <c r="AB140" s="178"/>
      <c r="AC140" s="178"/>
      <c r="AD140" s="178"/>
      <c r="AE140" s="178"/>
      <c r="AF140" s="178"/>
      <c r="AG140" s="178"/>
      <c r="AH140" s="178"/>
      <c r="AI140" s="178"/>
      <c r="AJ140" s="178"/>
      <c r="AK140" s="178"/>
      <c r="AL140" s="178"/>
      <c r="AM140" s="178"/>
      <c r="AN140" s="178"/>
      <c r="AO140" s="178"/>
      <c r="AP140" s="178"/>
      <c r="AQ140" s="178"/>
      <c r="AR140" s="178"/>
      <c r="AS140" s="178"/>
      <c r="AT140" s="178"/>
      <c r="AU140" s="178"/>
      <c r="AV140" s="178"/>
      <c r="AW140" s="178"/>
      <c r="AX140" s="178"/>
      <c r="AY140" s="178"/>
      <c r="AZ140" s="178"/>
      <c r="BA140" s="178"/>
      <c r="BB140" s="178"/>
      <c r="BC140" s="179"/>
      <c r="BD140" s="179"/>
      <c r="BE140" s="179"/>
      <c r="BF140" s="179"/>
      <c r="BG140" s="179"/>
      <c r="BH140" s="179"/>
      <c r="BI140" s="179"/>
      <c r="BJ140" s="179"/>
      <c r="BK140" s="179"/>
      <c r="BL140" s="179"/>
      <c r="BM140" s="179"/>
    </row>
    <row r="141" spans="1:65" s="180" customFormat="1" ht="15" customHeight="1" x14ac:dyDescent="0.2">
      <c r="A141" s="132">
        <v>5</v>
      </c>
      <c r="B141" s="135" t="s">
        <v>266</v>
      </c>
      <c r="C141" s="159">
        <v>2.86</v>
      </c>
      <c r="D141" s="156"/>
      <c r="E141" s="156">
        <v>0.3</v>
      </c>
      <c r="F141" s="162"/>
      <c r="G141" s="160">
        <v>0.2</v>
      </c>
      <c r="H141" s="160">
        <v>0.4</v>
      </c>
      <c r="I141" s="156">
        <v>40</v>
      </c>
      <c r="J141" s="157">
        <f t="shared" si="32"/>
        <v>1.1439999999999999</v>
      </c>
      <c r="K141" s="165"/>
      <c r="L141" s="157"/>
      <c r="M141" s="156"/>
      <c r="N141" s="131">
        <f t="shared" si="33"/>
        <v>2.0439999999999996</v>
      </c>
      <c r="O141" s="131">
        <f t="shared" si="34"/>
        <v>4.9039999999999999</v>
      </c>
      <c r="P141" s="129">
        <f t="shared" si="30"/>
        <v>42614</v>
      </c>
      <c r="Q141" s="129"/>
      <c r="R141" s="161">
        <f t="shared" si="31"/>
        <v>42614</v>
      </c>
      <c r="S141" s="178"/>
      <c r="T141" s="178"/>
      <c r="U141" s="178"/>
      <c r="V141" s="178"/>
      <c r="W141" s="178"/>
      <c r="X141" s="178"/>
      <c r="Y141" s="178"/>
      <c r="Z141" s="178"/>
      <c r="AA141" s="178"/>
      <c r="AB141" s="178"/>
      <c r="AC141" s="178"/>
      <c r="AD141" s="178"/>
      <c r="AE141" s="178"/>
      <c r="AF141" s="178"/>
      <c r="AG141" s="178"/>
      <c r="AH141" s="178"/>
      <c r="AI141" s="178"/>
      <c r="AJ141" s="178"/>
      <c r="AK141" s="178"/>
      <c r="AL141" s="178"/>
      <c r="AM141" s="178"/>
      <c r="AN141" s="178"/>
      <c r="AO141" s="178"/>
      <c r="AP141" s="178"/>
      <c r="AQ141" s="178"/>
      <c r="AR141" s="178"/>
      <c r="AS141" s="178"/>
      <c r="AT141" s="178"/>
      <c r="AU141" s="178"/>
      <c r="AV141" s="178"/>
      <c r="AW141" s="178"/>
      <c r="AX141" s="178"/>
      <c r="AY141" s="178"/>
      <c r="AZ141" s="178"/>
      <c r="BA141" s="178"/>
      <c r="BB141" s="178"/>
      <c r="BC141" s="179"/>
      <c r="BD141" s="179"/>
      <c r="BE141" s="179"/>
      <c r="BF141" s="179"/>
      <c r="BG141" s="179"/>
      <c r="BH141" s="179"/>
      <c r="BI141" s="179"/>
      <c r="BJ141" s="179"/>
      <c r="BK141" s="179"/>
      <c r="BL141" s="179"/>
      <c r="BM141" s="179"/>
    </row>
    <row r="142" spans="1:65" s="180" customFormat="1" ht="15" customHeight="1" x14ac:dyDescent="0.2">
      <c r="A142" s="132">
        <v>6</v>
      </c>
      <c r="B142" s="135" t="s">
        <v>267</v>
      </c>
      <c r="C142" s="159">
        <v>2.66</v>
      </c>
      <c r="D142" s="156"/>
      <c r="E142" s="156">
        <v>0.3</v>
      </c>
      <c r="F142" s="162"/>
      <c r="G142" s="156">
        <v>0.2</v>
      </c>
      <c r="H142" s="160">
        <v>0.4</v>
      </c>
      <c r="I142" s="156">
        <v>40</v>
      </c>
      <c r="J142" s="157">
        <f t="shared" si="32"/>
        <v>1.0640000000000001</v>
      </c>
      <c r="K142" s="165"/>
      <c r="L142" s="157"/>
      <c r="M142" s="156"/>
      <c r="N142" s="131">
        <f t="shared" si="33"/>
        <v>1.964</v>
      </c>
      <c r="O142" s="131">
        <f t="shared" si="34"/>
        <v>4.6240000000000006</v>
      </c>
      <c r="P142" s="129">
        <f t="shared" si="30"/>
        <v>39634</v>
      </c>
      <c r="Q142" s="129"/>
      <c r="R142" s="161">
        <f t="shared" si="31"/>
        <v>39634</v>
      </c>
      <c r="S142" s="178"/>
      <c r="T142" s="178"/>
      <c r="U142" s="178"/>
      <c r="V142" s="178"/>
      <c r="W142" s="178"/>
      <c r="X142" s="178"/>
      <c r="Y142" s="178"/>
      <c r="Z142" s="178"/>
      <c r="AA142" s="178"/>
      <c r="AB142" s="178"/>
      <c r="AC142" s="178"/>
      <c r="AD142" s="178"/>
      <c r="AE142" s="178"/>
      <c r="AF142" s="178"/>
      <c r="AG142" s="178"/>
      <c r="AH142" s="178"/>
      <c r="AI142" s="178"/>
      <c r="AJ142" s="178"/>
      <c r="AK142" s="178"/>
      <c r="AL142" s="178"/>
      <c r="AM142" s="178"/>
      <c r="AN142" s="178"/>
      <c r="AO142" s="178"/>
      <c r="AP142" s="178"/>
      <c r="AQ142" s="178"/>
      <c r="AR142" s="178"/>
      <c r="AS142" s="178"/>
      <c r="AT142" s="178"/>
      <c r="AU142" s="178"/>
      <c r="AV142" s="178"/>
      <c r="AW142" s="178"/>
      <c r="AX142" s="178"/>
      <c r="AY142" s="178"/>
      <c r="AZ142" s="178"/>
      <c r="BA142" s="178"/>
      <c r="BB142" s="178"/>
      <c r="BC142" s="179"/>
      <c r="BD142" s="179"/>
      <c r="BE142" s="179"/>
      <c r="BF142" s="179"/>
      <c r="BG142" s="179"/>
      <c r="BH142" s="179"/>
      <c r="BI142" s="179"/>
      <c r="BJ142" s="179"/>
      <c r="BK142" s="179"/>
      <c r="BL142" s="179"/>
      <c r="BM142" s="179"/>
    </row>
    <row r="143" spans="1:65" s="180" customFormat="1" ht="15.75" x14ac:dyDescent="0.25">
      <c r="A143" s="136" t="s">
        <v>89</v>
      </c>
      <c r="B143" s="177" t="s">
        <v>268</v>
      </c>
      <c r="C143" s="159"/>
      <c r="D143" s="156"/>
      <c r="E143" s="156"/>
      <c r="F143" s="162"/>
      <c r="G143" s="156"/>
      <c r="H143" s="160"/>
      <c r="I143" s="156"/>
      <c r="J143" s="157"/>
      <c r="K143" s="163"/>
      <c r="L143" s="157"/>
      <c r="M143" s="156"/>
      <c r="N143" s="131"/>
      <c r="O143" s="131"/>
      <c r="P143" s="129">
        <f t="shared" si="30"/>
        <v>0</v>
      </c>
      <c r="Q143" s="129"/>
      <c r="R143" s="214">
        <f>SUM(R144:R146)</f>
        <v>133057</v>
      </c>
      <c r="S143" s="113">
        <f>R143</f>
        <v>133057</v>
      </c>
      <c r="T143" s="114" t="s">
        <v>288</v>
      </c>
      <c r="U143" s="178"/>
      <c r="V143" s="178"/>
      <c r="W143" s="178"/>
      <c r="X143" s="178"/>
      <c r="Y143" s="178"/>
      <c r="Z143" s="178"/>
      <c r="AA143" s="178"/>
      <c r="AB143" s="178"/>
      <c r="AC143" s="178"/>
      <c r="AD143" s="178"/>
      <c r="AE143" s="178"/>
      <c r="AF143" s="178"/>
      <c r="AG143" s="178"/>
      <c r="AH143" s="178"/>
      <c r="AI143" s="178"/>
      <c r="AJ143" s="178"/>
      <c r="AK143" s="178"/>
      <c r="AL143" s="178"/>
      <c r="AM143" s="178"/>
      <c r="AN143" s="178"/>
      <c r="AO143" s="178"/>
      <c r="AP143" s="178"/>
      <c r="AQ143" s="178"/>
      <c r="AR143" s="178"/>
      <c r="AS143" s="178"/>
      <c r="AT143" s="178"/>
      <c r="AU143" s="178"/>
      <c r="AV143" s="178"/>
      <c r="AW143" s="178"/>
      <c r="AX143" s="178"/>
      <c r="AY143" s="178"/>
      <c r="AZ143" s="178"/>
      <c r="BA143" s="178"/>
      <c r="BB143" s="178"/>
      <c r="BC143" s="179"/>
      <c r="BD143" s="179"/>
      <c r="BE143" s="179"/>
      <c r="BF143" s="179"/>
      <c r="BG143" s="179"/>
      <c r="BH143" s="179"/>
      <c r="BI143" s="179"/>
      <c r="BJ143" s="179"/>
      <c r="BK143" s="179"/>
      <c r="BL143" s="179"/>
      <c r="BM143" s="179"/>
    </row>
    <row r="144" spans="1:65" s="180" customFormat="1" ht="15" customHeight="1" x14ac:dyDescent="0.2">
      <c r="A144" s="132">
        <v>1</v>
      </c>
      <c r="B144" s="135" t="s">
        <v>269</v>
      </c>
      <c r="C144" s="159">
        <v>3</v>
      </c>
      <c r="D144" s="159">
        <f>0.4</f>
        <v>0.4</v>
      </c>
      <c r="E144" s="156">
        <f>0.3</f>
        <v>0.3</v>
      </c>
      <c r="F144" s="162"/>
      <c r="G144" s="156">
        <f>0.2</f>
        <v>0.2</v>
      </c>
      <c r="H144" s="160">
        <f>0.4</f>
        <v>0.4</v>
      </c>
      <c r="I144" s="156">
        <v>40</v>
      </c>
      <c r="J144" s="157">
        <f>(C144+D144+L144)*I144/100</f>
        <v>1.36</v>
      </c>
      <c r="K144" s="163"/>
      <c r="L144" s="157"/>
      <c r="M144" s="156"/>
      <c r="N144" s="131">
        <f>(D144+E144+F144+H144+G144+J144+L144+M144)</f>
        <v>2.66</v>
      </c>
      <c r="O144" s="131">
        <f>N144+C144</f>
        <v>5.66</v>
      </c>
      <c r="P144" s="129">
        <f t="shared" si="30"/>
        <v>50660</v>
      </c>
      <c r="Q144" s="129"/>
      <c r="R144" s="161">
        <f t="shared" si="31"/>
        <v>50660</v>
      </c>
      <c r="S144" s="178"/>
      <c r="T144" s="178"/>
      <c r="U144" s="178"/>
      <c r="V144" s="178"/>
      <c r="W144" s="178"/>
      <c r="X144" s="178"/>
      <c r="Y144" s="178"/>
      <c r="Z144" s="178"/>
      <c r="AA144" s="178"/>
      <c r="AB144" s="178"/>
      <c r="AC144" s="178"/>
      <c r="AD144" s="178"/>
      <c r="AE144" s="178"/>
      <c r="AF144" s="178"/>
      <c r="AG144" s="178"/>
      <c r="AH144" s="178"/>
      <c r="AI144" s="178"/>
      <c r="AJ144" s="178"/>
      <c r="AK144" s="178"/>
      <c r="AL144" s="178"/>
      <c r="AM144" s="178"/>
      <c r="AN144" s="178"/>
      <c r="AO144" s="178"/>
      <c r="AP144" s="178"/>
      <c r="AQ144" s="178"/>
      <c r="AR144" s="178"/>
      <c r="AS144" s="178"/>
      <c r="AT144" s="178"/>
      <c r="AU144" s="178"/>
      <c r="AV144" s="178"/>
      <c r="AW144" s="178"/>
      <c r="AX144" s="178"/>
      <c r="AY144" s="178"/>
      <c r="AZ144" s="178"/>
      <c r="BA144" s="178"/>
      <c r="BB144" s="178"/>
      <c r="BC144" s="179"/>
      <c r="BD144" s="179"/>
      <c r="BE144" s="179"/>
      <c r="BF144" s="179"/>
      <c r="BG144" s="179"/>
      <c r="BH144" s="179"/>
      <c r="BI144" s="179"/>
      <c r="BJ144" s="179"/>
      <c r="BK144" s="179"/>
      <c r="BL144" s="179"/>
      <c r="BM144" s="179"/>
    </row>
    <row r="145" spans="1:65" s="180" customFormat="1" ht="15" customHeight="1" x14ac:dyDescent="0.2">
      <c r="A145" s="132">
        <v>2</v>
      </c>
      <c r="B145" s="135" t="s">
        <v>270</v>
      </c>
      <c r="C145" s="156">
        <v>2.86</v>
      </c>
      <c r="D145" s="156"/>
      <c r="E145" s="156">
        <v>0.3</v>
      </c>
      <c r="F145" s="162"/>
      <c r="G145" s="156">
        <v>0.2</v>
      </c>
      <c r="H145" s="160">
        <v>0.4</v>
      </c>
      <c r="I145" s="156">
        <v>70</v>
      </c>
      <c r="J145" s="157">
        <f>(C145+D145+L145)*I145/100</f>
        <v>2.0019999999999998</v>
      </c>
      <c r="K145" s="163"/>
      <c r="L145" s="157"/>
      <c r="M145" s="156"/>
      <c r="N145" s="131">
        <f>(D145+E145+F145+H145+G145+J145+L145+M145)</f>
        <v>2.9019999999999997</v>
      </c>
      <c r="O145" s="131">
        <f>N145+C145</f>
        <v>5.7619999999999996</v>
      </c>
      <c r="P145" s="129">
        <f t="shared" si="30"/>
        <v>42614</v>
      </c>
      <c r="Q145" s="129"/>
      <c r="R145" s="161">
        <f t="shared" si="31"/>
        <v>42614</v>
      </c>
      <c r="S145" s="178"/>
      <c r="T145" s="178"/>
      <c r="U145" s="178"/>
      <c r="V145" s="178"/>
      <c r="W145" s="178"/>
      <c r="X145" s="178"/>
      <c r="Y145" s="178"/>
      <c r="Z145" s="178"/>
      <c r="AA145" s="178"/>
      <c r="AB145" s="178"/>
      <c r="AC145" s="178"/>
      <c r="AD145" s="178"/>
      <c r="AE145" s="178"/>
      <c r="AF145" s="178"/>
      <c r="AG145" s="178"/>
      <c r="AH145" s="178"/>
      <c r="AI145" s="178"/>
      <c r="AJ145" s="178"/>
      <c r="AK145" s="178"/>
      <c r="AL145" s="178"/>
      <c r="AM145" s="178"/>
      <c r="AN145" s="178"/>
      <c r="AO145" s="178"/>
      <c r="AP145" s="178"/>
      <c r="AQ145" s="178"/>
      <c r="AR145" s="178"/>
      <c r="AS145" s="178"/>
      <c r="AT145" s="178"/>
      <c r="AU145" s="178"/>
      <c r="AV145" s="178"/>
      <c r="AW145" s="178"/>
      <c r="AX145" s="178"/>
      <c r="AY145" s="178"/>
      <c r="AZ145" s="178"/>
      <c r="BA145" s="178"/>
      <c r="BB145" s="178"/>
      <c r="BC145" s="179"/>
      <c r="BD145" s="179"/>
      <c r="BE145" s="179"/>
      <c r="BF145" s="179"/>
      <c r="BG145" s="179"/>
      <c r="BH145" s="179"/>
      <c r="BI145" s="179"/>
      <c r="BJ145" s="179"/>
      <c r="BK145" s="179"/>
      <c r="BL145" s="179"/>
      <c r="BM145" s="179"/>
    </row>
    <row r="146" spans="1:65" s="180" customFormat="1" ht="15" customHeight="1" x14ac:dyDescent="0.2">
      <c r="A146" s="132">
        <v>3</v>
      </c>
      <c r="B146" s="135" t="s">
        <v>271</v>
      </c>
      <c r="C146" s="156">
        <v>2.67</v>
      </c>
      <c r="D146" s="156"/>
      <c r="E146" s="156">
        <v>0.3</v>
      </c>
      <c r="F146" s="162"/>
      <c r="G146" s="156">
        <v>0.2</v>
      </c>
      <c r="H146" s="160">
        <v>0.4</v>
      </c>
      <c r="I146" s="156">
        <v>40</v>
      </c>
      <c r="J146" s="157">
        <f>(C146+D146+L146)*I146/100</f>
        <v>1.0680000000000001</v>
      </c>
      <c r="K146" s="165"/>
      <c r="L146" s="157"/>
      <c r="M146" s="156"/>
      <c r="N146" s="131">
        <f>(D146+E146+F146+H146+G146+J146+L146+M146)</f>
        <v>1.968</v>
      </c>
      <c r="O146" s="131">
        <f>N146+C146</f>
        <v>4.6379999999999999</v>
      </c>
      <c r="P146" s="129">
        <f t="shared" si="30"/>
        <v>39783</v>
      </c>
      <c r="Q146" s="129"/>
      <c r="R146" s="161">
        <f t="shared" si="31"/>
        <v>39783</v>
      </c>
      <c r="S146" s="178"/>
      <c r="T146" s="178"/>
      <c r="U146" s="178"/>
      <c r="V146" s="178"/>
      <c r="W146" s="178"/>
      <c r="X146" s="178"/>
      <c r="Y146" s="178"/>
      <c r="Z146" s="178"/>
      <c r="AA146" s="178"/>
      <c r="AB146" s="178"/>
      <c r="AC146" s="178"/>
      <c r="AD146" s="178"/>
      <c r="AE146" s="178"/>
      <c r="AF146" s="178"/>
      <c r="AG146" s="178"/>
      <c r="AH146" s="178"/>
      <c r="AI146" s="178"/>
      <c r="AJ146" s="178"/>
      <c r="AK146" s="178"/>
      <c r="AL146" s="178"/>
      <c r="AM146" s="178"/>
      <c r="AN146" s="178"/>
      <c r="AO146" s="178"/>
      <c r="AP146" s="178"/>
      <c r="AQ146" s="178"/>
      <c r="AR146" s="178"/>
      <c r="AS146" s="178"/>
      <c r="AT146" s="178"/>
      <c r="AU146" s="178"/>
      <c r="AV146" s="178"/>
      <c r="AW146" s="178"/>
      <c r="AX146" s="178"/>
      <c r="AY146" s="178"/>
      <c r="AZ146" s="178"/>
      <c r="BA146" s="178"/>
      <c r="BB146" s="178"/>
      <c r="BC146" s="179"/>
      <c r="BD146" s="179"/>
      <c r="BE146" s="179"/>
      <c r="BF146" s="179"/>
      <c r="BG146" s="179"/>
      <c r="BH146" s="179"/>
      <c r="BI146" s="179"/>
      <c r="BJ146" s="179"/>
      <c r="BK146" s="179"/>
      <c r="BL146" s="179"/>
      <c r="BM146" s="179"/>
    </row>
    <row r="147" spans="1:65" s="180" customFormat="1" ht="15.75" x14ac:dyDescent="0.25">
      <c r="A147" s="136" t="s">
        <v>97</v>
      </c>
      <c r="B147" s="177" t="s">
        <v>272</v>
      </c>
      <c r="C147" s="156"/>
      <c r="D147" s="156"/>
      <c r="E147" s="156"/>
      <c r="F147" s="162"/>
      <c r="G147" s="156"/>
      <c r="H147" s="160"/>
      <c r="I147" s="156"/>
      <c r="J147" s="157"/>
      <c r="K147" s="163"/>
      <c r="L147" s="157"/>
      <c r="M147" s="156"/>
      <c r="N147" s="131"/>
      <c r="O147" s="131"/>
      <c r="P147" s="129">
        <f t="shared" si="30"/>
        <v>0</v>
      </c>
      <c r="Q147" s="129"/>
      <c r="R147" s="214">
        <f>SUM(R148:R151)</f>
        <v>240575.40000000002</v>
      </c>
      <c r="S147" s="113">
        <f>R147</f>
        <v>240575.40000000002</v>
      </c>
      <c r="T147" s="114" t="s">
        <v>288</v>
      </c>
      <c r="U147" s="178"/>
      <c r="V147" s="178"/>
      <c r="W147" s="178"/>
      <c r="X147" s="178"/>
      <c r="Y147" s="178"/>
      <c r="Z147" s="178"/>
      <c r="AA147" s="178"/>
      <c r="AB147" s="178"/>
      <c r="AC147" s="178"/>
      <c r="AD147" s="178"/>
      <c r="AE147" s="178"/>
      <c r="AF147" s="178"/>
      <c r="AG147" s="178"/>
      <c r="AH147" s="178"/>
      <c r="AI147" s="178"/>
      <c r="AJ147" s="178"/>
      <c r="AK147" s="178"/>
      <c r="AL147" s="178"/>
      <c r="AM147" s="178"/>
      <c r="AN147" s="178"/>
      <c r="AO147" s="178"/>
      <c r="AP147" s="178"/>
      <c r="AQ147" s="178"/>
      <c r="AR147" s="178"/>
      <c r="AS147" s="178"/>
      <c r="AT147" s="178"/>
      <c r="AU147" s="178"/>
      <c r="AV147" s="178"/>
      <c r="AW147" s="178"/>
      <c r="AX147" s="178"/>
      <c r="AY147" s="178"/>
      <c r="AZ147" s="178"/>
      <c r="BA147" s="178"/>
      <c r="BB147" s="178"/>
      <c r="BC147" s="179"/>
      <c r="BD147" s="179"/>
      <c r="BE147" s="179"/>
      <c r="BF147" s="179"/>
      <c r="BG147" s="179"/>
      <c r="BH147" s="179"/>
      <c r="BI147" s="179"/>
      <c r="BJ147" s="179"/>
      <c r="BK147" s="179"/>
      <c r="BL147" s="179"/>
      <c r="BM147" s="179"/>
    </row>
    <row r="148" spans="1:65" s="180" customFormat="1" ht="15" customHeight="1" x14ac:dyDescent="0.2">
      <c r="A148" s="132">
        <v>1</v>
      </c>
      <c r="B148" s="135" t="s">
        <v>273</v>
      </c>
      <c r="C148" s="159">
        <v>4.32</v>
      </c>
      <c r="D148" s="156">
        <v>0.4</v>
      </c>
      <c r="E148" s="156">
        <v>0.3</v>
      </c>
      <c r="F148" s="162"/>
      <c r="G148" s="156"/>
      <c r="H148" s="160"/>
      <c r="I148" s="156">
        <v>70</v>
      </c>
      <c r="J148" s="157">
        <f>(C148+D148+L148)*I148/100</f>
        <v>3.3040000000000003</v>
      </c>
      <c r="K148" s="165"/>
      <c r="L148" s="157"/>
      <c r="M148" s="156"/>
      <c r="N148" s="131">
        <f>(D148+E148+F148+H148+G148+J148+L148+M148)</f>
        <v>4.0040000000000004</v>
      </c>
      <c r="O148" s="131">
        <f>N148+C148</f>
        <v>8.3240000000000016</v>
      </c>
      <c r="P148" s="129">
        <f t="shared" si="30"/>
        <v>70328.000000000015</v>
      </c>
      <c r="Q148" s="129"/>
      <c r="R148" s="161">
        <f t="shared" si="31"/>
        <v>70328.000000000015</v>
      </c>
      <c r="S148" s="178"/>
      <c r="T148" s="178"/>
      <c r="U148" s="178"/>
      <c r="V148" s="178"/>
      <c r="W148" s="178"/>
      <c r="X148" s="178"/>
      <c r="Y148" s="178"/>
      <c r="Z148" s="178"/>
      <c r="AA148" s="178"/>
      <c r="AB148" s="178"/>
      <c r="AC148" s="178"/>
      <c r="AD148" s="178"/>
      <c r="AE148" s="178"/>
      <c r="AF148" s="178"/>
      <c r="AG148" s="178"/>
      <c r="AH148" s="178"/>
      <c r="AI148" s="178"/>
      <c r="AJ148" s="178"/>
      <c r="AK148" s="178"/>
      <c r="AL148" s="178"/>
      <c r="AM148" s="178"/>
      <c r="AN148" s="178"/>
      <c r="AO148" s="178"/>
      <c r="AP148" s="178"/>
      <c r="AQ148" s="178"/>
      <c r="AR148" s="178"/>
      <c r="AS148" s="178"/>
      <c r="AT148" s="178"/>
      <c r="AU148" s="178"/>
      <c r="AV148" s="178"/>
      <c r="AW148" s="178"/>
      <c r="AX148" s="178"/>
      <c r="AY148" s="178"/>
      <c r="AZ148" s="178"/>
      <c r="BA148" s="178"/>
      <c r="BB148" s="178"/>
      <c r="BC148" s="179"/>
      <c r="BD148" s="179"/>
      <c r="BE148" s="179"/>
      <c r="BF148" s="179"/>
      <c r="BG148" s="179"/>
      <c r="BH148" s="179"/>
      <c r="BI148" s="179"/>
      <c r="BJ148" s="179"/>
      <c r="BK148" s="179"/>
      <c r="BL148" s="179"/>
      <c r="BM148" s="179"/>
    </row>
    <row r="149" spans="1:65" s="180" customFormat="1" ht="15" customHeight="1" x14ac:dyDescent="0.2">
      <c r="A149" s="132">
        <v>2</v>
      </c>
      <c r="B149" s="135" t="s">
        <v>274</v>
      </c>
      <c r="C149" s="156">
        <v>3.66</v>
      </c>
      <c r="D149" s="156">
        <v>0.3</v>
      </c>
      <c r="E149" s="156">
        <v>0.3</v>
      </c>
      <c r="F149" s="162"/>
      <c r="G149" s="156">
        <v>0.2</v>
      </c>
      <c r="H149" s="160">
        <v>0.4</v>
      </c>
      <c r="I149" s="156">
        <v>40</v>
      </c>
      <c r="J149" s="157">
        <f>(C149+D149+L149)*I149/100</f>
        <v>1.5840000000000001</v>
      </c>
      <c r="K149" s="165"/>
      <c r="L149" s="157"/>
      <c r="M149" s="156"/>
      <c r="N149" s="131">
        <f>(D149+E149+F149+H149+G149+J149+L149+M149)</f>
        <v>2.7839999999999998</v>
      </c>
      <c r="O149" s="131">
        <f>N149+C149</f>
        <v>6.444</v>
      </c>
      <c r="P149" s="129">
        <f t="shared" si="30"/>
        <v>59004</v>
      </c>
      <c r="Q149" s="129"/>
      <c r="R149" s="161">
        <f t="shared" si="31"/>
        <v>59004</v>
      </c>
      <c r="S149" s="178"/>
      <c r="T149" s="178"/>
      <c r="U149" s="178"/>
      <c r="V149" s="178"/>
      <c r="W149" s="178"/>
      <c r="X149" s="178"/>
      <c r="Y149" s="178"/>
      <c r="Z149" s="178"/>
      <c r="AA149" s="178"/>
      <c r="AB149" s="178"/>
      <c r="AC149" s="178"/>
      <c r="AD149" s="178"/>
      <c r="AE149" s="178"/>
      <c r="AF149" s="178"/>
      <c r="AG149" s="178"/>
      <c r="AH149" s="178"/>
      <c r="AI149" s="178"/>
      <c r="AJ149" s="178"/>
      <c r="AK149" s="178"/>
      <c r="AL149" s="178"/>
      <c r="AM149" s="178"/>
      <c r="AN149" s="178"/>
      <c r="AO149" s="178"/>
      <c r="AP149" s="178"/>
      <c r="AQ149" s="178"/>
      <c r="AR149" s="178"/>
      <c r="AS149" s="178"/>
      <c r="AT149" s="178"/>
      <c r="AU149" s="178"/>
      <c r="AV149" s="178"/>
      <c r="AW149" s="178"/>
      <c r="AX149" s="178"/>
      <c r="AY149" s="178"/>
      <c r="AZ149" s="178"/>
      <c r="BA149" s="178"/>
      <c r="BB149" s="178"/>
      <c r="BC149" s="179"/>
      <c r="BD149" s="179"/>
      <c r="BE149" s="179"/>
      <c r="BF149" s="179"/>
      <c r="BG149" s="179"/>
      <c r="BH149" s="179"/>
      <c r="BI149" s="179"/>
      <c r="BJ149" s="179"/>
      <c r="BK149" s="179"/>
      <c r="BL149" s="179"/>
      <c r="BM149" s="179"/>
    </row>
    <row r="150" spans="1:65" s="180" customFormat="1" ht="15" customHeight="1" x14ac:dyDescent="0.2">
      <c r="A150" s="132">
        <v>3</v>
      </c>
      <c r="B150" s="135" t="s">
        <v>275</v>
      </c>
      <c r="C150" s="159">
        <v>4.0599999999999996</v>
      </c>
      <c r="D150" s="156"/>
      <c r="E150" s="156">
        <v>0.3</v>
      </c>
      <c r="F150" s="162"/>
      <c r="G150" s="156">
        <v>0.2</v>
      </c>
      <c r="H150" s="160">
        <v>0.4</v>
      </c>
      <c r="I150" s="156">
        <v>40</v>
      </c>
      <c r="J150" s="157">
        <f>(C150+D150+L150)*I150/100</f>
        <v>1.7863999999999998</v>
      </c>
      <c r="K150" s="170">
        <v>10</v>
      </c>
      <c r="L150" s="157">
        <f>C150*K150/100</f>
        <v>0.40599999999999992</v>
      </c>
      <c r="M150" s="156"/>
      <c r="N150" s="131">
        <f>(D150+E150+F150+H150+G150+J150+L150+M150)</f>
        <v>3.0923999999999996</v>
      </c>
      <c r="O150" s="131">
        <f>N150+C150</f>
        <v>7.1523999999999992</v>
      </c>
      <c r="P150" s="129">
        <f t="shared" si="30"/>
        <v>66543.399999999994</v>
      </c>
      <c r="Q150" s="129"/>
      <c r="R150" s="161">
        <f t="shared" si="31"/>
        <v>66543.399999999994</v>
      </c>
      <c r="S150" s="178"/>
      <c r="T150" s="178"/>
      <c r="U150" s="178"/>
      <c r="V150" s="178"/>
      <c r="W150" s="178"/>
      <c r="X150" s="178"/>
      <c r="Y150" s="178"/>
      <c r="Z150" s="178"/>
      <c r="AA150" s="178"/>
      <c r="AB150" s="178"/>
      <c r="AC150" s="178"/>
      <c r="AD150" s="178"/>
      <c r="AE150" s="178"/>
      <c r="AF150" s="178"/>
      <c r="AG150" s="178"/>
      <c r="AH150" s="178"/>
      <c r="AI150" s="178"/>
      <c r="AJ150" s="178"/>
      <c r="AK150" s="178"/>
      <c r="AL150" s="178"/>
      <c r="AM150" s="178"/>
      <c r="AN150" s="178"/>
      <c r="AO150" s="178"/>
      <c r="AP150" s="178"/>
      <c r="AQ150" s="178"/>
      <c r="AR150" s="178"/>
      <c r="AS150" s="178"/>
      <c r="AT150" s="178"/>
      <c r="AU150" s="178"/>
      <c r="AV150" s="178"/>
      <c r="AW150" s="178"/>
      <c r="AX150" s="178"/>
      <c r="AY150" s="178"/>
      <c r="AZ150" s="178"/>
      <c r="BA150" s="178"/>
      <c r="BB150" s="178"/>
      <c r="BC150" s="179"/>
      <c r="BD150" s="179"/>
      <c r="BE150" s="179"/>
      <c r="BF150" s="179"/>
      <c r="BG150" s="179"/>
      <c r="BH150" s="179"/>
      <c r="BI150" s="179"/>
      <c r="BJ150" s="179"/>
      <c r="BK150" s="179"/>
      <c r="BL150" s="179"/>
      <c r="BM150" s="179"/>
    </row>
    <row r="151" spans="1:65" s="180" customFormat="1" ht="15" customHeight="1" x14ac:dyDescent="0.2">
      <c r="A151" s="132">
        <v>4</v>
      </c>
      <c r="B151" s="135" t="s">
        <v>276</v>
      </c>
      <c r="C151" s="159">
        <v>3</v>
      </c>
      <c r="D151" s="156"/>
      <c r="E151" s="156">
        <v>0.3</v>
      </c>
      <c r="F151" s="162"/>
      <c r="G151" s="156">
        <v>0.2</v>
      </c>
      <c r="H151" s="160">
        <v>0.4</v>
      </c>
      <c r="I151" s="156">
        <v>40</v>
      </c>
      <c r="J151" s="157">
        <f>(C151+D151+L151)*I151/100</f>
        <v>1.2</v>
      </c>
      <c r="K151" s="165"/>
      <c r="L151" s="157"/>
      <c r="M151" s="156"/>
      <c r="N151" s="131">
        <f>(D151+E151+F151+H151+G151+J151+L151+M151)</f>
        <v>2.0999999999999996</v>
      </c>
      <c r="O151" s="131">
        <f>N151+C151</f>
        <v>5.0999999999999996</v>
      </c>
      <c r="P151" s="129">
        <f t="shared" si="30"/>
        <v>44700</v>
      </c>
      <c r="Q151" s="129"/>
      <c r="R151" s="161">
        <f t="shared" si="31"/>
        <v>44700</v>
      </c>
      <c r="S151" s="178"/>
      <c r="T151" s="178"/>
      <c r="U151" s="178"/>
      <c r="V151" s="178"/>
      <c r="W151" s="178"/>
      <c r="X151" s="178"/>
      <c r="Y151" s="178"/>
      <c r="Z151" s="178"/>
      <c r="AA151" s="178"/>
      <c r="AB151" s="178"/>
      <c r="AC151" s="178"/>
      <c r="AD151" s="178"/>
      <c r="AE151" s="178"/>
      <c r="AF151" s="178"/>
      <c r="AG151" s="178"/>
      <c r="AH151" s="178"/>
      <c r="AI151" s="178"/>
      <c r="AJ151" s="178"/>
      <c r="AK151" s="178"/>
      <c r="AL151" s="178"/>
      <c r="AM151" s="178"/>
      <c r="AN151" s="178"/>
      <c r="AO151" s="178"/>
      <c r="AP151" s="178"/>
      <c r="AQ151" s="178"/>
      <c r="AR151" s="178"/>
      <c r="AS151" s="178"/>
      <c r="AT151" s="178"/>
      <c r="AU151" s="178"/>
      <c r="AV151" s="178"/>
      <c r="AW151" s="178"/>
      <c r="AX151" s="178"/>
      <c r="AY151" s="178"/>
      <c r="AZ151" s="178"/>
      <c r="BA151" s="178"/>
      <c r="BB151" s="178"/>
      <c r="BC151" s="179"/>
      <c r="BD151" s="179"/>
      <c r="BE151" s="179"/>
      <c r="BF151" s="179"/>
      <c r="BG151" s="179"/>
      <c r="BH151" s="179"/>
      <c r="BI151" s="179"/>
      <c r="BJ151" s="179"/>
      <c r="BK151" s="179"/>
      <c r="BL151" s="179"/>
      <c r="BM151" s="179"/>
    </row>
    <row r="152" spans="1:65" s="180" customFormat="1" ht="15.75" x14ac:dyDescent="0.25">
      <c r="A152" s="136" t="s">
        <v>255</v>
      </c>
      <c r="B152" s="177" t="s">
        <v>281</v>
      </c>
      <c r="C152" s="159"/>
      <c r="D152" s="156"/>
      <c r="E152" s="156"/>
      <c r="F152" s="162"/>
      <c r="G152" s="156"/>
      <c r="H152" s="160"/>
      <c r="I152" s="156"/>
      <c r="J152" s="157"/>
      <c r="K152" s="165"/>
      <c r="L152" s="157"/>
      <c r="M152" s="156"/>
      <c r="N152" s="131"/>
      <c r="O152" s="131"/>
      <c r="P152" s="129">
        <f t="shared" si="30"/>
        <v>0</v>
      </c>
      <c r="Q152" s="129"/>
      <c r="R152" s="214">
        <f>SUM(R153:R155)</f>
        <v>92976</v>
      </c>
      <c r="S152" s="113">
        <f>R152</f>
        <v>92976</v>
      </c>
      <c r="T152" s="114" t="s">
        <v>288</v>
      </c>
      <c r="U152" s="178"/>
      <c r="V152" s="178"/>
      <c r="W152" s="178"/>
      <c r="X152" s="178"/>
      <c r="Y152" s="178"/>
      <c r="Z152" s="178"/>
      <c r="AA152" s="178"/>
      <c r="AB152" s="178"/>
      <c r="AC152" s="178"/>
      <c r="AD152" s="178"/>
      <c r="AE152" s="178"/>
      <c r="AF152" s="178"/>
      <c r="AG152" s="178"/>
      <c r="AH152" s="178"/>
      <c r="AI152" s="178"/>
      <c r="AJ152" s="178"/>
      <c r="AK152" s="178"/>
      <c r="AL152" s="178"/>
      <c r="AM152" s="178"/>
      <c r="AN152" s="178"/>
      <c r="AO152" s="178"/>
      <c r="AP152" s="178"/>
      <c r="AQ152" s="178"/>
      <c r="AR152" s="178"/>
      <c r="AS152" s="178"/>
      <c r="AT152" s="178"/>
      <c r="AU152" s="178"/>
      <c r="AV152" s="178"/>
      <c r="AW152" s="178"/>
      <c r="AX152" s="178"/>
      <c r="AY152" s="178"/>
      <c r="AZ152" s="178"/>
      <c r="BA152" s="178"/>
      <c r="BB152" s="178"/>
      <c r="BC152" s="179"/>
      <c r="BD152" s="179"/>
      <c r="BE152" s="179"/>
      <c r="BF152" s="179"/>
      <c r="BG152" s="179"/>
      <c r="BH152" s="179"/>
      <c r="BI152" s="179"/>
      <c r="BJ152" s="179"/>
      <c r="BK152" s="179"/>
      <c r="BL152" s="179"/>
      <c r="BM152" s="179"/>
    </row>
    <row r="153" spans="1:65" s="180" customFormat="1" ht="15" customHeight="1" x14ac:dyDescent="0.2">
      <c r="A153" s="132">
        <v>1</v>
      </c>
      <c r="B153" s="130" t="s">
        <v>282</v>
      </c>
      <c r="C153" s="159">
        <v>2.08</v>
      </c>
      <c r="D153" s="156"/>
      <c r="E153" s="156">
        <v>0.3</v>
      </c>
      <c r="F153" s="171"/>
      <c r="G153" s="156"/>
      <c r="H153" s="160"/>
      <c r="I153" s="156">
        <v>15</v>
      </c>
      <c r="J153" s="157">
        <f>(C153+D153+L153)*I153/100</f>
        <v>0.31200000000000006</v>
      </c>
      <c r="K153" s="170"/>
      <c r="L153" s="157"/>
      <c r="M153" s="156"/>
      <c r="N153" s="131">
        <f>(D153+E153+F153+H153+G153+J153+L153+M153)</f>
        <v>0.6120000000000001</v>
      </c>
      <c r="O153" s="131">
        <f>N153+C153</f>
        <v>2.6920000000000002</v>
      </c>
      <c r="P153" s="129">
        <f t="shared" si="30"/>
        <v>30992</v>
      </c>
      <c r="Q153" s="129"/>
      <c r="R153" s="161">
        <f t="shared" si="31"/>
        <v>30992</v>
      </c>
      <c r="S153" s="178"/>
      <c r="T153" s="178"/>
      <c r="U153" s="178"/>
      <c r="V153" s="178"/>
      <c r="W153" s="178"/>
      <c r="X153" s="178"/>
      <c r="Y153" s="178"/>
      <c r="Z153" s="178"/>
      <c r="AA153" s="178"/>
      <c r="AB153" s="178"/>
      <c r="AC153" s="178"/>
      <c r="AD153" s="178"/>
      <c r="AE153" s="178"/>
      <c r="AF153" s="178"/>
      <c r="AG153" s="178"/>
      <c r="AH153" s="178"/>
      <c r="AI153" s="178"/>
      <c r="AJ153" s="178"/>
      <c r="AK153" s="178"/>
      <c r="AL153" s="178"/>
      <c r="AM153" s="178"/>
      <c r="AN153" s="178"/>
      <c r="AO153" s="178"/>
      <c r="AP153" s="178"/>
      <c r="AQ153" s="178"/>
      <c r="AR153" s="178"/>
      <c r="AS153" s="178"/>
      <c r="AT153" s="178"/>
      <c r="AU153" s="178"/>
      <c r="AV153" s="178"/>
      <c r="AW153" s="178"/>
      <c r="AX153" s="178"/>
      <c r="AY153" s="178"/>
      <c r="AZ153" s="178"/>
      <c r="BA153" s="178"/>
      <c r="BB153" s="178"/>
      <c r="BC153" s="179"/>
      <c r="BD153" s="179"/>
      <c r="BE153" s="179"/>
      <c r="BF153" s="179"/>
      <c r="BG153" s="179"/>
      <c r="BH153" s="179"/>
      <c r="BI153" s="179"/>
      <c r="BJ153" s="179"/>
      <c r="BK153" s="179"/>
      <c r="BL153" s="179"/>
      <c r="BM153" s="179"/>
    </row>
    <row r="154" spans="1:65" s="180" customFormat="1" ht="15" customHeight="1" x14ac:dyDescent="0.2">
      <c r="A154" s="132">
        <v>2</v>
      </c>
      <c r="B154" s="130" t="s">
        <v>283</v>
      </c>
      <c r="C154" s="159">
        <v>2.08</v>
      </c>
      <c r="D154" s="156"/>
      <c r="E154" s="156">
        <v>0.3</v>
      </c>
      <c r="F154" s="171"/>
      <c r="G154" s="156"/>
      <c r="H154" s="160"/>
      <c r="I154" s="156">
        <v>15</v>
      </c>
      <c r="J154" s="157">
        <f>(C154+D154+L154)*I154/100</f>
        <v>0.31200000000000006</v>
      </c>
      <c r="K154" s="170"/>
      <c r="L154" s="157"/>
      <c r="M154" s="156"/>
      <c r="N154" s="131">
        <f>(D154+E154+F154+H154+G154+J154+L154+M154)</f>
        <v>0.6120000000000001</v>
      </c>
      <c r="O154" s="131">
        <f>N154+C154</f>
        <v>2.6920000000000002</v>
      </c>
      <c r="P154" s="129">
        <f t="shared" si="30"/>
        <v>30992</v>
      </c>
      <c r="Q154" s="129"/>
      <c r="R154" s="161">
        <f t="shared" si="31"/>
        <v>30992</v>
      </c>
      <c r="S154" s="178"/>
      <c r="T154" s="178"/>
      <c r="U154" s="178"/>
      <c r="V154" s="178"/>
      <c r="W154" s="178"/>
      <c r="X154" s="178"/>
      <c r="Y154" s="178"/>
      <c r="Z154" s="178"/>
      <c r="AA154" s="178"/>
      <c r="AB154" s="178"/>
      <c r="AC154" s="178"/>
      <c r="AD154" s="178"/>
      <c r="AE154" s="178"/>
      <c r="AF154" s="178"/>
      <c r="AG154" s="178"/>
      <c r="AH154" s="178"/>
      <c r="AI154" s="178"/>
      <c r="AJ154" s="178"/>
      <c r="AK154" s="178"/>
      <c r="AL154" s="178"/>
      <c r="AM154" s="178"/>
      <c r="AN154" s="178"/>
      <c r="AO154" s="178"/>
      <c r="AP154" s="178"/>
      <c r="AQ154" s="178"/>
      <c r="AR154" s="178"/>
      <c r="AS154" s="178"/>
      <c r="AT154" s="178"/>
      <c r="AU154" s="178"/>
      <c r="AV154" s="178"/>
      <c r="AW154" s="178"/>
      <c r="AX154" s="178"/>
      <c r="AY154" s="178"/>
      <c r="AZ154" s="178"/>
      <c r="BA154" s="178"/>
      <c r="BB154" s="178"/>
      <c r="BC154" s="179"/>
      <c r="BD154" s="179"/>
      <c r="BE154" s="179"/>
      <c r="BF154" s="179"/>
      <c r="BG154" s="179"/>
      <c r="BH154" s="179"/>
      <c r="BI154" s="179"/>
      <c r="BJ154" s="179"/>
      <c r="BK154" s="179"/>
      <c r="BL154" s="179"/>
      <c r="BM154" s="179"/>
    </row>
    <row r="155" spans="1:65" s="180" customFormat="1" ht="15" customHeight="1" x14ac:dyDescent="0.2">
      <c r="A155" s="132">
        <v>3</v>
      </c>
      <c r="B155" s="130" t="s">
        <v>214</v>
      </c>
      <c r="C155" s="159">
        <v>2.08</v>
      </c>
      <c r="D155" s="156"/>
      <c r="E155" s="156">
        <v>0.3</v>
      </c>
      <c r="F155" s="171"/>
      <c r="G155" s="156"/>
      <c r="H155" s="160"/>
      <c r="I155" s="156">
        <v>15</v>
      </c>
      <c r="J155" s="157">
        <f>(C155+D155+L155)*I155/100</f>
        <v>0.31200000000000006</v>
      </c>
      <c r="K155" s="170"/>
      <c r="L155" s="157"/>
      <c r="M155" s="156"/>
      <c r="N155" s="131">
        <f>(D155+E155+F155+H155+G155+J155+L155+M155)</f>
        <v>0.6120000000000001</v>
      </c>
      <c r="O155" s="131">
        <f>N155+C155</f>
        <v>2.6920000000000002</v>
      </c>
      <c r="P155" s="129">
        <f t="shared" si="30"/>
        <v>30992</v>
      </c>
      <c r="Q155" s="129"/>
      <c r="R155" s="161">
        <f t="shared" si="31"/>
        <v>30992</v>
      </c>
      <c r="S155" s="178"/>
      <c r="T155" s="178"/>
      <c r="U155" s="178"/>
      <c r="V155" s="178"/>
      <c r="W155" s="178"/>
      <c r="X155" s="178"/>
      <c r="Y155" s="178"/>
      <c r="Z155" s="178"/>
      <c r="AA155" s="178"/>
      <c r="AB155" s="178"/>
      <c r="AC155" s="178"/>
      <c r="AD155" s="178"/>
      <c r="AE155" s="178"/>
      <c r="AF155" s="178"/>
      <c r="AG155" s="178"/>
      <c r="AH155" s="178"/>
      <c r="AI155" s="178"/>
      <c r="AJ155" s="178"/>
      <c r="AK155" s="178"/>
      <c r="AL155" s="178"/>
      <c r="AM155" s="178"/>
      <c r="AN155" s="178"/>
      <c r="AO155" s="178"/>
      <c r="AP155" s="178"/>
      <c r="AQ155" s="178"/>
      <c r="AR155" s="178"/>
      <c r="AS155" s="178"/>
      <c r="AT155" s="178"/>
      <c r="AU155" s="178"/>
      <c r="AV155" s="178"/>
      <c r="AW155" s="178"/>
      <c r="AX155" s="178"/>
      <c r="AY155" s="178"/>
      <c r="AZ155" s="178"/>
      <c r="BA155" s="178"/>
      <c r="BB155" s="178"/>
      <c r="BC155" s="179"/>
      <c r="BD155" s="179"/>
      <c r="BE155" s="179"/>
      <c r="BF155" s="179"/>
      <c r="BG155" s="179"/>
      <c r="BH155" s="179"/>
      <c r="BI155" s="179"/>
      <c r="BJ155" s="179"/>
      <c r="BK155" s="179"/>
      <c r="BL155" s="179"/>
      <c r="BM155" s="179"/>
    </row>
    <row r="156" spans="1:65" s="180" customFormat="1" ht="12" x14ac:dyDescent="0.2">
      <c r="A156" s="136" t="s">
        <v>255</v>
      </c>
      <c r="B156" s="177" t="s">
        <v>284</v>
      </c>
      <c r="C156" s="159"/>
      <c r="D156" s="156"/>
      <c r="E156" s="156"/>
      <c r="F156" s="162"/>
      <c r="G156" s="156"/>
      <c r="H156" s="160"/>
      <c r="I156" s="156"/>
      <c r="J156" s="157"/>
      <c r="K156" s="165"/>
      <c r="L156" s="157"/>
      <c r="M156" s="156"/>
      <c r="N156" s="131"/>
      <c r="O156" s="131"/>
      <c r="P156" s="129">
        <f t="shared" si="30"/>
        <v>0</v>
      </c>
      <c r="Q156" s="129"/>
      <c r="R156" s="161">
        <f t="shared" si="31"/>
        <v>0</v>
      </c>
      <c r="S156" s="178"/>
      <c r="T156" s="178"/>
      <c r="U156" s="178"/>
      <c r="V156" s="178"/>
      <c r="W156" s="178"/>
      <c r="X156" s="178"/>
      <c r="Y156" s="178"/>
      <c r="Z156" s="178"/>
      <c r="AA156" s="178"/>
      <c r="AB156" s="178"/>
      <c r="AC156" s="178"/>
      <c r="AD156" s="178"/>
      <c r="AE156" s="178"/>
      <c r="AF156" s="178"/>
      <c r="AG156" s="178"/>
      <c r="AH156" s="178"/>
      <c r="AI156" s="178"/>
      <c r="AJ156" s="178"/>
      <c r="AK156" s="178"/>
      <c r="AL156" s="178"/>
      <c r="AM156" s="178"/>
      <c r="AN156" s="178"/>
      <c r="AO156" s="178"/>
      <c r="AP156" s="178"/>
      <c r="AQ156" s="178"/>
      <c r="AR156" s="178"/>
      <c r="AS156" s="178"/>
      <c r="AT156" s="178"/>
      <c r="AU156" s="178"/>
      <c r="AV156" s="178"/>
      <c r="AW156" s="178"/>
      <c r="AX156" s="178"/>
      <c r="AY156" s="178"/>
      <c r="AZ156" s="178"/>
      <c r="BA156" s="178"/>
      <c r="BB156" s="178"/>
      <c r="BC156" s="179"/>
      <c r="BD156" s="179"/>
      <c r="BE156" s="179"/>
      <c r="BF156" s="179"/>
      <c r="BG156" s="179"/>
      <c r="BH156" s="179"/>
      <c r="BI156" s="179"/>
      <c r="BJ156" s="179"/>
      <c r="BK156" s="179"/>
      <c r="BL156" s="179"/>
      <c r="BM156" s="179"/>
    </row>
    <row r="157" spans="1:65" s="180" customFormat="1" ht="15" customHeight="1" x14ac:dyDescent="0.2">
      <c r="A157" s="132">
        <v>1</v>
      </c>
      <c r="B157" s="135" t="s">
        <v>285</v>
      </c>
      <c r="C157" s="159"/>
      <c r="D157" s="156"/>
      <c r="E157" s="156"/>
      <c r="F157" s="162"/>
      <c r="G157" s="156"/>
      <c r="H157" s="160"/>
      <c r="I157" s="156"/>
      <c r="J157" s="157"/>
      <c r="K157" s="165"/>
      <c r="L157" s="157"/>
      <c r="M157" s="156"/>
      <c r="N157" s="131"/>
      <c r="O157" s="131"/>
      <c r="P157" s="129">
        <f t="shared" si="30"/>
        <v>0</v>
      </c>
      <c r="Q157" s="129"/>
      <c r="R157" s="161">
        <f t="shared" si="31"/>
        <v>0</v>
      </c>
      <c r="S157" s="178"/>
      <c r="T157" s="178"/>
      <c r="U157" s="178"/>
      <c r="V157" s="178"/>
      <c r="W157" s="178"/>
      <c r="X157" s="178"/>
      <c r="Y157" s="178"/>
      <c r="Z157" s="178"/>
      <c r="AA157" s="178"/>
      <c r="AB157" s="178"/>
      <c r="AC157" s="178"/>
      <c r="AD157" s="178"/>
      <c r="AE157" s="178"/>
      <c r="AF157" s="178"/>
      <c r="AG157" s="178"/>
      <c r="AH157" s="178"/>
      <c r="AI157" s="178"/>
      <c r="AJ157" s="178"/>
      <c r="AK157" s="178"/>
      <c r="AL157" s="178"/>
      <c r="AM157" s="178"/>
      <c r="AN157" s="178"/>
      <c r="AO157" s="178"/>
      <c r="AP157" s="178"/>
      <c r="AQ157" s="178"/>
      <c r="AR157" s="178"/>
      <c r="AS157" s="178"/>
      <c r="AT157" s="178"/>
      <c r="AU157" s="178"/>
      <c r="AV157" s="178"/>
      <c r="AW157" s="178"/>
      <c r="AX157" s="178"/>
      <c r="AY157" s="178"/>
      <c r="AZ157" s="178"/>
      <c r="BA157" s="178"/>
      <c r="BB157" s="178"/>
      <c r="BC157" s="179"/>
      <c r="BD157" s="179"/>
      <c r="BE157" s="179"/>
      <c r="BF157" s="179"/>
      <c r="BG157" s="179"/>
      <c r="BH157" s="179"/>
      <c r="BI157" s="179"/>
      <c r="BJ157" s="179"/>
      <c r="BK157" s="179"/>
      <c r="BL157" s="179"/>
      <c r="BM157" s="179"/>
    </row>
    <row r="158" spans="1:65" s="180" customFormat="1" ht="15" customHeight="1" x14ac:dyDescent="0.2">
      <c r="A158" s="132">
        <v>2</v>
      </c>
      <c r="B158" s="135" t="s">
        <v>290</v>
      </c>
      <c r="C158" s="159"/>
      <c r="D158" s="156"/>
      <c r="E158" s="156"/>
      <c r="F158" s="162"/>
      <c r="G158" s="156"/>
      <c r="H158" s="160"/>
      <c r="I158" s="156"/>
      <c r="J158" s="157"/>
      <c r="K158" s="165"/>
      <c r="L158" s="157"/>
      <c r="M158" s="156"/>
      <c r="N158" s="131"/>
      <c r="O158" s="131"/>
      <c r="P158" s="129">
        <f t="shared" si="30"/>
        <v>0</v>
      </c>
      <c r="Q158" s="129"/>
      <c r="R158" s="161">
        <f t="shared" si="31"/>
        <v>0</v>
      </c>
      <c r="S158" s="178"/>
      <c r="T158" s="178"/>
      <c r="U158" s="178"/>
      <c r="V158" s="178"/>
      <c r="W158" s="178"/>
      <c r="X158" s="178"/>
      <c r="Y158" s="178"/>
      <c r="Z158" s="178"/>
      <c r="AA158" s="178"/>
      <c r="AB158" s="178"/>
      <c r="AC158" s="178"/>
      <c r="AD158" s="178"/>
      <c r="AE158" s="178"/>
      <c r="AF158" s="178"/>
      <c r="AG158" s="178"/>
      <c r="AH158" s="178"/>
      <c r="AI158" s="178"/>
      <c r="AJ158" s="178"/>
      <c r="AK158" s="178"/>
      <c r="AL158" s="178"/>
      <c r="AM158" s="178"/>
      <c r="AN158" s="178"/>
      <c r="AO158" s="178"/>
      <c r="AP158" s="178"/>
      <c r="AQ158" s="178"/>
      <c r="AR158" s="178"/>
      <c r="AS158" s="178"/>
      <c r="AT158" s="178"/>
      <c r="AU158" s="178"/>
      <c r="AV158" s="178"/>
      <c r="AW158" s="178"/>
      <c r="AX158" s="178"/>
      <c r="AY158" s="178"/>
      <c r="AZ158" s="178"/>
      <c r="BA158" s="178"/>
      <c r="BB158" s="178"/>
      <c r="BC158" s="179"/>
      <c r="BD158" s="179"/>
      <c r="BE158" s="179"/>
      <c r="BF158" s="179"/>
      <c r="BG158" s="179"/>
      <c r="BH158" s="179"/>
      <c r="BI158" s="179"/>
      <c r="BJ158" s="179"/>
      <c r="BK158" s="179"/>
      <c r="BL158" s="179"/>
      <c r="BM158" s="179"/>
    </row>
    <row r="159" spans="1:65" s="180" customFormat="1" ht="15" customHeight="1" x14ac:dyDescent="0.2">
      <c r="A159" s="132">
        <v>3</v>
      </c>
      <c r="B159" s="135" t="s">
        <v>286</v>
      </c>
      <c r="C159" s="159"/>
      <c r="D159" s="156"/>
      <c r="E159" s="156"/>
      <c r="F159" s="162"/>
      <c r="G159" s="156"/>
      <c r="H159" s="160"/>
      <c r="I159" s="156"/>
      <c r="J159" s="157"/>
      <c r="K159" s="165"/>
      <c r="L159" s="157"/>
      <c r="M159" s="156"/>
      <c r="N159" s="131"/>
      <c r="O159" s="131"/>
      <c r="P159" s="129">
        <f t="shared" si="30"/>
        <v>0</v>
      </c>
      <c r="Q159" s="129"/>
      <c r="R159" s="161">
        <f t="shared" si="31"/>
        <v>0</v>
      </c>
      <c r="S159" s="178"/>
      <c r="T159" s="178"/>
      <c r="U159" s="178"/>
      <c r="V159" s="178"/>
      <c r="W159" s="178"/>
      <c r="X159" s="178"/>
      <c r="Y159" s="178"/>
      <c r="Z159" s="178"/>
      <c r="AA159" s="178"/>
      <c r="AB159" s="178"/>
      <c r="AC159" s="178"/>
      <c r="AD159" s="178"/>
      <c r="AE159" s="178"/>
      <c r="AF159" s="178"/>
      <c r="AG159" s="178"/>
      <c r="AH159" s="178"/>
      <c r="AI159" s="178"/>
      <c r="AJ159" s="178"/>
      <c r="AK159" s="178"/>
      <c r="AL159" s="178"/>
      <c r="AM159" s="178"/>
      <c r="AN159" s="178"/>
      <c r="AO159" s="178"/>
      <c r="AP159" s="178"/>
      <c r="AQ159" s="178"/>
      <c r="AR159" s="178"/>
      <c r="AS159" s="178"/>
      <c r="AT159" s="178"/>
      <c r="AU159" s="178"/>
      <c r="AV159" s="178"/>
      <c r="AW159" s="178"/>
      <c r="AX159" s="178"/>
      <c r="AY159" s="178"/>
      <c r="AZ159" s="178"/>
      <c r="BA159" s="178"/>
      <c r="BB159" s="178"/>
      <c r="BC159" s="179"/>
      <c r="BD159" s="179"/>
      <c r="BE159" s="179"/>
      <c r="BF159" s="179"/>
      <c r="BG159" s="179"/>
      <c r="BH159" s="179"/>
      <c r="BI159" s="179"/>
      <c r="BJ159" s="179"/>
      <c r="BK159" s="179"/>
      <c r="BL159" s="179"/>
      <c r="BM159" s="179"/>
    </row>
    <row r="160" spans="1:65" s="180" customFormat="1" ht="18" customHeight="1" thickBot="1" x14ac:dyDescent="0.2">
      <c r="A160" s="181"/>
      <c r="B160" s="182" t="s">
        <v>287</v>
      </c>
      <c r="C160" s="183">
        <f>SUM(C8:C159)</f>
        <v>394.68000000000035</v>
      </c>
      <c r="D160" s="183">
        <f>SUM(D8:D159)</f>
        <v>12.600000000000009</v>
      </c>
      <c r="E160" s="183">
        <f>SUM(E8:E159)</f>
        <v>36.671428571428578</v>
      </c>
      <c r="F160" s="183">
        <f>SUM(F8:F159)</f>
        <v>3.3857142857142857</v>
      </c>
      <c r="G160" s="183">
        <f>SUM(G8:G159)</f>
        <v>13.547619047619039</v>
      </c>
      <c r="H160" s="183">
        <f>SUM(H8:H159)</f>
        <v>6.8000000000000016</v>
      </c>
      <c r="I160" s="183"/>
      <c r="J160" s="183">
        <f>SUM(J8:J159)</f>
        <v>184.21004857142856</v>
      </c>
      <c r="K160" s="183"/>
      <c r="L160" s="183">
        <f t="shared" ref="L160:Q160" si="35">SUM(L8:L159)</f>
        <v>6.0523999999999996</v>
      </c>
      <c r="M160" s="183">
        <f t="shared" si="35"/>
        <v>2.6999999999999997</v>
      </c>
      <c r="N160" s="183">
        <f t="shared" si="35"/>
        <v>265.96721047619053</v>
      </c>
      <c r="O160" s="183">
        <f t="shared" si="35"/>
        <v>660.64721047619059</v>
      </c>
      <c r="P160" s="184">
        <f t="shared" si="35"/>
        <v>6158652.7600000007</v>
      </c>
      <c r="Q160" s="184">
        <f t="shared" si="35"/>
        <v>0</v>
      </c>
      <c r="R160" s="215">
        <f>R152+R147+R143+R136+R131+R121+R107+R92+R84+R71+R56+R37+R35+R29+R21+R12+R7</f>
        <v>6158652.7600000007</v>
      </c>
      <c r="S160" s="178"/>
      <c r="T160" s="178"/>
      <c r="U160" s="178"/>
      <c r="V160" s="178"/>
      <c r="W160" s="178"/>
      <c r="X160" s="178"/>
      <c r="Y160" s="178"/>
      <c r="Z160" s="178"/>
      <c r="AA160" s="178"/>
      <c r="AB160" s="178"/>
      <c r="AC160" s="178"/>
      <c r="AD160" s="178"/>
      <c r="AE160" s="178"/>
      <c r="AF160" s="178"/>
      <c r="AG160" s="178"/>
      <c r="AH160" s="178"/>
      <c r="AI160" s="178"/>
      <c r="AJ160" s="178"/>
      <c r="AK160" s="178"/>
      <c r="AL160" s="178"/>
      <c r="AM160" s="178"/>
      <c r="AN160" s="178"/>
      <c r="AO160" s="178"/>
      <c r="AP160" s="178"/>
      <c r="AQ160" s="178"/>
      <c r="AR160" s="178"/>
      <c r="AS160" s="178"/>
      <c r="AT160" s="178"/>
      <c r="AU160" s="178"/>
      <c r="AV160" s="178"/>
      <c r="AW160" s="178"/>
      <c r="AX160" s="178"/>
      <c r="AY160" s="178"/>
      <c r="AZ160" s="178"/>
      <c r="BA160" s="178"/>
      <c r="BB160" s="178"/>
      <c r="BC160" s="179"/>
      <c r="BD160" s="179"/>
      <c r="BE160" s="179"/>
      <c r="BF160" s="179"/>
      <c r="BG160" s="179"/>
      <c r="BH160" s="179"/>
      <c r="BI160" s="179"/>
      <c r="BJ160" s="179"/>
      <c r="BK160" s="179"/>
      <c r="BL160" s="179"/>
      <c r="BM160" s="179"/>
    </row>
    <row r="161" spans="1:65" s="180" customFormat="1" ht="16.5" thickTop="1" x14ac:dyDescent="0.25">
      <c r="A161" s="185"/>
      <c r="B161" s="60" t="s">
        <v>277</v>
      </c>
      <c r="C161" s="186" t="e">
        <f ca="1">[1]!VND(R160,TRUE)</f>
        <v>#NAME?</v>
      </c>
      <c r="D161" s="187"/>
      <c r="E161" s="187"/>
      <c r="F161" s="187"/>
      <c r="G161" s="187"/>
      <c r="H161" s="187"/>
      <c r="I161" s="188"/>
      <c r="J161" s="188"/>
      <c r="K161" s="188"/>
      <c r="L161" s="188"/>
      <c r="M161" s="187"/>
      <c r="N161" s="188"/>
      <c r="O161" s="188"/>
      <c r="P161" s="138"/>
      <c r="Q161" s="138"/>
      <c r="R161" s="138"/>
      <c r="S161" s="178"/>
      <c r="T161" s="178"/>
      <c r="U161" s="178"/>
      <c r="V161" s="178"/>
      <c r="W161" s="178"/>
      <c r="X161" s="178"/>
      <c r="Y161" s="178"/>
      <c r="Z161" s="178"/>
      <c r="AA161" s="178"/>
      <c r="AB161" s="178"/>
      <c r="AC161" s="178"/>
      <c r="AD161" s="178"/>
      <c r="AE161" s="178"/>
      <c r="AF161" s="178"/>
      <c r="AG161" s="178"/>
      <c r="AH161" s="178"/>
      <c r="AI161" s="178"/>
      <c r="AJ161" s="178"/>
      <c r="AK161" s="178"/>
      <c r="AL161" s="178"/>
      <c r="AM161" s="178"/>
      <c r="AN161" s="178"/>
      <c r="AO161" s="178"/>
      <c r="AP161" s="178"/>
      <c r="AQ161" s="178"/>
      <c r="AR161" s="178"/>
      <c r="AS161" s="178"/>
      <c r="AT161" s="178"/>
      <c r="AU161" s="178"/>
      <c r="AV161" s="178"/>
      <c r="AW161" s="178"/>
      <c r="AX161" s="178"/>
      <c r="AY161" s="178"/>
      <c r="AZ161" s="178"/>
      <c r="BA161" s="178"/>
      <c r="BB161" s="178"/>
      <c r="BC161" s="179"/>
      <c r="BD161" s="179"/>
      <c r="BE161" s="179"/>
      <c r="BF161" s="179"/>
      <c r="BG161" s="179"/>
      <c r="BH161" s="179"/>
      <c r="BI161" s="179"/>
      <c r="BJ161" s="179"/>
      <c r="BK161" s="179"/>
      <c r="BL161" s="179"/>
      <c r="BM161" s="179"/>
    </row>
    <row r="162" spans="1:65" s="180" customFormat="1" ht="15.75" x14ac:dyDescent="0.25">
      <c r="A162" s="189"/>
      <c r="B162" s="125"/>
      <c r="C162" s="190"/>
      <c r="D162" s="62"/>
      <c r="E162" s="62"/>
      <c r="F162" s="62"/>
      <c r="G162" s="62"/>
      <c r="H162" s="62"/>
      <c r="I162" s="62"/>
      <c r="J162" s="62"/>
      <c r="K162" s="62"/>
      <c r="L162" s="62"/>
      <c r="M162" s="191"/>
      <c r="N162" s="39"/>
      <c r="P162" s="67" t="s">
        <v>291</v>
      </c>
      <c r="Q162" s="67"/>
      <c r="S162" s="178"/>
      <c r="T162" s="178"/>
      <c r="U162" s="178"/>
      <c r="V162" s="178"/>
      <c r="W162" s="178"/>
      <c r="X162" s="178"/>
      <c r="Y162" s="178"/>
      <c r="Z162" s="178"/>
      <c r="AA162" s="178"/>
      <c r="AB162" s="178"/>
      <c r="AC162" s="178"/>
      <c r="AD162" s="178"/>
      <c r="AE162" s="178"/>
      <c r="AF162" s="178"/>
      <c r="AG162" s="178"/>
      <c r="AH162" s="178"/>
      <c r="AI162" s="178"/>
      <c r="AJ162" s="178"/>
      <c r="AK162" s="178"/>
      <c r="AL162" s="178"/>
      <c r="AM162" s="178"/>
      <c r="AN162" s="178"/>
      <c r="AO162" s="178"/>
      <c r="AP162" s="178"/>
      <c r="AQ162" s="178"/>
      <c r="AR162" s="178"/>
      <c r="AS162" s="178"/>
      <c r="AT162" s="178"/>
      <c r="AU162" s="178"/>
      <c r="AV162" s="178"/>
      <c r="AW162" s="178"/>
      <c r="AX162" s="178"/>
      <c r="AY162" s="178"/>
      <c r="AZ162" s="178"/>
      <c r="BA162" s="178"/>
      <c r="BB162" s="178"/>
      <c r="BC162" s="179"/>
      <c r="BD162" s="179"/>
      <c r="BE162" s="179"/>
      <c r="BF162" s="179"/>
      <c r="BG162" s="179"/>
      <c r="BH162" s="179"/>
      <c r="BI162" s="179"/>
      <c r="BJ162" s="179"/>
      <c r="BK162" s="179"/>
      <c r="BL162" s="179"/>
      <c r="BM162" s="179"/>
    </row>
    <row r="163" spans="1:65" s="180" customFormat="1" ht="15.75" x14ac:dyDescent="0.25">
      <c r="A163" s="192"/>
      <c r="B163" s="193"/>
      <c r="C163" s="194"/>
      <c r="D163" s="193"/>
      <c r="E163" s="194"/>
      <c r="F163" s="75"/>
      <c r="G163" s="194"/>
      <c r="H163" s="194"/>
      <c r="I163" s="194"/>
      <c r="J163" s="195"/>
      <c r="K163" s="194"/>
      <c r="L163" s="194"/>
      <c r="M163" s="194"/>
      <c r="N163" s="196"/>
      <c r="P163" s="67" t="s">
        <v>113</v>
      </c>
      <c r="Q163" s="67"/>
      <c r="S163" s="178"/>
      <c r="T163" s="178"/>
      <c r="U163" s="178"/>
      <c r="V163" s="178"/>
      <c r="W163" s="178"/>
      <c r="X163" s="178"/>
      <c r="Y163" s="178"/>
      <c r="Z163" s="178"/>
      <c r="AA163" s="178"/>
      <c r="AB163" s="178"/>
      <c r="AC163" s="178"/>
      <c r="AD163" s="178"/>
      <c r="AE163" s="178"/>
      <c r="AF163" s="178"/>
      <c r="AG163" s="178"/>
      <c r="AH163" s="178"/>
      <c r="AI163" s="178"/>
      <c r="AJ163" s="178"/>
      <c r="AK163" s="178"/>
      <c r="AL163" s="178"/>
      <c r="AM163" s="178"/>
      <c r="AN163" s="178"/>
      <c r="AO163" s="178"/>
      <c r="AP163" s="178"/>
      <c r="AQ163" s="178"/>
      <c r="AR163" s="178"/>
      <c r="AS163" s="178"/>
      <c r="AT163" s="178"/>
      <c r="AU163" s="178"/>
      <c r="AV163" s="178"/>
      <c r="AW163" s="178"/>
      <c r="AX163" s="178"/>
      <c r="AY163" s="178"/>
      <c r="AZ163" s="178"/>
      <c r="BA163" s="178"/>
      <c r="BB163" s="178"/>
      <c r="BC163" s="179"/>
      <c r="BD163" s="179"/>
      <c r="BE163" s="179"/>
      <c r="BF163" s="179"/>
      <c r="BG163" s="179"/>
      <c r="BH163" s="179"/>
      <c r="BI163" s="179"/>
      <c r="BJ163" s="179"/>
      <c r="BK163" s="179"/>
      <c r="BL163" s="179"/>
      <c r="BM163" s="179"/>
    </row>
    <row r="164" spans="1:65" s="180" customFormat="1" ht="15.75" x14ac:dyDescent="0.25">
      <c r="A164" s="192"/>
      <c r="B164" s="197" t="s">
        <v>111</v>
      </c>
      <c r="C164" s="81"/>
      <c r="D164" s="198"/>
      <c r="E164" s="81"/>
      <c r="F164" s="81"/>
      <c r="G164" s="199" t="s">
        <v>112</v>
      </c>
      <c r="H164" s="200"/>
      <c r="I164" s="81"/>
      <c r="J164" s="201"/>
      <c r="P164" s="139" t="s">
        <v>278</v>
      </c>
      <c r="Q164" s="139"/>
      <c r="S164" s="178"/>
      <c r="T164" s="178"/>
      <c r="U164" s="178"/>
      <c r="V164" s="178"/>
      <c r="W164" s="178"/>
      <c r="X164" s="178"/>
      <c r="Y164" s="178"/>
      <c r="Z164" s="178"/>
      <c r="AA164" s="178"/>
      <c r="AB164" s="178"/>
      <c r="AC164" s="178"/>
      <c r="AD164" s="178"/>
      <c r="AE164" s="178"/>
      <c r="AF164" s="178"/>
      <c r="AG164" s="178"/>
      <c r="AH164" s="178"/>
      <c r="AI164" s="178"/>
      <c r="AJ164" s="178"/>
      <c r="AK164" s="178"/>
      <c r="AL164" s="178"/>
      <c r="AM164" s="178"/>
      <c r="AN164" s="178"/>
      <c r="AO164" s="178"/>
      <c r="AP164" s="178"/>
      <c r="AQ164" s="178"/>
      <c r="AR164" s="178"/>
      <c r="AS164" s="178"/>
      <c r="AT164" s="178"/>
      <c r="AU164" s="178"/>
      <c r="AV164" s="178"/>
      <c r="AW164" s="178"/>
      <c r="AX164" s="178"/>
      <c r="AY164" s="178"/>
      <c r="AZ164" s="178"/>
      <c r="BA164" s="178"/>
      <c r="BB164" s="178"/>
      <c r="BC164" s="179"/>
      <c r="BD164" s="179"/>
      <c r="BE164" s="179"/>
      <c r="BF164" s="179"/>
      <c r="BG164" s="179"/>
      <c r="BH164" s="179"/>
      <c r="BI164" s="179"/>
      <c r="BJ164" s="179"/>
      <c r="BK164" s="179"/>
      <c r="BL164" s="179"/>
      <c r="BM164" s="179"/>
    </row>
    <row r="165" spans="1:65" s="180" customFormat="1" ht="15.75" x14ac:dyDescent="0.25">
      <c r="A165" s="192"/>
      <c r="B165" s="198"/>
      <c r="C165" s="81"/>
      <c r="D165" s="198"/>
      <c r="E165" s="81"/>
      <c r="F165" s="81"/>
      <c r="G165" s="63"/>
      <c r="H165" s="63"/>
      <c r="I165" s="81"/>
      <c r="J165" s="201"/>
      <c r="P165" s="139"/>
      <c r="Q165" s="139"/>
      <c r="S165" s="178"/>
      <c r="T165" s="178"/>
      <c r="U165" s="178"/>
      <c r="V165" s="178"/>
      <c r="W165" s="178"/>
      <c r="X165" s="178"/>
      <c r="Y165" s="178"/>
      <c r="Z165" s="178"/>
      <c r="AA165" s="178"/>
      <c r="AB165" s="178"/>
      <c r="AC165" s="178"/>
      <c r="AD165" s="178"/>
      <c r="AE165" s="178"/>
      <c r="AF165" s="178"/>
      <c r="AG165" s="178"/>
      <c r="AH165" s="178"/>
      <c r="AI165" s="178"/>
      <c r="AJ165" s="178"/>
      <c r="AK165" s="178"/>
      <c r="AL165" s="178"/>
      <c r="AM165" s="178"/>
      <c r="AN165" s="178"/>
      <c r="AO165" s="178"/>
      <c r="AP165" s="178"/>
      <c r="AQ165" s="178"/>
      <c r="AR165" s="178"/>
      <c r="AS165" s="178"/>
      <c r="AT165" s="178"/>
      <c r="AU165" s="178"/>
      <c r="AV165" s="178"/>
      <c r="AW165" s="178"/>
      <c r="AX165" s="178"/>
      <c r="AY165" s="178"/>
      <c r="AZ165" s="178"/>
      <c r="BA165" s="178"/>
      <c r="BB165" s="178"/>
      <c r="BC165" s="179"/>
      <c r="BD165" s="179"/>
      <c r="BE165" s="179"/>
      <c r="BF165" s="179"/>
      <c r="BG165" s="179"/>
      <c r="BH165" s="179"/>
      <c r="BI165" s="179"/>
      <c r="BJ165" s="179"/>
      <c r="BK165" s="179"/>
      <c r="BL165" s="179"/>
      <c r="BM165" s="179"/>
    </row>
    <row r="166" spans="1:65" s="180" customFormat="1" ht="21" customHeight="1" x14ac:dyDescent="0.25">
      <c r="A166" s="192"/>
      <c r="B166" s="202"/>
      <c r="C166" s="202"/>
      <c r="D166" s="202"/>
      <c r="E166" s="202"/>
      <c r="F166" s="202"/>
      <c r="G166" s="202"/>
      <c r="H166" s="202"/>
      <c r="I166" s="202"/>
      <c r="J166" s="202"/>
      <c r="O166" s="202"/>
      <c r="P166" s="88"/>
      <c r="Q166" s="88"/>
      <c r="S166" s="178"/>
      <c r="T166" s="178"/>
      <c r="U166" s="178"/>
      <c r="V166" s="178"/>
      <c r="W166" s="178"/>
      <c r="X166" s="178"/>
      <c r="Y166" s="178"/>
      <c r="Z166" s="178"/>
      <c r="AA166" s="178"/>
      <c r="AB166" s="178"/>
      <c r="AC166" s="178"/>
      <c r="AD166" s="178"/>
      <c r="AE166" s="178"/>
      <c r="AF166" s="178"/>
      <c r="AG166" s="178"/>
      <c r="AH166" s="178"/>
      <c r="AI166" s="178"/>
      <c r="AJ166" s="178"/>
      <c r="AK166" s="178"/>
      <c r="AL166" s="178"/>
      <c r="AM166" s="178"/>
      <c r="AN166" s="178"/>
      <c r="AO166" s="178"/>
      <c r="AP166" s="178"/>
      <c r="AQ166" s="178"/>
      <c r="AR166" s="178"/>
      <c r="AS166" s="178"/>
      <c r="AT166" s="178"/>
      <c r="AU166" s="178"/>
      <c r="AV166" s="178"/>
      <c r="AW166" s="178"/>
      <c r="AX166" s="178"/>
      <c r="AY166" s="178"/>
      <c r="AZ166" s="178"/>
      <c r="BA166" s="178"/>
      <c r="BB166" s="178"/>
      <c r="BC166" s="179"/>
      <c r="BD166" s="179"/>
      <c r="BE166" s="179"/>
      <c r="BF166" s="179"/>
      <c r="BG166" s="179"/>
      <c r="BH166" s="179"/>
      <c r="BI166" s="179"/>
      <c r="BJ166" s="179"/>
      <c r="BK166" s="179"/>
      <c r="BL166" s="179"/>
      <c r="BM166" s="179"/>
    </row>
    <row r="167" spans="1:65" s="180" customFormat="1" ht="15" x14ac:dyDescent="0.25">
      <c r="A167" s="90"/>
      <c r="B167" s="203"/>
      <c r="C167" s="86"/>
      <c r="D167" s="204"/>
      <c r="E167" s="86"/>
      <c r="F167" s="86"/>
      <c r="G167" s="203"/>
      <c r="H167" s="203"/>
      <c r="I167" s="81"/>
      <c r="J167" s="205"/>
      <c r="P167" s="88"/>
      <c r="Q167" s="88"/>
      <c r="S167" s="178"/>
      <c r="T167" s="178"/>
      <c r="U167" s="178"/>
      <c r="V167" s="178"/>
      <c r="W167" s="178"/>
      <c r="X167" s="178"/>
      <c r="Y167" s="178"/>
      <c r="Z167" s="178"/>
      <c r="AA167" s="178"/>
      <c r="AB167" s="178"/>
      <c r="AC167" s="178"/>
      <c r="AD167" s="178"/>
      <c r="AE167" s="178"/>
      <c r="AF167" s="178"/>
      <c r="AG167" s="178"/>
      <c r="AH167" s="178"/>
      <c r="AI167" s="178"/>
      <c r="AJ167" s="178"/>
      <c r="AK167" s="178"/>
      <c r="AL167" s="178"/>
      <c r="AM167" s="178"/>
      <c r="AN167" s="178"/>
      <c r="AO167" s="178"/>
      <c r="AP167" s="178"/>
      <c r="AQ167" s="178"/>
      <c r="AR167" s="178"/>
      <c r="AS167" s="178"/>
      <c r="AT167" s="178"/>
      <c r="AU167" s="178"/>
      <c r="AV167" s="178"/>
      <c r="AW167" s="178"/>
      <c r="AX167" s="178"/>
      <c r="AY167" s="178"/>
      <c r="AZ167" s="178"/>
      <c r="BA167" s="178"/>
      <c r="BB167" s="178"/>
      <c r="BC167" s="179"/>
      <c r="BD167" s="179"/>
      <c r="BE167" s="179"/>
      <c r="BF167" s="179"/>
      <c r="BG167" s="179"/>
      <c r="BH167" s="179"/>
      <c r="BI167" s="179"/>
      <c r="BJ167" s="179"/>
      <c r="BK167" s="179"/>
      <c r="BL167" s="179"/>
      <c r="BM167" s="179"/>
    </row>
    <row r="168" spans="1:65" s="180" customFormat="1" ht="14.25" x14ac:dyDescent="0.2">
      <c r="A168" s="206"/>
      <c r="B168" s="207" t="s">
        <v>114</v>
      </c>
      <c r="C168" s="106"/>
      <c r="D168" s="98"/>
      <c r="E168" s="98"/>
      <c r="F168" s="103"/>
      <c r="G168" s="208" t="s">
        <v>115</v>
      </c>
      <c r="H168" s="200"/>
      <c r="I168" s="81"/>
      <c r="J168" s="98"/>
      <c r="P168" s="77" t="s">
        <v>116</v>
      </c>
      <c r="Q168" s="77"/>
      <c r="S168" s="178"/>
      <c r="T168" s="178"/>
      <c r="U168" s="178"/>
      <c r="V168" s="178"/>
      <c r="W168" s="178"/>
      <c r="X168" s="178"/>
      <c r="Y168" s="178"/>
      <c r="Z168" s="178"/>
      <c r="AA168" s="178"/>
      <c r="AB168" s="178"/>
      <c r="AC168" s="178"/>
      <c r="AD168" s="178"/>
      <c r="AE168" s="178"/>
      <c r="AF168" s="178"/>
      <c r="AG168" s="178"/>
      <c r="AH168" s="178"/>
      <c r="AI168" s="178"/>
      <c r="AJ168" s="178"/>
      <c r="AK168" s="178"/>
      <c r="AL168" s="178"/>
      <c r="AM168" s="178"/>
      <c r="AN168" s="178"/>
      <c r="AO168" s="178"/>
      <c r="AP168" s="178"/>
      <c r="AQ168" s="178"/>
      <c r="AR168" s="178"/>
      <c r="AS168" s="178"/>
      <c r="AT168" s="178"/>
      <c r="AU168" s="178"/>
      <c r="AV168" s="178"/>
      <c r="AW168" s="178"/>
      <c r="AX168" s="178"/>
      <c r="AY168" s="178"/>
      <c r="AZ168" s="178"/>
      <c r="BA168" s="178"/>
      <c r="BB168" s="178"/>
      <c r="BC168" s="179"/>
      <c r="BD168" s="179"/>
      <c r="BE168" s="179"/>
      <c r="BF168" s="179"/>
      <c r="BG168" s="179"/>
      <c r="BH168" s="179"/>
      <c r="BI168" s="179"/>
      <c r="BJ168" s="179"/>
      <c r="BK168" s="179"/>
      <c r="BL168" s="179"/>
      <c r="BM168" s="179"/>
    </row>
    <row r="169" spans="1:65" s="180" customFormat="1" x14ac:dyDescent="0.2">
      <c r="A169" s="206"/>
      <c r="B169" s="134"/>
      <c r="C169" s="209"/>
      <c r="D169" s="209"/>
      <c r="E169" s="209"/>
      <c r="G169" s="209"/>
      <c r="H169" s="209"/>
      <c r="I169" s="210"/>
      <c r="J169" s="209"/>
      <c r="K169" s="209"/>
      <c r="L169" s="209"/>
      <c r="M169" s="209"/>
      <c r="N169" s="140"/>
      <c r="O169" s="140"/>
      <c r="P169" s="140"/>
      <c r="Q169" s="140"/>
      <c r="R169" s="141"/>
      <c r="S169" s="178"/>
      <c r="T169" s="178"/>
      <c r="U169" s="178"/>
      <c r="V169" s="178"/>
      <c r="W169" s="178"/>
      <c r="X169" s="178"/>
      <c r="Y169" s="178"/>
      <c r="Z169" s="178"/>
      <c r="AA169" s="178"/>
      <c r="AB169" s="178"/>
      <c r="AC169" s="178"/>
      <c r="AD169" s="178"/>
      <c r="AE169" s="178"/>
      <c r="AF169" s="178"/>
      <c r="AG169" s="178"/>
      <c r="AH169" s="178"/>
      <c r="AI169" s="178"/>
      <c r="AJ169" s="178"/>
      <c r="AK169" s="178"/>
      <c r="AL169" s="178"/>
      <c r="AM169" s="178"/>
      <c r="AN169" s="178"/>
      <c r="AO169" s="178"/>
      <c r="AP169" s="178"/>
      <c r="AQ169" s="178"/>
      <c r="AR169" s="178"/>
      <c r="AS169" s="178"/>
      <c r="AT169" s="178"/>
      <c r="AU169" s="178"/>
      <c r="AV169" s="178"/>
      <c r="AW169" s="178"/>
      <c r="AX169" s="178"/>
      <c r="AY169" s="178"/>
      <c r="AZ169" s="178"/>
      <c r="BA169" s="178"/>
      <c r="BB169" s="178"/>
      <c r="BC169" s="179"/>
      <c r="BD169" s="179"/>
      <c r="BE169" s="179"/>
      <c r="BF169" s="179"/>
      <c r="BG169" s="179"/>
      <c r="BH169" s="179"/>
      <c r="BI169" s="179"/>
      <c r="BJ169" s="179"/>
      <c r="BK169" s="179"/>
      <c r="BL169" s="179"/>
      <c r="BM169" s="179"/>
    </row>
    <row r="170" spans="1:65" s="180" customFormat="1" x14ac:dyDescent="0.2">
      <c r="A170" s="206"/>
      <c r="B170" s="134"/>
      <c r="C170" s="209"/>
      <c r="D170" s="209"/>
      <c r="E170" s="209"/>
      <c r="G170" s="209"/>
      <c r="H170" s="209"/>
      <c r="I170" s="209"/>
      <c r="J170" s="209"/>
      <c r="K170" s="209"/>
      <c r="L170" s="209"/>
      <c r="M170" s="209"/>
      <c r="N170" s="140"/>
      <c r="O170" s="140"/>
      <c r="P170" s="140"/>
      <c r="Q170" s="140"/>
      <c r="R170" s="141"/>
      <c r="S170" s="178"/>
      <c r="T170" s="178"/>
      <c r="U170" s="178"/>
      <c r="V170" s="178"/>
      <c r="W170" s="178"/>
      <c r="X170" s="178"/>
      <c r="Y170" s="178"/>
      <c r="Z170" s="178"/>
      <c r="AA170" s="178"/>
      <c r="AB170" s="178"/>
      <c r="AC170" s="178"/>
      <c r="AD170" s="178"/>
      <c r="AE170" s="178"/>
      <c r="AF170" s="178"/>
      <c r="AG170" s="178"/>
      <c r="AH170" s="178"/>
      <c r="AI170" s="178"/>
      <c r="AJ170" s="178"/>
      <c r="AK170" s="178"/>
      <c r="AL170" s="178"/>
      <c r="AM170" s="178"/>
      <c r="AN170" s="178"/>
      <c r="AO170" s="178"/>
      <c r="AP170" s="178"/>
      <c r="AQ170" s="178"/>
      <c r="AR170" s="178"/>
      <c r="AS170" s="178"/>
      <c r="AT170" s="178"/>
      <c r="AU170" s="178"/>
      <c r="AV170" s="178"/>
      <c r="AW170" s="178"/>
      <c r="AX170" s="178"/>
      <c r="AY170" s="178"/>
      <c r="AZ170" s="178"/>
      <c r="BA170" s="178"/>
      <c r="BB170" s="178"/>
      <c r="BC170" s="179"/>
      <c r="BD170" s="179"/>
      <c r="BE170" s="179"/>
      <c r="BF170" s="179"/>
      <c r="BG170" s="179"/>
      <c r="BH170" s="179"/>
      <c r="BI170" s="179"/>
      <c r="BJ170" s="179"/>
      <c r="BK170" s="179"/>
      <c r="BL170" s="179"/>
      <c r="BM170" s="179"/>
    </row>
    <row r="171" spans="1:65" s="180" customFormat="1" x14ac:dyDescent="0.2">
      <c r="A171" s="206"/>
      <c r="B171" s="134"/>
      <c r="C171" s="211"/>
      <c r="D171" s="211"/>
      <c r="E171" s="211"/>
      <c r="F171" s="211"/>
      <c r="G171" s="211"/>
      <c r="H171" s="211"/>
      <c r="I171" s="210"/>
      <c r="J171" s="211"/>
      <c r="K171" s="211"/>
      <c r="L171" s="211"/>
      <c r="M171" s="211"/>
      <c r="N171" s="142"/>
      <c r="O171" s="142"/>
      <c r="P171" s="141"/>
      <c r="Q171" s="141"/>
      <c r="R171" s="141"/>
      <c r="S171" s="178"/>
      <c r="T171" s="178"/>
      <c r="U171" s="178"/>
      <c r="V171" s="178"/>
      <c r="W171" s="178"/>
      <c r="X171" s="178"/>
      <c r="Y171" s="178"/>
      <c r="Z171" s="178"/>
      <c r="AA171" s="178"/>
      <c r="AB171" s="178"/>
      <c r="AC171" s="178"/>
      <c r="AD171" s="178"/>
      <c r="AE171" s="178"/>
      <c r="AF171" s="178"/>
      <c r="AG171" s="178"/>
      <c r="AH171" s="178"/>
      <c r="AI171" s="178"/>
      <c r="AJ171" s="178"/>
      <c r="AK171" s="178"/>
      <c r="AL171" s="178"/>
      <c r="AM171" s="178"/>
      <c r="AN171" s="178"/>
      <c r="AO171" s="178"/>
      <c r="AP171" s="178"/>
      <c r="AQ171" s="178"/>
      <c r="AR171" s="178"/>
      <c r="AS171" s="178"/>
      <c r="AT171" s="178"/>
      <c r="AU171" s="178"/>
      <c r="AV171" s="178"/>
      <c r="AW171" s="178"/>
      <c r="AX171" s="178"/>
      <c r="AY171" s="178"/>
      <c r="AZ171" s="178"/>
      <c r="BA171" s="178"/>
      <c r="BB171" s="178"/>
      <c r="BC171" s="179"/>
      <c r="BD171" s="179"/>
      <c r="BE171" s="179"/>
      <c r="BF171" s="179"/>
      <c r="BG171" s="179"/>
      <c r="BH171" s="179"/>
      <c r="BI171" s="179"/>
      <c r="BJ171" s="179"/>
      <c r="BK171" s="179"/>
      <c r="BL171" s="179"/>
      <c r="BM171" s="179"/>
    </row>
    <row r="172" spans="1:65" s="180" customFormat="1" x14ac:dyDescent="0.2">
      <c r="A172" s="206"/>
      <c r="B172" s="134"/>
      <c r="C172" s="211"/>
      <c r="D172" s="211"/>
      <c r="E172" s="211"/>
      <c r="F172" s="211"/>
      <c r="G172" s="211"/>
      <c r="H172" s="211"/>
      <c r="I172" s="211"/>
      <c r="J172" s="211"/>
      <c r="K172" s="211"/>
      <c r="L172" s="211"/>
      <c r="M172" s="211"/>
      <c r="N172" s="142"/>
      <c r="O172" s="142"/>
      <c r="P172" s="141"/>
      <c r="Q172" s="141"/>
      <c r="R172" s="141"/>
      <c r="S172" s="178"/>
      <c r="T172" s="178"/>
      <c r="U172" s="178"/>
      <c r="V172" s="178"/>
      <c r="W172" s="178"/>
      <c r="X172" s="178"/>
      <c r="Y172" s="178"/>
      <c r="Z172" s="178"/>
      <c r="AA172" s="178"/>
      <c r="AB172" s="178"/>
      <c r="AC172" s="178"/>
      <c r="AD172" s="178"/>
      <c r="AE172" s="178"/>
      <c r="AF172" s="178"/>
      <c r="AG172" s="178"/>
      <c r="AH172" s="178"/>
      <c r="AI172" s="178"/>
      <c r="AJ172" s="178"/>
      <c r="AK172" s="178"/>
      <c r="AL172" s="178"/>
      <c r="AM172" s="178"/>
      <c r="AN172" s="178"/>
      <c r="AO172" s="178"/>
      <c r="AP172" s="178"/>
      <c r="AQ172" s="178"/>
      <c r="AR172" s="178"/>
      <c r="AS172" s="178"/>
      <c r="AT172" s="178"/>
      <c r="AU172" s="178"/>
      <c r="AV172" s="178"/>
      <c r="AW172" s="178"/>
      <c r="AX172" s="178"/>
      <c r="AY172" s="178"/>
      <c r="AZ172" s="178"/>
      <c r="BA172" s="178"/>
      <c r="BB172" s="178"/>
      <c r="BC172" s="179"/>
      <c r="BD172" s="179"/>
      <c r="BE172" s="179"/>
      <c r="BF172" s="179"/>
      <c r="BG172" s="179"/>
      <c r="BH172" s="179"/>
      <c r="BI172" s="179"/>
      <c r="BJ172" s="179"/>
      <c r="BK172" s="179"/>
      <c r="BL172" s="179"/>
      <c r="BM172" s="179"/>
    </row>
    <row r="173" spans="1:65" s="180" customFormat="1" x14ac:dyDescent="0.2">
      <c r="A173" s="206"/>
      <c r="B173" s="134"/>
      <c r="C173" s="211"/>
      <c r="D173" s="211"/>
      <c r="E173" s="211"/>
      <c r="F173" s="211"/>
      <c r="G173" s="211"/>
      <c r="H173" s="211"/>
      <c r="I173" s="211"/>
      <c r="J173" s="211"/>
      <c r="K173" s="211"/>
      <c r="L173" s="211"/>
      <c r="M173" s="211"/>
      <c r="N173" s="142"/>
      <c r="O173" s="142"/>
      <c r="P173" s="141"/>
      <c r="Q173" s="141"/>
      <c r="R173" s="141"/>
      <c r="S173" s="178"/>
      <c r="T173" s="178"/>
      <c r="U173" s="178"/>
      <c r="V173" s="178"/>
      <c r="W173" s="178"/>
      <c r="X173" s="178"/>
      <c r="Y173" s="178"/>
      <c r="Z173" s="178"/>
      <c r="AA173" s="178"/>
      <c r="AB173" s="178"/>
      <c r="AC173" s="178"/>
      <c r="AD173" s="178"/>
      <c r="AE173" s="178"/>
      <c r="AF173" s="178"/>
      <c r="AG173" s="178"/>
      <c r="AH173" s="178"/>
      <c r="AI173" s="178"/>
      <c r="AJ173" s="178"/>
      <c r="AK173" s="178"/>
      <c r="AL173" s="178"/>
      <c r="AM173" s="178"/>
      <c r="AN173" s="178"/>
      <c r="AO173" s="178"/>
      <c r="AP173" s="178"/>
      <c r="AQ173" s="178"/>
      <c r="AR173" s="178"/>
      <c r="AS173" s="178"/>
      <c r="AT173" s="178"/>
      <c r="AU173" s="178"/>
      <c r="AV173" s="178"/>
      <c r="AW173" s="178"/>
      <c r="AX173" s="178"/>
      <c r="AY173" s="178"/>
      <c r="AZ173" s="178"/>
      <c r="BA173" s="178"/>
      <c r="BB173" s="178"/>
      <c r="BC173" s="179"/>
      <c r="BD173" s="179"/>
      <c r="BE173" s="179"/>
      <c r="BF173" s="179"/>
      <c r="BG173" s="179"/>
      <c r="BH173" s="179"/>
      <c r="BI173" s="179"/>
      <c r="BJ173" s="179"/>
      <c r="BK173" s="179"/>
      <c r="BL173" s="179"/>
      <c r="BM173" s="179"/>
    </row>
    <row r="174" spans="1:65" s="180" customFormat="1" x14ac:dyDescent="0.2">
      <c r="A174" s="206"/>
      <c r="B174" s="134"/>
      <c r="C174" s="143"/>
      <c r="D174" s="143"/>
      <c r="E174" s="143"/>
      <c r="F174" s="211"/>
      <c r="G174" s="211"/>
      <c r="H174" s="211"/>
      <c r="J174" s="142"/>
      <c r="K174" s="142"/>
      <c r="L174" s="142"/>
      <c r="M174" s="143"/>
      <c r="N174" s="142"/>
      <c r="O174" s="142"/>
      <c r="P174" s="141"/>
      <c r="Q174" s="141"/>
      <c r="R174" s="142"/>
      <c r="S174" s="178"/>
      <c r="T174" s="178"/>
      <c r="U174" s="178"/>
      <c r="V174" s="178"/>
      <c r="W174" s="178"/>
      <c r="X174" s="178"/>
      <c r="Y174" s="178"/>
      <c r="Z174" s="178"/>
      <c r="AA174" s="178"/>
      <c r="AB174" s="178"/>
      <c r="AC174" s="178"/>
      <c r="AD174" s="178"/>
      <c r="AE174" s="178"/>
      <c r="AF174" s="178"/>
      <c r="AG174" s="178"/>
      <c r="AH174" s="178"/>
      <c r="AI174" s="178"/>
      <c r="AJ174" s="178"/>
      <c r="AK174" s="178"/>
      <c r="AL174" s="178"/>
      <c r="AM174" s="178"/>
      <c r="AN174" s="178"/>
      <c r="AO174" s="178"/>
      <c r="AP174" s="178"/>
      <c r="AQ174" s="178"/>
      <c r="AR174" s="178"/>
      <c r="AS174" s="178"/>
      <c r="AT174" s="178"/>
      <c r="AU174" s="178"/>
      <c r="AV174" s="178"/>
      <c r="AW174" s="178"/>
      <c r="AX174" s="178"/>
      <c r="AY174" s="178"/>
      <c r="AZ174" s="178"/>
      <c r="BA174" s="178"/>
      <c r="BB174" s="178"/>
      <c r="BC174" s="179"/>
      <c r="BD174" s="179"/>
      <c r="BE174" s="179"/>
      <c r="BF174" s="179"/>
      <c r="BG174" s="179"/>
      <c r="BH174" s="179"/>
      <c r="BI174" s="179"/>
      <c r="BJ174" s="179"/>
      <c r="BK174" s="179"/>
      <c r="BL174" s="179"/>
      <c r="BM174" s="179"/>
    </row>
    <row r="175" spans="1:65" s="180" customFormat="1" x14ac:dyDescent="0.2">
      <c r="A175" s="206"/>
      <c r="B175" s="134"/>
      <c r="C175" s="211"/>
      <c r="D175" s="142"/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1"/>
      <c r="Q175" s="141"/>
      <c r="R175" s="143"/>
      <c r="S175" s="178"/>
      <c r="T175" s="178"/>
      <c r="U175" s="178"/>
      <c r="V175" s="178"/>
      <c r="W175" s="178"/>
      <c r="X175" s="178"/>
      <c r="Y175" s="178"/>
      <c r="Z175" s="178"/>
      <c r="AA175" s="178"/>
      <c r="AB175" s="178"/>
      <c r="AC175" s="178"/>
      <c r="AD175" s="178"/>
      <c r="AE175" s="178"/>
      <c r="AF175" s="178"/>
      <c r="AG175" s="178"/>
      <c r="AH175" s="178"/>
      <c r="AI175" s="178"/>
      <c r="AJ175" s="178"/>
      <c r="AK175" s="178"/>
      <c r="AL175" s="178"/>
      <c r="AM175" s="178"/>
      <c r="AN175" s="178"/>
      <c r="AO175" s="178"/>
      <c r="AP175" s="178"/>
      <c r="AQ175" s="178"/>
      <c r="AR175" s="178"/>
      <c r="AS175" s="178"/>
      <c r="AT175" s="178"/>
      <c r="AU175" s="178"/>
      <c r="AV175" s="178"/>
      <c r="AW175" s="178"/>
      <c r="AX175" s="178"/>
      <c r="AY175" s="178"/>
      <c r="AZ175" s="178"/>
      <c r="BA175" s="178"/>
      <c r="BB175" s="178"/>
      <c r="BC175" s="179"/>
      <c r="BD175" s="179"/>
      <c r="BE175" s="179"/>
      <c r="BF175" s="179"/>
      <c r="BG175" s="179"/>
      <c r="BH175" s="179"/>
      <c r="BI175" s="179"/>
      <c r="BJ175" s="179"/>
      <c r="BK175" s="179"/>
      <c r="BL175" s="179"/>
      <c r="BM175" s="179"/>
    </row>
    <row r="176" spans="1:65" s="180" customFormat="1" x14ac:dyDescent="0.2">
      <c r="A176" s="206"/>
      <c r="B176" s="134"/>
      <c r="C176" s="211"/>
      <c r="D176" s="142"/>
      <c r="E176" s="142"/>
      <c r="F176" s="142"/>
      <c r="G176" s="142"/>
      <c r="H176" s="142"/>
      <c r="I176" s="142"/>
      <c r="J176" s="142"/>
      <c r="K176" s="142"/>
      <c r="L176" s="142"/>
      <c r="M176" s="142"/>
      <c r="N176" s="142"/>
      <c r="O176" s="142"/>
      <c r="P176" s="141"/>
      <c r="Q176" s="141"/>
      <c r="R176" s="143"/>
      <c r="S176" s="178"/>
      <c r="T176" s="178"/>
      <c r="U176" s="178"/>
      <c r="V176" s="178"/>
      <c r="W176" s="178"/>
      <c r="X176" s="178"/>
      <c r="Y176" s="178"/>
      <c r="Z176" s="178"/>
      <c r="AA176" s="178"/>
      <c r="AB176" s="178"/>
      <c r="AC176" s="178"/>
      <c r="AD176" s="178"/>
      <c r="AE176" s="178"/>
      <c r="AF176" s="178"/>
      <c r="AG176" s="178"/>
      <c r="AH176" s="178"/>
      <c r="AI176" s="178"/>
      <c r="AJ176" s="178"/>
      <c r="AK176" s="178"/>
      <c r="AL176" s="178"/>
      <c r="AM176" s="178"/>
      <c r="AN176" s="178"/>
      <c r="AO176" s="178"/>
      <c r="AP176" s="178"/>
      <c r="AQ176" s="178"/>
      <c r="AR176" s="178"/>
      <c r="AS176" s="178"/>
      <c r="AT176" s="178"/>
      <c r="AU176" s="178"/>
      <c r="AV176" s="178"/>
      <c r="AW176" s="178"/>
      <c r="AX176" s="178"/>
      <c r="AY176" s="178"/>
      <c r="AZ176" s="178"/>
      <c r="BA176" s="178"/>
      <c r="BB176" s="178"/>
      <c r="BC176" s="179"/>
      <c r="BD176" s="179"/>
      <c r="BE176" s="179"/>
      <c r="BF176" s="179"/>
      <c r="BG176" s="179"/>
      <c r="BH176" s="179"/>
      <c r="BI176" s="179"/>
      <c r="BJ176" s="179"/>
      <c r="BK176" s="179"/>
      <c r="BL176" s="179"/>
      <c r="BM176" s="179"/>
    </row>
    <row r="177" spans="1:65" s="180" customFormat="1" x14ac:dyDescent="0.2">
      <c r="A177" s="206"/>
      <c r="B177" s="134"/>
      <c r="C177" s="211"/>
      <c r="D177" s="143"/>
      <c r="E177" s="143"/>
      <c r="F177" s="211"/>
      <c r="G177" s="211"/>
      <c r="H177" s="211"/>
      <c r="I177" s="142"/>
      <c r="J177" s="142"/>
      <c r="K177" s="142"/>
      <c r="L177" s="142"/>
      <c r="M177" s="143"/>
      <c r="N177" s="142"/>
      <c r="O177" s="142"/>
      <c r="P177" s="141"/>
      <c r="Q177" s="141"/>
      <c r="R177" s="143"/>
      <c r="S177" s="178"/>
      <c r="T177" s="178"/>
      <c r="U177" s="178"/>
      <c r="V177" s="178"/>
      <c r="W177" s="178"/>
      <c r="X177" s="178"/>
      <c r="Y177" s="178"/>
      <c r="Z177" s="178"/>
      <c r="AA177" s="178"/>
      <c r="AB177" s="178"/>
      <c r="AC177" s="178"/>
      <c r="AD177" s="178"/>
      <c r="AE177" s="178"/>
      <c r="AF177" s="178"/>
      <c r="AG177" s="178"/>
      <c r="AH177" s="178"/>
      <c r="AI177" s="178"/>
      <c r="AJ177" s="178"/>
      <c r="AK177" s="178"/>
      <c r="AL177" s="178"/>
      <c r="AM177" s="178"/>
      <c r="AN177" s="178"/>
      <c r="AO177" s="178"/>
      <c r="AP177" s="178"/>
      <c r="AQ177" s="178"/>
      <c r="AR177" s="178"/>
      <c r="AS177" s="178"/>
      <c r="AT177" s="178"/>
      <c r="AU177" s="178"/>
      <c r="AV177" s="178"/>
      <c r="AW177" s="178"/>
      <c r="AX177" s="178"/>
      <c r="AY177" s="178"/>
      <c r="AZ177" s="178"/>
      <c r="BA177" s="178"/>
      <c r="BB177" s="178"/>
      <c r="BC177" s="179"/>
      <c r="BD177" s="179"/>
      <c r="BE177" s="179"/>
      <c r="BF177" s="179"/>
      <c r="BG177" s="179"/>
      <c r="BH177" s="179"/>
      <c r="BI177" s="179"/>
      <c r="BJ177" s="179"/>
      <c r="BK177" s="179"/>
      <c r="BL177" s="179"/>
      <c r="BM177" s="179"/>
    </row>
    <row r="178" spans="1:65" s="180" customFormat="1" x14ac:dyDescent="0.2">
      <c r="A178" s="206"/>
      <c r="B178" s="134"/>
      <c r="C178" s="211"/>
      <c r="D178" s="143"/>
      <c r="E178" s="143"/>
      <c r="F178" s="211"/>
      <c r="G178" s="211"/>
      <c r="H178" s="211"/>
      <c r="J178" s="142"/>
      <c r="K178" s="142"/>
      <c r="L178" s="142"/>
      <c r="M178" s="143"/>
      <c r="N178" s="142"/>
      <c r="O178" s="142"/>
      <c r="P178" s="141"/>
      <c r="Q178" s="141"/>
      <c r="R178" s="143"/>
      <c r="S178" s="178"/>
      <c r="T178" s="178"/>
      <c r="U178" s="178"/>
      <c r="V178" s="178"/>
      <c r="W178" s="178"/>
      <c r="X178" s="178"/>
      <c r="Y178" s="178"/>
      <c r="Z178" s="178"/>
      <c r="AA178" s="178"/>
      <c r="AB178" s="178"/>
      <c r="AC178" s="178"/>
      <c r="AD178" s="178"/>
      <c r="AE178" s="178"/>
      <c r="AF178" s="178"/>
      <c r="AG178" s="178"/>
      <c r="AH178" s="178"/>
      <c r="AI178" s="178"/>
      <c r="AJ178" s="178"/>
      <c r="AK178" s="178"/>
      <c r="AL178" s="178"/>
      <c r="AM178" s="178"/>
      <c r="AN178" s="178"/>
      <c r="AO178" s="178"/>
      <c r="AP178" s="178"/>
      <c r="AQ178" s="178"/>
      <c r="AR178" s="178"/>
      <c r="AS178" s="178"/>
      <c r="AT178" s="178"/>
      <c r="AU178" s="178"/>
      <c r="AV178" s="178"/>
      <c r="AW178" s="178"/>
      <c r="AX178" s="178"/>
      <c r="AY178" s="178"/>
      <c r="AZ178" s="178"/>
      <c r="BA178" s="178"/>
      <c r="BB178" s="178"/>
      <c r="BC178" s="179"/>
      <c r="BD178" s="179"/>
      <c r="BE178" s="179"/>
      <c r="BF178" s="179"/>
      <c r="BG178" s="179"/>
      <c r="BH178" s="179"/>
      <c r="BI178" s="179"/>
      <c r="BJ178" s="179"/>
      <c r="BK178" s="179"/>
      <c r="BL178" s="179"/>
      <c r="BM178" s="179"/>
    </row>
    <row r="179" spans="1:65" s="180" customFormat="1" x14ac:dyDescent="0.2">
      <c r="A179" s="206"/>
      <c r="B179" s="134"/>
      <c r="C179" s="142"/>
      <c r="D179" s="142"/>
      <c r="E179" s="142"/>
      <c r="F179" s="142"/>
      <c r="G179" s="142"/>
      <c r="H179" s="142"/>
      <c r="I179" s="142"/>
      <c r="J179" s="142"/>
      <c r="K179" s="142"/>
      <c r="L179" s="142"/>
      <c r="M179" s="143"/>
      <c r="N179" s="142"/>
      <c r="O179" s="142"/>
      <c r="P179" s="141"/>
      <c r="Q179" s="141"/>
      <c r="R179" s="142"/>
      <c r="S179" s="178"/>
      <c r="T179" s="178"/>
      <c r="U179" s="178"/>
      <c r="V179" s="178"/>
      <c r="W179" s="178"/>
      <c r="X179" s="178"/>
      <c r="Y179" s="178"/>
      <c r="Z179" s="178"/>
      <c r="AA179" s="178"/>
      <c r="AB179" s="178"/>
      <c r="AC179" s="178"/>
      <c r="AD179" s="178"/>
      <c r="AE179" s="178"/>
      <c r="AF179" s="178"/>
      <c r="AG179" s="178"/>
      <c r="AH179" s="178"/>
      <c r="AI179" s="178"/>
      <c r="AJ179" s="178"/>
      <c r="AK179" s="178"/>
      <c r="AL179" s="178"/>
      <c r="AM179" s="178"/>
      <c r="AN179" s="178"/>
      <c r="AO179" s="178"/>
      <c r="AP179" s="178"/>
      <c r="AQ179" s="178"/>
      <c r="AR179" s="178"/>
      <c r="AS179" s="178"/>
      <c r="AT179" s="178"/>
      <c r="AU179" s="178"/>
      <c r="AV179" s="178"/>
      <c r="AW179" s="178"/>
      <c r="AX179" s="178"/>
      <c r="AY179" s="178"/>
      <c r="AZ179" s="178"/>
      <c r="BA179" s="178"/>
      <c r="BB179" s="178"/>
      <c r="BC179" s="179"/>
      <c r="BD179" s="179"/>
      <c r="BE179" s="179"/>
      <c r="BF179" s="179"/>
      <c r="BG179" s="179"/>
      <c r="BH179" s="179"/>
      <c r="BI179" s="179"/>
      <c r="BJ179" s="179"/>
      <c r="BK179" s="179"/>
      <c r="BL179" s="179"/>
      <c r="BM179" s="179"/>
    </row>
    <row r="180" spans="1:65" s="180" customFormat="1" x14ac:dyDescent="0.2">
      <c r="A180" s="206"/>
      <c r="B180" s="134"/>
      <c r="C180" s="211"/>
      <c r="D180" s="143"/>
      <c r="E180" s="143"/>
      <c r="F180" s="211"/>
      <c r="G180" s="211"/>
      <c r="H180" s="211"/>
      <c r="I180" s="142"/>
      <c r="J180" s="142"/>
      <c r="K180" s="142"/>
      <c r="L180" s="142"/>
      <c r="M180" s="143"/>
      <c r="N180" s="142"/>
      <c r="O180" s="142"/>
      <c r="P180" s="141"/>
      <c r="Q180" s="141"/>
      <c r="R180" s="143"/>
      <c r="S180" s="178"/>
      <c r="T180" s="178"/>
      <c r="U180" s="178"/>
      <c r="V180" s="178"/>
      <c r="W180" s="178"/>
      <c r="X180" s="178"/>
      <c r="Y180" s="178"/>
      <c r="Z180" s="178"/>
      <c r="AA180" s="178"/>
      <c r="AB180" s="178"/>
      <c r="AC180" s="178"/>
      <c r="AD180" s="178"/>
      <c r="AE180" s="178"/>
      <c r="AF180" s="178"/>
      <c r="AG180" s="178"/>
      <c r="AH180" s="178"/>
      <c r="AI180" s="178"/>
      <c r="AJ180" s="178"/>
      <c r="AK180" s="178"/>
      <c r="AL180" s="178"/>
      <c r="AM180" s="178"/>
      <c r="AN180" s="178"/>
      <c r="AO180" s="178"/>
      <c r="AP180" s="178"/>
      <c r="AQ180" s="178"/>
      <c r="AR180" s="178"/>
      <c r="AS180" s="178"/>
      <c r="AT180" s="178"/>
      <c r="AU180" s="178"/>
      <c r="AV180" s="178"/>
      <c r="AW180" s="178"/>
      <c r="AX180" s="178"/>
      <c r="AY180" s="178"/>
      <c r="AZ180" s="178"/>
      <c r="BA180" s="178"/>
      <c r="BB180" s="178"/>
      <c r="BC180" s="179"/>
      <c r="BD180" s="179"/>
      <c r="BE180" s="179"/>
      <c r="BF180" s="179"/>
      <c r="BG180" s="179"/>
      <c r="BH180" s="179"/>
      <c r="BI180" s="179"/>
      <c r="BJ180" s="179"/>
      <c r="BK180" s="179"/>
      <c r="BL180" s="179"/>
      <c r="BM180" s="179"/>
    </row>
    <row r="181" spans="1:65" s="180" customFormat="1" x14ac:dyDescent="0.2">
      <c r="A181" s="206"/>
      <c r="B181" s="134"/>
      <c r="C181" s="211"/>
      <c r="D181" s="143"/>
      <c r="E181" s="143"/>
      <c r="F181" s="211"/>
      <c r="G181" s="211"/>
      <c r="H181" s="211"/>
      <c r="I181" s="142"/>
      <c r="J181" s="142"/>
      <c r="K181" s="142"/>
      <c r="L181" s="142"/>
      <c r="M181" s="143"/>
      <c r="N181" s="142"/>
      <c r="O181" s="142"/>
      <c r="P181" s="141"/>
      <c r="Q181" s="141"/>
      <c r="R181" s="142"/>
      <c r="S181" s="178"/>
      <c r="T181" s="178"/>
      <c r="U181" s="178"/>
      <c r="V181" s="178"/>
      <c r="W181" s="178"/>
      <c r="X181" s="178"/>
      <c r="Y181" s="178"/>
      <c r="Z181" s="178"/>
      <c r="AA181" s="178"/>
      <c r="AB181" s="178"/>
      <c r="AC181" s="178"/>
      <c r="AD181" s="178"/>
      <c r="AE181" s="178"/>
      <c r="AF181" s="178"/>
      <c r="AG181" s="178"/>
      <c r="AH181" s="178"/>
      <c r="AI181" s="178"/>
      <c r="AJ181" s="178"/>
      <c r="AK181" s="178"/>
      <c r="AL181" s="178"/>
      <c r="AM181" s="178"/>
      <c r="AN181" s="178"/>
      <c r="AO181" s="178"/>
      <c r="AP181" s="178"/>
      <c r="AQ181" s="178"/>
      <c r="AR181" s="178"/>
      <c r="AS181" s="178"/>
      <c r="AT181" s="178"/>
      <c r="AU181" s="178"/>
      <c r="AV181" s="178"/>
      <c r="AW181" s="178"/>
      <c r="AX181" s="178"/>
      <c r="AY181" s="178"/>
      <c r="AZ181" s="178"/>
      <c r="BA181" s="178"/>
      <c r="BB181" s="178"/>
      <c r="BC181" s="179"/>
      <c r="BD181" s="179"/>
      <c r="BE181" s="179"/>
      <c r="BF181" s="179"/>
      <c r="BG181" s="179"/>
      <c r="BH181" s="179"/>
      <c r="BI181" s="179"/>
      <c r="BJ181" s="179"/>
      <c r="BK181" s="179"/>
      <c r="BL181" s="179"/>
      <c r="BM181" s="179"/>
    </row>
    <row r="182" spans="1:65" s="180" customFormat="1" x14ac:dyDescent="0.2">
      <c r="A182" s="206"/>
      <c r="B182" s="134"/>
      <c r="C182" s="211"/>
      <c r="D182" s="143"/>
      <c r="E182" s="143"/>
      <c r="F182" s="211"/>
      <c r="G182" s="211"/>
      <c r="H182" s="211"/>
      <c r="I182" s="142"/>
      <c r="J182" s="142"/>
      <c r="K182" s="142"/>
      <c r="L182" s="142"/>
      <c r="M182" s="143"/>
      <c r="N182" s="142"/>
      <c r="O182" s="142"/>
      <c r="P182" s="141"/>
      <c r="Q182" s="141"/>
      <c r="R182" s="143"/>
      <c r="S182" s="178"/>
      <c r="T182" s="178"/>
      <c r="U182" s="178"/>
      <c r="V182" s="178"/>
      <c r="W182" s="178"/>
      <c r="X182" s="178"/>
      <c r="Y182" s="178"/>
      <c r="Z182" s="178"/>
      <c r="AA182" s="178"/>
      <c r="AB182" s="178"/>
      <c r="AC182" s="178"/>
      <c r="AD182" s="178"/>
      <c r="AE182" s="178"/>
      <c r="AF182" s="178"/>
      <c r="AG182" s="178"/>
      <c r="AH182" s="178"/>
      <c r="AI182" s="178"/>
      <c r="AJ182" s="178"/>
      <c r="AK182" s="178"/>
      <c r="AL182" s="178"/>
      <c r="AM182" s="178"/>
      <c r="AN182" s="178"/>
      <c r="AO182" s="178"/>
      <c r="AP182" s="178"/>
      <c r="AQ182" s="178"/>
      <c r="AR182" s="178"/>
      <c r="AS182" s="178"/>
      <c r="AT182" s="178"/>
      <c r="AU182" s="178"/>
      <c r="AV182" s="178"/>
      <c r="AW182" s="178"/>
      <c r="AX182" s="178"/>
      <c r="AY182" s="178"/>
      <c r="AZ182" s="178"/>
      <c r="BA182" s="178"/>
      <c r="BB182" s="178"/>
      <c r="BC182" s="179"/>
      <c r="BD182" s="179"/>
      <c r="BE182" s="179"/>
      <c r="BF182" s="179"/>
      <c r="BG182" s="179"/>
      <c r="BH182" s="179"/>
      <c r="BI182" s="179"/>
      <c r="BJ182" s="179"/>
      <c r="BK182" s="179"/>
      <c r="BL182" s="179"/>
      <c r="BM182" s="179"/>
    </row>
    <row r="183" spans="1:65" s="180" customFormat="1" x14ac:dyDescent="0.2">
      <c r="A183" s="206"/>
      <c r="B183" s="134"/>
      <c r="C183" s="142"/>
      <c r="D183" s="143"/>
      <c r="E183" s="143"/>
      <c r="F183" s="211"/>
      <c r="G183" s="211"/>
      <c r="H183" s="211"/>
      <c r="I183" s="142"/>
      <c r="J183" s="142"/>
      <c r="K183" s="142"/>
      <c r="L183" s="142"/>
      <c r="M183" s="143"/>
      <c r="N183" s="142"/>
      <c r="O183" s="142"/>
      <c r="P183" s="141"/>
      <c r="Q183" s="141"/>
      <c r="R183" s="143"/>
      <c r="S183" s="178"/>
      <c r="T183" s="178"/>
      <c r="U183" s="178"/>
      <c r="V183" s="178"/>
      <c r="W183" s="178"/>
      <c r="X183" s="178"/>
      <c r="Y183" s="178"/>
      <c r="Z183" s="178"/>
      <c r="AA183" s="178"/>
      <c r="AB183" s="178"/>
      <c r="AC183" s="178"/>
      <c r="AD183" s="178"/>
      <c r="AE183" s="178"/>
      <c r="AF183" s="178"/>
      <c r="AG183" s="178"/>
      <c r="AH183" s="178"/>
      <c r="AI183" s="178"/>
      <c r="AJ183" s="178"/>
      <c r="AK183" s="178"/>
      <c r="AL183" s="178"/>
      <c r="AM183" s="178"/>
      <c r="AN183" s="178"/>
      <c r="AO183" s="178"/>
      <c r="AP183" s="178"/>
      <c r="AQ183" s="178"/>
      <c r="AR183" s="178"/>
      <c r="AS183" s="178"/>
      <c r="AT183" s="178"/>
      <c r="AU183" s="178"/>
      <c r="AV183" s="178"/>
      <c r="AW183" s="178"/>
      <c r="AX183" s="178"/>
      <c r="AY183" s="178"/>
      <c r="AZ183" s="178"/>
      <c r="BA183" s="178"/>
      <c r="BB183" s="178"/>
      <c r="BC183" s="179"/>
      <c r="BD183" s="179"/>
      <c r="BE183" s="179"/>
      <c r="BF183" s="179"/>
      <c r="BG183" s="179"/>
      <c r="BH183" s="179"/>
      <c r="BI183" s="179"/>
      <c r="BJ183" s="179"/>
      <c r="BK183" s="179"/>
      <c r="BL183" s="179"/>
      <c r="BM183" s="179"/>
    </row>
    <row r="184" spans="1:65" s="180" customFormat="1" x14ac:dyDescent="0.2">
      <c r="A184" s="206"/>
      <c r="B184" s="134"/>
      <c r="C184" s="142"/>
      <c r="D184" s="143"/>
      <c r="E184" s="143"/>
      <c r="F184" s="211"/>
      <c r="G184" s="211"/>
      <c r="H184" s="211"/>
      <c r="I184" s="142"/>
      <c r="J184" s="142"/>
      <c r="K184" s="142"/>
      <c r="L184" s="142"/>
      <c r="M184" s="143"/>
      <c r="N184" s="142"/>
      <c r="O184" s="142"/>
      <c r="P184" s="141"/>
      <c r="Q184" s="141"/>
      <c r="R184" s="141"/>
      <c r="S184" s="178"/>
      <c r="T184" s="178"/>
      <c r="U184" s="178"/>
      <c r="V184" s="178"/>
      <c r="W184" s="178"/>
      <c r="X184" s="178"/>
      <c r="Y184" s="178"/>
      <c r="Z184" s="178"/>
      <c r="AA184" s="178"/>
      <c r="AB184" s="178"/>
      <c r="AC184" s="178"/>
      <c r="AD184" s="178"/>
      <c r="AE184" s="178"/>
      <c r="AF184" s="178"/>
      <c r="AG184" s="178"/>
      <c r="AH184" s="178"/>
      <c r="AI184" s="178"/>
      <c r="AJ184" s="178"/>
      <c r="AK184" s="178"/>
      <c r="AL184" s="178"/>
      <c r="AM184" s="178"/>
      <c r="AN184" s="178"/>
      <c r="AO184" s="178"/>
      <c r="AP184" s="178"/>
      <c r="AQ184" s="178"/>
      <c r="AR184" s="178"/>
      <c r="AS184" s="178"/>
      <c r="AT184" s="178"/>
      <c r="AU184" s="178"/>
      <c r="AV184" s="178"/>
      <c r="AW184" s="178"/>
      <c r="AX184" s="178"/>
      <c r="AY184" s="178"/>
      <c r="AZ184" s="178"/>
      <c r="BA184" s="178"/>
      <c r="BB184" s="178"/>
      <c r="BC184" s="179"/>
      <c r="BD184" s="179"/>
      <c r="BE184" s="179"/>
      <c r="BF184" s="179"/>
      <c r="BG184" s="179"/>
      <c r="BH184" s="179"/>
      <c r="BI184" s="179"/>
      <c r="BJ184" s="179"/>
      <c r="BK184" s="179"/>
      <c r="BL184" s="179"/>
      <c r="BM184" s="179"/>
    </row>
    <row r="185" spans="1:65" s="180" customFormat="1" x14ac:dyDescent="0.2">
      <c r="A185" s="206"/>
      <c r="B185" s="134"/>
      <c r="C185" s="142"/>
      <c r="D185" s="143"/>
      <c r="E185" s="143"/>
      <c r="F185" s="211"/>
      <c r="G185" s="211"/>
      <c r="H185" s="211"/>
      <c r="I185" s="142"/>
      <c r="J185" s="142"/>
      <c r="K185" s="142"/>
      <c r="L185" s="142"/>
      <c r="M185" s="143"/>
      <c r="N185" s="142"/>
      <c r="O185" s="142"/>
      <c r="P185" s="141"/>
      <c r="Q185" s="141"/>
      <c r="R185" s="212"/>
      <c r="S185" s="178"/>
      <c r="T185" s="178"/>
      <c r="U185" s="178"/>
      <c r="V185" s="178"/>
      <c r="W185" s="178"/>
      <c r="X185" s="178"/>
      <c r="Y185" s="178"/>
      <c r="Z185" s="178"/>
      <c r="AA185" s="178"/>
      <c r="AB185" s="178"/>
      <c r="AC185" s="178"/>
      <c r="AD185" s="178"/>
      <c r="AE185" s="178"/>
      <c r="AF185" s="178"/>
      <c r="AG185" s="178"/>
      <c r="AH185" s="178"/>
      <c r="AI185" s="178"/>
      <c r="AJ185" s="178"/>
      <c r="AK185" s="178"/>
      <c r="AL185" s="178"/>
      <c r="AM185" s="178"/>
      <c r="AN185" s="178"/>
      <c r="AO185" s="178"/>
      <c r="AP185" s="178"/>
      <c r="AQ185" s="178"/>
      <c r="AR185" s="178"/>
      <c r="AS185" s="178"/>
      <c r="AT185" s="178"/>
      <c r="AU185" s="178"/>
      <c r="AV185" s="178"/>
      <c r="AW185" s="178"/>
      <c r="AX185" s="178"/>
      <c r="AY185" s="178"/>
      <c r="AZ185" s="178"/>
      <c r="BA185" s="178"/>
      <c r="BB185" s="178"/>
      <c r="BC185" s="179"/>
      <c r="BD185" s="179"/>
      <c r="BE185" s="179"/>
      <c r="BF185" s="179"/>
      <c r="BG185" s="179"/>
      <c r="BH185" s="179"/>
      <c r="BI185" s="179"/>
      <c r="BJ185" s="179"/>
      <c r="BK185" s="179"/>
      <c r="BL185" s="179"/>
      <c r="BM185" s="179"/>
    </row>
    <row r="186" spans="1:65" s="180" customFormat="1" x14ac:dyDescent="0.2">
      <c r="A186" s="206"/>
      <c r="B186" s="134"/>
      <c r="C186" s="142"/>
      <c r="D186" s="143"/>
      <c r="E186" s="143"/>
      <c r="F186" s="211"/>
      <c r="G186" s="211"/>
      <c r="H186" s="211"/>
      <c r="I186" s="142"/>
      <c r="J186" s="142"/>
      <c r="K186" s="142"/>
      <c r="L186" s="142"/>
      <c r="M186" s="143"/>
      <c r="N186" s="142"/>
      <c r="O186" s="142"/>
      <c r="P186" s="141"/>
      <c r="Q186" s="141"/>
      <c r="R186" s="141"/>
      <c r="S186" s="178"/>
      <c r="T186" s="178"/>
      <c r="U186" s="178"/>
      <c r="V186" s="178"/>
      <c r="W186" s="178"/>
      <c r="X186" s="178"/>
      <c r="Y186" s="178"/>
      <c r="Z186" s="178"/>
      <c r="AA186" s="178"/>
      <c r="AB186" s="178"/>
      <c r="AC186" s="178"/>
      <c r="AD186" s="178"/>
      <c r="AE186" s="178"/>
      <c r="AF186" s="178"/>
      <c r="AG186" s="178"/>
      <c r="AH186" s="178"/>
      <c r="AI186" s="178"/>
      <c r="AJ186" s="178"/>
      <c r="AK186" s="178"/>
      <c r="AL186" s="178"/>
      <c r="AM186" s="178"/>
      <c r="AN186" s="178"/>
      <c r="AO186" s="178"/>
      <c r="AP186" s="178"/>
      <c r="AQ186" s="178"/>
      <c r="AR186" s="178"/>
      <c r="AS186" s="178"/>
      <c r="AT186" s="178"/>
      <c r="AU186" s="178"/>
      <c r="AV186" s="178"/>
      <c r="AW186" s="178"/>
      <c r="AX186" s="178"/>
      <c r="AY186" s="178"/>
      <c r="AZ186" s="178"/>
      <c r="BA186" s="178"/>
      <c r="BB186" s="178"/>
      <c r="BC186" s="179"/>
      <c r="BD186" s="179"/>
      <c r="BE186" s="179"/>
      <c r="BF186" s="179"/>
      <c r="BG186" s="179"/>
      <c r="BH186" s="179"/>
      <c r="BI186" s="179"/>
      <c r="BJ186" s="179"/>
      <c r="BK186" s="179"/>
      <c r="BL186" s="179"/>
      <c r="BM186" s="179"/>
    </row>
    <row r="187" spans="1:65" s="180" customFormat="1" x14ac:dyDescent="0.2">
      <c r="A187" s="206"/>
      <c r="B187" s="134"/>
      <c r="C187" s="142"/>
      <c r="D187" s="143"/>
      <c r="E187" s="143"/>
      <c r="F187" s="211"/>
      <c r="G187" s="211"/>
      <c r="H187" s="211"/>
      <c r="I187" s="142"/>
      <c r="J187" s="142"/>
      <c r="K187" s="142"/>
      <c r="L187" s="142"/>
      <c r="M187" s="143"/>
      <c r="N187" s="142"/>
      <c r="O187" s="142"/>
      <c r="P187" s="141"/>
      <c r="Q187" s="141"/>
      <c r="R187" s="141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F187" s="178"/>
      <c r="AG187" s="178"/>
      <c r="AH187" s="178"/>
      <c r="AI187" s="178"/>
      <c r="AJ187" s="178"/>
      <c r="AK187" s="178"/>
      <c r="AL187" s="178"/>
      <c r="AM187" s="178"/>
      <c r="AN187" s="178"/>
      <c r="AO187" s="178"/>
      <c r="AP187" s="178"/>
      <c r="AQ187" s="178"/>
      <c r="AR187" s="178"/>
      <c r="AS187" s="178"/>
      <c r="AT187" s="178"/>
      <c r="AU187" s="178"/>
      <c r="AV187" s="178"/>
      <c r="AW187" s="178"/>
      <c r="AX187" s="178"/>
      <c r="AY187" s="178"/>
      <c r="AZ187" s="178"/>
      <c r="BA187" s="178"/>
      <c r="BB187" s="178"/>
      <c r="BC187" s="179"/>
      <c r="BD187" s="179"/>
      <c r="BE187" s="179"/>
      <c r="BF187" s="179"/>
      <c r="BG187" s="179"/>
      <c r="BH187" s="179"/>
      <c r="BI187" s="179"/>
      <c r="BJ187" s="179"/>
      <c r="BK187" s="179"/>
      <c r="BL187" s="179"/>
      <c r="BM187" s="179"/>
    </row>
    <row r="188" spans="1:65" s="180" customFormat="1" x14ac:dyDescent="0.2">
      <c r="A188" s="206"/>
      <c r="B188" s="134"/>
      <c r="C188" s="142"/>
      <c r="D188" s="143"/>
      <c r="E188" s="143"/>
      <c r="F188" s="211"/>
      <c r="G188" s="211"/>
      <c r="H188" s="211"/>
      <c r="I188" s="142"/>
      <c r="J188" s="142"/>
      <c r="K188" s="142"/>
      <c r="L188" s="142"/>
      <c r="M188" s="143"/>
      <c r="N188" s="142"/>
      <c r="O188" s="142"/>
      <c r="P188" s="141"/>
      <c r="Q188" s="141"/>
      <c r="R188" s="141"/>
      <c r="S188" s="178"/>
      <c r="T188" s="178"/>
      <c r="U188" s="178"/>
      <c r="V188" s="178"/>
      <c r="W188" s="178"/>
      <c r="X188" s="178"/>
      <c r="Y188" s="178"/>
      <c r="Z188" s="178"/>
      <c r="AA188" s="178"/>
      <c r="AB188" s="178"/>
      <c r="AC188" s="178"/>
      <c r="AD188" s="178"/>
      <c r="AE188" s="178"/>
      <c r="AF188" s="178"/>
      <c r="AG188" s="178"/>
      <c r="AH188" s="178"/>
      <c r="AI188" s="178"/>
      <c r="AJ188" s="178"/>
      <c r="AK188" s="178"/>
      <c r="AL188" s="178"/>
      <c r="AM188" s="178"/>
      <c r="AN188" s="178"/>
      <c r="AO188" s="178"/>
      <c r="AP188" s="178"/>
      <c r="AQ188" s="178"/>
      <c r="AR188" s="178"/>
      <c r="AS188" s="178"/>
      <c r="AT188" s="178"/>
      <c r="AU188" s="178"/>
      <c r="AV188" s="178"/>
      <c r="AW188" s="178"/>
      <c r="AX188" s="178"/>
      <c r="AY188" s="178"/>
      <c r="AZ188" s="178"/>
      <c r="BA188" s="178"/>
      <c r="BB188" s="178"/>
      <c r="BC188" s="179"/>
      <c r="BD188" s="179"/>
      <c r="BE188" s="179"/>
      <c r="BF188" s="179"/>
      <c r="BG188" s="179"/>
      <c r="BH188" s="179"/>
      <c r="BI188" s="179"/>
      <c r="BJ188" s="179"/>
      <c r="BK188" s="179"/>
      <c r="BL188" s="179"/>
      <c r="BM188" s="179"/>
    </row>
    <row r="189" spans="1:65" s="180" customFormat="1" x14ac:dyDescent="0.2">
      <c r="A189" s="206"/>
      <c r="B189" s="134"/>
      <c r="C189" s="142"/>
      <c r="D189" s="143"/>
      <c r="E189" s="143"/>
      <c r="F189" s="211"/>
      <c r="G189" s="211"/>
      <c r="H189" s="211"/>
      <c r="I189" s="142"/>
      <c r="J189" s="142"/>
      <c r="K189" s="142"/>
      <c r="L189" s="142"/>
      <c r="M189" s="143"/>
      <c r="N189" s="142"/>
      <c r="O189" s="142"/>
      <c r="P189" s="141"/>
      <c r="Q189" s="141"/>
      <c r="R189" s="141"/>
      <c r="S189" s="178"/>
      <c r="T189" s="178"/>
      <c r="U189" s="178"/>
      <c r="V189" s="178"/>
      <c r="W189" s="178"/>
      <c r="X189" s="178"/>
      <c r="Y189" s="178"/>
      <c r="Z189" s="178"/>
      <c r="AA189" s="178"/>
      <c r="AB189" s="178"/>
      <c r="AC189" s="178"/>
      <c r="AD189" s="178"/>
      <c r="AE189" s="178"/>
      <c r="AF189" s="178"/>
      <c r="AG189" s="178"/>
      <c r="AH189" s="178"/>
      <c r="AI189" s="178"/>
      <c r="AJ189" s="178"/>
      <c r="AK189" s="178"/>
      <c r="AL189" s="178"/>
      <c r="AM189" s="178"/>
      <c r="AN189" s="178"/>
      <c r="AO189" s="178"/>
      <c r="AP189" s="178"/>
      <c r="AQ189" s="178"/>
      <c r="AR189" s="178"/>
      <c r="AS189" s="178"/>
      <c r="AT189" s="178"/>
      <c r="AU189" s="178"/>
      <c r="AV189" s="178"/>
      <c r="AW189" s="178"/>
      <c r="AX189" s="178"/>
      <c r="AY189" s="178"/>
      <c r="AZ189" s="178"/>
      <c r="BA189" s="178"/>
      <c r="BB189" s="178"/>
      <c r="BC189" s="179"/>
      <c r="BD189" s="179"/>
      <c r="BE189" s="179"/>
      <c r="BF189" s="179"/>
      <c r="BG189" s="179"/>
      <c r="BH189" s="179"/>
      <c r="BI189" s="179"/>
      <c r="BJ189" s="179"/>
      <c r="BK189" s="179"/>
      <c r="BL189" s="179"/>
      <c r="BM189" s="179"/>
    </row>
    <row r="190" spans="1:65" s="180" customFormat="1" x14ac:dyDescent="0.2">
      <c r="A190" s="206"/>
      <c r="B190" s="134"/>
      <c r="C190" s="142"/>
      <c r="D190" s="143"/>
      <c r="E190" s="143"/>
      <c r="F190" s="211"/>
      <c r="G190" s="211"/>
      <c r="H190" s="211"/>
      <c r="I190" s="142"/>
      <c r="J190" s="142"/>
      <c r="K190" s="142"/>
      <c r="L190" s="142"/>
      <c r="M190" s="143"/>
      <c r="N190" s="142"/>
      <c r="O190" s="142"/>
      <c r="P190" s="141"/>
      <c r="Q190" s="141"/>
      <c r="R190" s="141"/>
      <c r="S190" s="178"/>
      <c r="T190" s="178"/>
      <c r="U190" s="178"/>
      <c r="V190" s="178"/>
      <c r="W190" s="178"/>
      <c r="X190" s="178"/>
      <c r="Y190" s="178"/>
      <c r="Z190" s="178"/>
      <c r="AA190" s="178"/>
      <c r="AB190" s="178"/>
      <c r="AC190" s="178"/>
      <c r="AD190" s="178"/>
      <c r="AE190" s="178"/>
      <c r="AF190" s="178"/>
      <c r="AG190" s="178"/>
      <c r="AH190" s="178"/>
      <c r="AI190" s="178"/>
      <c r="AJ190" s="178"/>
      <c r="AK190" s="178"/>
      <c r="AL190" s="178"/>
      <c r="AM190" s="178"/>
      <c r="AN190" s="178"/>
      <c r="AO190" s="178"/>
      <c r="AP190" s="178"/>
      <c r="AQ190" s="178"/>
      <c r="AR190" s="178"/>
      <c r="AS190" s="178"/>
      <c r="AT190" s="178"/>
      <c r="AU190" s="178"/>
      <c r="AV190" s="178"/>
      <c r="AW190" s="178"/>
      <c r="AX190" s="178"/>
      <c r="AY190" s="178"/>
      <c r="AZ190" s="178"/>
      <c r="BA190" s="178"/>
      <c r="BB190" s="178"/>
      <c r="BC190" s="179"/>
      <c r="BD190" s="179"/>
      <c r="BE190" s="179"/>
      <c r="BF190" s="179"/>
      <c r="BG190" s="179"/>
      <c r="BH190" s="179"/>
      <c r="BI190" s="179"/>
      <c r="BJ190" s="179"/>
      <c r="BK190" s="179"/>
      <c r="BL190" s="179"/>
      <c r="BM190" s="179"/>
    </row>
    <row r="191" spans="1:65" s="180" customFormat="1" x14ac:dyDescent="0.2">
      <c r="A191" s="206"/>
      <c r="B191" s="134"/>
      <c r="C191" s="142"/>
      <c r="D191" s="143"/>
      <c r="E191" s="143"/>
      <c r="F191" s="211"/>
      <c r="G191" s="211"/>
      <c r="H191" s="211"/>
      <c r="I191" s="142"/>
      <c r="J191" s="142"/>
      <c r="K191" s="142"/>
      <c r="L191" s="142"/>
      <c r="M191" s="143"/>
      <c r="N191" s="142"/>
      <c r="O191" s="142"/>
      <c r="P191" s="141"/>
      <c r="Q191" s="141"/>
      <c r="R191" s="141"/>
      <c r="S191" s="178"/>
      <c r="T191" s="178"/>
      <c r="U191" s="178"/>
      <c r="V191" s="178"/>
      <c r="W191" s="178"/>
      <c r="X191" s="178"/>
      <c r="Y191" s="178"/>
      <c r="Z191" s="178"/>
      <c r="AA191" s="178"/>
      <c r="AB191" s="178"/>
      <c r="AC191" s="178"/>
      <c r="AD191" s="178"/>
      <c r="AE191" s="178"/>
      <c r="AF191" s="178"/>
      <c r="AG191" s="178"/>
      <c r="AH191" s="178"/>
      <c r="AI191" s="178"/>
      <c r="AJ191" s="178"/>
      <c r="AK191" s="178"/>
      <c r="AL191" s="178"/>
      <c r="AM191" s="178"/>
      <c r="AN191" s="178"/>
      <c r="AO191" s="178"/>
      <c r="AP191" s="178"/>
      <c r="AQ191" s="178"/>
      <c r="AR191" s="178"/>
      <c r="AS191" s="178"/>
      <c r="AT191" s="178"/>
      <c r="AU191" s="178"/>
      <c r="AV191" s="178"/>
      <c r="AW191" s="178"/>
      <c r="AX191" s="178"/>
      <c r="AY191" s="178"/>
      <c r="AZ191" s="178"/>
      <c r="BA191" s="178"/>
      <c r="BB191" s="178"/>
      <c r="BC191" s="179"/>
      <c r="BD191" s="179"/>
      <c r="BE191" s="179"/>
      <c r="BF191" s="179"/>
      <c r="BG191" s="179"/>
      <c r="BH191" s="179"/>
      <c r="BI191" s="179"/>
      <c r="BJ191" s="179"/>
      <c r="BK191" s="179"/>
      <c r="BL191" s="179"/>
      <c r="BM191" s="179"/>
    </row>
    <row r="192" spans="1:65" s="180" customFormat="1" x14ac:dyDescent="0.2">
      <c r="A192" s="206"/>
      <c r="B192" s="134"/>
      <c r="C192" s="142"/>
      <c r="D192" s="143"/>
      <c r="E192" s="143"/>
      <c r="F192" s="211"/>
      <c r="G192" s="211"/>
      <c r="H192" s="211"/>
      <c r="I192" s="142"/>
      <c r="J192" s="142"/>
      <c r="K192" s="142"/>
      <c r="L192" s="142"/>
      <c r="M192" s="143"/>
      <c r="N192" s="142"/>
      <c r="O192" s="142"/>
      <c r="P192" s="141"/>
      <c r="Q192" s="141"/>
      <c r="R192" s="141"/>
      <c r="S192" s="178"/>
      <c r="T192" s="178"/>
      <c r="U192" s="178"/>
      <c r="V192" s="178"/>
      <c r="W192" s="178"/>
      <c r="X192" s="178"/>
      <c r="Y192" s="178"/>
      <c r="Z192" s="178"/>
      <c r="AA192" s="178"/>
      <c r="AB192" s="178"/>
      <c r="AC192" s="178"/>
      <c r="AD192" s="178"/>
      <c r="AE192" s="178"/>
      <c r="AF192" s="178"/>
      <c r="AG192" s="178"/>
      <c r="AH192" s="178"/>
      <c r="AI192" s="178"/>
      <c r="AJ192" s="178"/>
      <c r="AK192" s="178"/>
      <c r="AL192" s="178"/>
      <c r="AM192" s="178"/>
      <c r="AN192" s="178"/>
      <c r="AO192" s="178"/>
      <c r="AP192" s="178"/>
      <c r="AQ192" s="178"/>
      <c r="AR192" s="178"/>
      <c r="AS192" s="178"/>
      <c r="AT192" s="178"/>
      <c r="AU192" s="178"/>
      <c r="AV192" s="178"/>
      <c r="AW192" s="178"/>
      <c r="AX192" s="178"/>
      <c r="AY192" s="178"/>
      <c r="AZ192" s="178"/>
      <c r="BA192" s="178"/>
      <c r="BB192" s="178"/>
      <c r="BC192" s="179"/>
      <c r="BD192" s="179"/>
      <c r="BE192" s="179"/>
      <c r="BF192" s="179"/>
      <c r="BG192" s="179"/>
      <c r="BH192" s="179"/>
      <c r="BI192" s="179"/>
      <c r="BJ192" s="179"/>
      <c r="BK192" s="179"/>
      <c r="BL192" s="179"/>
      <c r="BM192" s="179"/>
    </row>
    <row r="193" spans="1:65" s="180" customFormat="1" x14ac:dyDescent="0.2">
      <c r="A193" s="206"/>
      <c r="B193" s="134"/>
      <c r="C193" s="142"/>
      <c r="D193" s="143"/>
      <c r="E193" s="143"/>
      <c r="F193" s="211"/>
      <c r="G193" s="211"/>
      <c r="H193" s="211"/>
      <c r="I193" s="142"/>
      <c r="J193" s="142"/>
      <c r="K193" s="142"/>
      <c r="L193" s="142"/>
      <c r="M193" s="143"/>
      <c r="N193" s="142"/>
      <c r="O193" s="142"/>
      <c r="P193" s="141"/>
      <c r="Q193" s="141"/>
      <c r="R193" s="141"/>
      <c r="S193" s="178"/>
      <c r="T193" s="178"/>
      <c r="U193" s="178"/>
      <c r="V193" s="178"/>
      <c r="W193" s="178"/>
      <c r="X193" s="178"/>
      <c r="Y193" s="178"/>
      <c r="Z193" s="178"/>
      <c r="AA193" s="178"/>
      <c r="AB193" s="178"/>
      <c r="AC193" s="178"/>
      <c r="AD193" s="178"/>
      <c r="AE193" s="178"/>
      <c r="AF193" s="178"/>
      <c r="AG193" s="178"/>
      <c r="AH193" s="178"/>
      <c r="AI193" s="178"/>
      <c r="AJ193" s="178"/>
      <c r="AK193" s="178"/>
      <c r="AL193" s="178"/>
      <c r="AM193" s="178"/>
      <c r="AN193" s="178"/>
      <c r="AO193" s="178"/>
      <c r="AP193" s="178"/>
      <c r="AQ193" s="178"/>
      <c r="AR193" s="178"/>
      <c r="AS193" s="178"/>
      <c r="AT193" s="178"/>
      <c r="AU193" s="178"/>
      <c r="AV193" s="178"/>
      <c r="AW193" s="178"/>
      <c r="AX193" s="178"/>
      <c r="AY193" s="178"/>
      <c r="AZ193" s="178"/>
      <c r="BA193" s="178"/>
      <c r="BB193" s="178"/>
      <c r="BC193" s="179"/>
      <c r="BD193" s="179"/>
      <c r="BE193" s="179"/>
      <c r="BF193" s="179"/>
      <c r="BG193" s="179"/>
      <c r="BH193" s="179"/>
      <c r="BI193" s="179"/>
      <c r="BJ193" s="179"/>
      <c r="BK193" s="179"/>
      <c r="BL193" s="179"/>
      <c r="BM193" s="179"/>
    </row>
    <row r="194" spans="1:65" s="180" customFormat="1" x14ac:dyDescent="0.2">
      <c r="A194" s="206"/>
      <c r="B194" s="134"/>
      <c r="C194" s="142"/>
      <c r="D194" s="143"/>
      <c r="E194" s="143"/>
      <c r="F194" s="211"/>
      <c r="G194" s="211"/>
      <c r="H194" s="211"/>
      <c r="I194" s="142"/>
      <c r="J194" s="142"/>
      <c r="K194" s="142"/>
      <c r="L194" s="142"/>
      <c r="M194" s="143"/>
      <c r="N194" s="142"/>
      <c r="O194" s="142"/>
      <c r="P194" s="141"/>
      <c r="Q194" s="141"/>
      <c r="R194" s="141"/>
      <c r="S194" s="178"/>
      <c r="T194" s="178"/>
      <c r="U194" s="178"/>
      <c r="V194" s="178"/>
      <c r="W194" s="178"/>
      <c r="X194" s="178"/>
      <c r="Y194" s="178"/>
      <c r="Z194" s="178"/>
      <c r="AA194" s="178"/>
      <c r="AB194" s="178"/>
      <c r="AC194" s="178"/>
      <c r="AD194" s="178"/>
      <c r="AE194" s="178"/>
      <c r="AF194" s="178"/>
      <c r="AG194" s="178"/>
      <c r="AH194" s="178"/>
      <c r="AI194" s="178"/>
      <c r="AJ194" s="178"/>
      <c r="AK194" s="178"/>
      <c r="AL194" s="178"/>
      <c r="AM194" s="178"/>
      <c r="AN194" s="178"/>
      <c r="AO194" s="178"/>
      <c r="AP194" s="178"/>
      <c r="AQ194" s="178"/>
      <c r="AR194" s="178"/>
      <c r="AS194" s="178"/>
      <c r="AT194" s="178"/>
      <c r="AU194" s="178"/>
      <c r="AV194" s="178"/>
      <c r="AW194" s="178"/>
      <c r="AX194" s="178"/>
      <c r="AY194" s="178"/>
      <c r="AZ194" s="178"/>
      <c r="BA194" s="178"/>
      <c r="BB194" s="178"/>
      <c r="BC194" s="179"/>
      <c r="BD194" s="179"/>
      <c r="BE194" s="179"/>
      <c r="BF194" s="179"/>
      <c r="BG194" s="179"/>
      <c r="BH194" s="179"/>
      <c r="BI194" s="179"/>
      <c r="BJ194" s="179"/>
      <c r="BK194" s="179"/>
      <c r="BL194" s="179"/>
      <c r="BM194" s="179"/>
    </row>
    <row r="195" spans="1:65" s="180" customFormat="1" x14ac:dyDescent="0.2">
      <c r="A195" s="206"/>
      <c r="B195" s="134"/>
      <c r="C195" s="142"/>
      <c r="D195" s="143"/>
      <c r="E195" s="143"/>
      <c r="F195" s="211"/>
      <c r="G195" s="211"/>
      <c r="H195" s="211"/>
      <c r="I195" s="142"/>
      <c r="J195" s="142"/>
      <c r="K195" s="142"/>
      <c r="L195" s="142"/>
      <c r="M195" s="143"/>
      <c r="N195" s="142"/>
      <c r="O195" s="142"/>
      <c r="P195" s="141"/>
      <c r="Q195" s="141"/>
      <c r="R195" s="141"/>
      <c r="S195" s="178"/>
      <c r="T195" s="178"/>
      <c r="U195" s="178"/>
      <c r="V195" s="178"/>
      <c r="W195" s="178"/>
      <c r="X195" s="178"/>
      <c r="Y195" s="178"/>
      <c r="Z195" s="178"/>
      <c r="AA195" s="178"/>
      <c r="AB195" s="178"/>
      <c r="AC195" s="178"/>
      <c r="AD195" s="178"/>
      <c r="AE195" s="178"/>
      <c r="AF195" s="178"/>
      <c r="AG195" s="178"/>
      <c r="AH195" s="178"/>
      <c r="AI195" s="178"/>
      <c r="AJ195" s="178"/>
      <c r="AK195" s="178"/>
      <c r="AL195" s="178"/>
      <c r="AM195" s="178"/>
      <c r="AN195" s="178"/>
      <c r="AO195" s="178"/>
      <c r="AP195" s="178"/>
      <c r="AQ195" s="178"/>
      <c r="AR195" s="178"/>
      <c r="AS195" s="178"/>
      <c r="AT195" s="178"/>
      <c r="AU195" s="178"/>
      <c r="AV195" s="178"/>
      <c r="AW195" s="178"/>
      <c r="AX195" s="178"/>
      <c r="AY195" s="178"/>
      <c r="AZ195" s="178"/>
      <c r="BA195" s="178"/>
      <c r="BB195" s="178"/>
      <c r="BC195" s="179"/>
      <c r="BD195" s="179"/>
      <c r="BE195" s="179"/>
      <c r="BF195" s="179"/>
      <c r="BG195" s="179"/>
      <c r="BH195" s="179"/>
      <c r="BI195" s="179"/>
      <c r="BJ195" s="179"/>
      <c r="BK195" s="179"/>
      <c r="BL195" s="179"/>
      <c r="BM195" s="179"/>
    </row>
    <row r="196" spans="1:65" s="180" customFormat="1" x14ac:dyDescent="0.2">
      <c r="A196" s="206"/>
      <c r="B196" s="134"/>
      <c r="C196" s="142"/>
      <c r="D196" s="143"/>
      <c r="E196" s="143"/>
      <c r="F196" s="211"/>
      <c r="G196" s="211"/>
      <c r="H196" s="211"/>
      <c r="I196" s="142"/>
      <c r="J196" s="142"/>
      <c r="K196" s="142"/>
      <c r="L196" s="142"/>
      <c r="M196" s="143"/>
      <c r="N196" s="142"/>
      <c r="O196" s="142"/>
      <c r="P196" s="141"/>
      <c r="Q196" s="141"/>
      <c r="R196" s="141"/>
      <c r="S196" s="178"/>
      <c r="T196" s="178"/>
      <c r="U196" s="178"/>
      <c r="V196" s="178"/>
      <c r="W196" s="178"/>
      <c r="X196" s="178"/>
      <c r="Y196" s="178"/>
      <c r="Z196" s="178"/>
      <c r="AA196" s="178"/>
      <c r="AB196" s="178"/>
      <c r="AC196" s="178"/>
      <c r="AD196" s="178"/>
      <c r="AE196" s="178"/>
      <c r="AF196" s="178"/>
      <c r="AG196" s="178"/>
      <c r="AH196" s="178"/>
      <c r="AI196" s="178"/>
      <c r="AJ196" s="178"/>
      <c r="AK196" s="178"/>
      <c r="AL196" s="178"/>
      <c r="AM196" s="178"/>
      <c r="AN196" s="178"/>
      <c r="AO196" s="178"/>
      <c r="AP196" s="178"/>
      <c r="AQ196" s="178"/>
      <c r="AR196" s="178"/>
      <c r="AS196" s="178"/>
      <c r="AT196" s="178"/>
      <c r="AU196" s="178"/>
      <c r="AV196" s="178"/>
      <c r="AW196" s="178"/>
      <c r="AX196" s="178"/>
      <c r="AY196" s="178"/>
      <c r="AZ196" s="178"/>
      <c r="BA196" s="178"/>
      <c r="BB196" s="178"/>
      <c r="BC196" s="179"/>
      <c r="BD196" s="179"/>
      <c r="BE196" s="179"/>
      <c r="BF196" s="179"/>
      <c r="BG196" s="179"/>
      <c r="BH196" s="179"/>
      <c r="BI196" s="179"/>
      <c r="BJ196" s="179"/>
      <c r="BK196" s="179"/>
      <c r="BL196" s="179"/>
      <c r="BM196" s="179"/>
    </row>
    <row r="197" spans="1:65" s="180" customFormat="1" x14ac:dyDescent="0.2">
      <c r="A197" s="206"/>
      <c r="B197" s="134"/>
      <c r="C197" s="142"/>
      <c r="D197" s="143"/>
      <c r="E197" s="143"/>
      <c r="F197" s="211"/>
      <c r="G197" s="211"/>
      <c r="H197" s="211"/>
      <c r="I197" s="142"/>
      <c r="J197" s="142"/>
      <c r="K197" s="142"/>
      <c r="L197" s="142"/>
      <c r="M197" s="143"/>
      <c r="N197" s="142"/>
      <c r="O197" s="142"/>
      <c r="P197" s="141"/>
      <c r="Q197" s="141"/>
      <c r="R197" s="141"/>
      <c r="S197" s="178"/>
      <c r="T197" s="178"/>
      <c r="U197" s="178"/>
      <c r="V197" s="178"/>
      <c r="W197" s="178"/>
      <c r="X197" s="178"/>
      <c r="Y197" s="178"/>
      <c r="Z197" s="178"/>
      <c r="AA197" s="178"/>
      <c r="AB197" s="178"/>
      <c r="AC197" s="178"/>
      <c r="AD197" s="178"/>
      <c r="AE197" s="178"/>
      <c r="AF197" s="178"/>
      <c r="AG197" s="178"/>
      <c r="AH197" s="178"/>
      <c r="AI197" s="178"/>
      <c r="AJ197" s="178"/>
      <c r="AK197" s="178"/>
      <c r="AL197" s="178"/>
      <c r="AM197" s="178"/>
      <c r="AN197" s="178"/>
      <c r="AO197" s="178"/>
      <c r="AP197" s="178"/>
      <c r="AQ197" s="178"/>
      <c r="AR197" s="178"/>
      <c r="AS197" s="178"/>
      <c r="AT197" s="178"/>
      <c r="AU197" s="178"/>
      <c r="AV197" s="178"/>
      <c r="AW197" s="178"/>
      <c r="AX197" s="178"/>
      <c r="AY197" s="178"/>
      <c r="AZ197" s="178"/>
      <c r="BA197" s="178"/>
      <c r="BB197" s="178"/>
      <c r="BC197" s="179"/>
      <c r="BD197" s="179"/>
      <c r="BE197" s="179"/>
      <c r="BF197" s="179"/>
      <c r="BG197" s="179"/>
      <c r="BH197" s="179"/>
      <c r="BI197" s="179"/>
      <c r="BJ197" s="179"/>
      <c r="BK197" s="179"/>
      <c r="BL197" s="179"/>
      <c r="BM197" s="179"/>
    </row>
    <row r="198" spans="1:65" s="180" customFormat="1" x14ac:dyDescent="0.2">
      <c r="A198" s="206"/>
      <c r="B198" s="134"/>
      <c r="C198" s="142"/>
      <c r="D198" s="143"/>
      <c r="E198" s="143"/>
      <c r="F198" s="211"/>
      <c r="G198" s="211"/>
      <c r="H198" s="211"/>
      <c r="I198" s="142"/>
      <c r="J198" s="142"/>
      <c r="K198" s="142"/>
      <c r="L198" s="142"/>
      <c r="M198" s="143"/>
      <c r="N198" s="142"/>
      <c r="O198" s="142"/>
      <c r="P198" s="141"/>
      <c r="Q198" s="141"/>
      <c r="R198" s="141"/>
      <c r="S198" s="178"/>
      <c r="T198" s="178"/>
      <c r="U198" s="178"/>
      <c r="V198" s="178"/>
      <c r="W198" s="178"/>
      <c r="X198" s="178"/>
      <c r="Y198" s="178"/>
      <c r="Z198" s="178"/>
      <c r="AA198" s="178"/>
      <c r="AB198" s="178"/>
      <c r="AC198" s="178"/>
      <c r="AD198" s="178"/>
      <c r="AE198" s="178"/>
      <c r="AF198" s="178"/>
      <c r="AG198" s="178"/>
      <c r="AH198" s="178"/>
      <c r="AI198" s="178"/>
      <c r="AJ198" s="178"/>
      <c r="AK198" s="178"/>
      <c r="AL198" s="178"/>
      <c r="AM198" s="178"/>
      <c r="AN198" s="178"/>
      <c r="AO198" s="178"/>
      <c r="AP198" s="178"/>
      <c r="AQ198" s="178"/>
      <c r="AR198" s="178"/>
      <c r="AS198" s="178"/>
      <c r="AT198" s="178"/>
      <c r="AU198" s="178"/>
      <c r="AV198" s="178"/>
      <c r="AW198" s="178"/>
      <c r="AX198" s="178"/>
      <c r="AY198" s="178"/>
      <c r="AZ198" s="178"/>
      <c r="BA198" s="178"/>
      <c r="BB198" s="178"/>
      <c r="BC198" s="179"/>
      <c r="BD198" s="179"/>
      <c r="BE198" s="179"/>
      <c r="BF198" s="179"/>
      <c r="BG198" s="179"/>
      <c r="BH198" s="179"/>
      <c r="BI198" s="179"/>
      <c r="BJ198" s="179"/>
      <c r="BK198" s="179"/>
      <c r="BL198" s="179"/>
      <c r="BM198" s="179"/>
    </row>
    <row r="199" spans="1:65" s="180" customFormat="1" x14ac:dyDescent="0.2">
      <c r="A199" s="206"/>
      <c r="B199" s="134"/>
      <c r="C199" s="142"/>
      <c r="D199" s="143"/>
      <c r="E199" s="143"/>
      <c r="F199" s="211"/>
      <c r="G199" s="211"/>
      <c r="H199" s="211"/>
      <c r="I199" s="142"/>
      <c r="J199" s="142"/>
      <c r="K199" s="142"/>
      <c r="L199" s="142"/>
      <c r="M199" s="143"/>
      <c r="N199" s="142"/>
      <c r="O199" s="142"/>
      <c r="P199" s="141"/>
      <c r="Q199" s="141"/>
      <c r="R199" s="141"/>
      <c r="S199" s="178"/>
      <c r="T199" s="178"/>
      <c r="U199" s="178"/>
      <c r="V199" s="178"/>
      <c r="W199" s="178"/>
      <c r="X199" s="178"/>
      <c r="Y199" s="178"/>
      <c r="Z199" s="178"/>
      <c r="AA199" s="178"/>
      <c r="AB199" s="178"/>
      <c r="AC199" s="178"/>
      <c r="AD199" s="178"/>
      <c r="AE199" s="178"/>
      <c r="AF199" s="178"/>
      <c r="AG199" s="178"/>
      <c r="AH199" s="178"/>
      <c r="AI199" s="178"/>
      <c r="AJ199" s="178"/>
      <c r="AK199" s="178"/>
      <c r="AL199" s="178"/>
      <c r="AM199" s="178"/>
      <c r="AN199" s="178"/>
      <c r="AO199" s="178"/>
      <c r="AP199" s="178"/>
      <c r="AQ199" s="178"/>
      <c r="AR199" s="178"/>
      <c r="AS199" s="178"/>
      <c r="AT199" s="178"/>
      <c r="AU199" s="178"/>
      <c r="AV199" s="178"/>
      <c r="AW199" s="178"/>
      <c r="AX199" s="178"/>
      <c r="AY199" s="178"/>
      <c r="AZ199" s="178"/>
      <c r="BA199" s="178"/>
      <c r="BB199" s="178"/>
      <c r="BC199" s="179"/>
      <c r="BD199" s="179"/>
      <c r="BE199" s="179"/>
      <c r="BF199" s="179"/>
      <c r="BG199" s="179"/>
      <c r="BH199" s="179"/>
      <c r="BI199" s="179"/>
      <c r="BJ199" s="179"/>
      <c r="BK199" s="179"/>
      <c r="BL199" s="179"/>
      <c r="BM199" s="179"/>
    </row>
    <row r="200" spans="1:65" s="180" customFormat="1" x14ac:dyDescent="0.2">
      <c r="A200" s="206"/>
      <c r="B200" s="134"/>
      <c r="C200" s="142"/>
      <c r="D200" s="143"/>
      <c r="E200" s="143"/>
      <c r="F200" s="211"/>
      <c r="G200" s="211"/>
      <c r="H200" s="211"/>
      <c r="I200" s="142"/>
      <c r="J200" s="142"/>
      <c r="K200" s="142"/>
      <c r="L200" s="142"/>
      <c r="M200" s="143"/>
      <c r="N200" s="142"/>
      <c r="O200" s="142"/>
      <c r="P200" s="141"/>
      <c r="Q200" s="141"/>
      <c r="R200" s="141"/>
      <c r="S200" s="178"/>
      <c r="T200" s="178"/>
      <c r="U200" s="178"/>
      <c r="V200" s="178"/>
      <c r="W200" s="178"/>
      <c r="X200" s="178"/>
      <c r="Y200" s="178"/>
      <c r="Z200" s="178"/>
      <c r="AA200" s="178"/>
      <c r="AB200" s="178"/>
      <c r="AC200" s="178"/>
      <c r="AD200" s="178"/>
      <c r="AE200" s="178"/>
      <c r="AF200" s="178"/>
      <c r="AG200" s="178"/>
      <c r="AH200" s="178"/>
      <c r="AI200" s="178"/>
      <c r="AJ200" s="178"/>
      <c r="AK200" s="178"/>
      <c r="AL200" s="178"/>
      <c r="AM200" s="178"/>
      <c r="AN200" s="178"/>
      <c r="AO200" s="178"/>
      <c r="AP200" s="178"/>
      <c r="AQ200" s="178"/>
      <c r="AR200" s="178"/>
      <c r="AS200" s="178"/>
      <c r="AT200" s="178"/>
      <c r="AU200" s="178"/>
      <c r="AV200" s="178"/>
      <c r="AW200" s="178"/>
      <c r="AX200" s="178"/>
      <c r="AY200" s="178"/>
      <c r="AZ200" s="178"/>
      <c r="BA200" s="178"/>
      <c r="BB200" s="178"/>
      <c r="BC200" s="179"/>
      <c r="BD200" s="179"/>
      <c r="BE200" s="179"/>
      <c r="BF200" s="179"/>
      <c r="BG200" s="179"/>
      <c r="BH200" s="179"/>
      <c r="BI200" s="179"/>
      <c r="BJ200" s="179"/>
      <c r="BK200" s="179"/>
      <c r="BL200" s="179"/>
      <c r="BM200" s="179"/>
    </row>
    <row r="201" spans="1:65" s="180" customFormat="1" x14ac:dyDescent="0.2">
      <c r="A201" s="206"/>
      <c r="B201" s="134"/>
      <c r="C201" s="142"/>
      <c r="D201" s="143"/>
      <c r="E201" s="143"/>
      <c r="F201" s="211"/>
      <c r="G201" s="211"/>
      <c r="H201" s="211"/>
      <c r="I201" s="142"/>
      <c r="J201" s="142"/>
      <c r="K201" s="142"/>
      <c r="L201" s="142"/>
      <c r="M201" s="143"/>
      <c r="N201" s="142"/>
      <c r="O201" s="142"/>
      <c r="P201" s="141"/>
      <c r="Q201" s="141"/>
      <c r="R201" s="141"/>
      <c r="S201" s="178"/>
      <c r="T201" s="178"/>
      <c r="U201" s="178"/>
      <c r="V201" s="178"/>
      <c r="W201" s="178"/>
      <c r="X201" s="178"/>
      <c r="Y201" s="178"/>
      <c r="Z201" s="178"/>
      <c r="AA201" s="178"/>
      <c r="AB201" s="178"/>
      <c r="AC201" s="178"/>
      <c r="AD201" s="178"/>
      <c r="AE201" s="178"/>
      <c r="AF201" s="178"/>
      <c r="AG201" s="178"/>
      <c r="AH201" s="178"/>
      <c r="AI201" s="178"/>
      <c r="AJ201" s="178"/>
      <c r="AK201" s="178"/>
      <c r="AL201" s="178"/>
      <c r="AM201" s="178"/>
      <c r="AN201" s="178"/>
      <c r="AO201" s="178"/>
      <c r="AP201" s="178"/>
      <c r="AQ201" s="178"/>
      <c r="AR201" s="178"/>
      <c r="AS201" s="178"/>
      <c r="AT201" s="178"/>
      <c r="AU201" s="178"/>
      <c r="AV201" s="178"/>
      <c r="AW201" s="178"/>
      <c r="AX201" s="178"/>
      <c r="AY201" s="178"/>
      <c r="AZ201" s="178"/>
      <c r="BA201" s="178"/>
      <c r="BB201" s="178"/>
      <c r="BC201" s="179"/>
      <c r="BD201" s="179"/>
      <c r="BE201" s="179"/>
      <c r="BF201" s="179"/>
      <c r="BG201" s="179"/>
      <c r="BH201" s="179"/>
      <c r="BI201" s="179"/>
      <c r="BJ201" s="179"/>
      <c r="BK201" s="179"/>
      <c r="BL201" s="179"/>
      <c r="BM201" s="179"/>
    </row>
    <row r="202" spans="1:65" s="180" customFormat="1" x14ac:dyDescent="0.2">
      <c r="A202" s="206"/>
      <c r="B202" s="134"/>
      <c r="C202" s="142"/>
      <c r="D202" s="143"/>
      <c r="E202" s="143"/>
      <c r="F202" s="211"/>
      <c r="G202" s="211"/>
      <c r="H202" s="211"/>
      <c r="I202" s="142"/>
      <c r="J202" s="142"/>
      <c r="K202" s="142"/>
      <c r="L202" s="142"/>
      <c r="M202" s="143"/>
      <c r="N202" s="142"/>
      <c r="O202" s="142"/>
      <c r="P202" s="141"/>
      <c r="Q202" s="141"/>
      <c r="R202" s="141"/>
      <c r="S202" s="178"/>
      <c r="T202" s="178"/>
      <c r="U202" s="178"/>
      <c r="V202" s="178"/>
      <c r="W202" s="178"/>
      <c r="X202" s="178"/>
      <c r="Y202" s="178"/>
      <c r="Z202" s="178"/>
      <c r="AA202" s="178"/>
      <c r="AB202" s="178"/>
      <c r="AC202" s="178"/>
      <c r="AD202" s="178"/>
      <c r="AE202" s="178"/>
      <c r="AF202" s="178"/>
      <c r="AG202" s="178"/>
      <c r="AH202" s="178"/>
      <c r="AI202" s="178"/>
      <c r="AJ202" s="178"/>
      <c r="AK202" s="178"/>
      <c r="AL202" s="178"/>
      <c r="AM202" s="178"/>
      <c r="AN202" s="178"/>
      <c r="AO202" s="178"/>
      <c r="AP202" s="178"/>
      <c r="AQ202" s="178"/>
      <c r="AR202" s="178"/>
      <c r="AS202" s="178"/>
      <c r="AT202" s="178"/>
      <c r="AU202" s="178"/>
      <c r="AV202" s="178"/>
      <c r="AW202" s="178"/>
      <c r="AX202" s="178"/>
      <c r="AY202" s="178"/>
      <c r="AZ202" s="178"/>
      <c r="BA202" s="178"/>
      <c r="BB202" s="178"/>
      <c r="BC202" s="179"/>
      <c r="BD202" s="179"/>
      <c r="BE202" s="179"/>
      <c r="BF202" s="179"/>
      <c r="BG202" s="179"/>
      <c r="BH202" s="179"/>
      <c r="BI202" s="179"/>
      <c r="BJ202" s="179"/>
      <c r="BK202" s="179"/>
      <c r="BL202" s="179"/>
      <c r="BM202" s="179"/>
    </row>
    <row r="203" spans="1:65" s="180" customFormat="1" x14ac:dyDescent="0.2">
      <c r="A203" s="206"/>
      <c r="B203" s="134"/>
      <c r="C203" s="142"/>
      <c r="D203" s="143"/>
      <c r="E203" s="143"/>
      <c r="F203" s="211"/>
      <c r="G203" s="211"/>
      <c r="H203" s="211"/>
      <c r="I203" s="142"/>
      <c r="J203" s="142"/>
      <c r="K203" s="142"/>
      <c r="L203" s="142"/>
      <c r="M203" s="143"/>
      <c r="N203" s="142"/>
      <c r="O203" s="142"/>
      <c r="P203" s="141"/>
      <c r="Q203" s="141"/>
      <c r="R203" s="141"/>
      <c r="S203" s="178"/>
      <c r="T203" s="178"/>
      <c r="U203" s="178"/>
      <c r="V203" s="178"/>
      <c r="W203" s="178"/>
      <c r="X203" s="178"/>
      <c r="Y203" s="178"/>
      <c r="Z203" s="178"/>
      <c r="AA203" s="178"/>
      <c r="AB203" s="178"/>
      <c r="AC203" s="178"/>
      <c r="AD203" s="178"/>
      <c r="AE203" s="178"/>
      <c r="AF203" s="178"/>
      <c r="AG203" s="178"/>
      <c r="AH203" s="178"/>
      <c r="AI203" s="178"/>
      <c r="AJ203" s="178"/>
      <c r="AK203" s="178"/>
      <c r="AL203" s="178"/>
      <c r="AM203" s="178"/>
      <c r="AN203" s="178"/>
      <c r="AO203" s="178"/>
      <c r="AP203" s="178"/>
      <c r="AQ203" s="178"/>
      <c r="AR203" s="178"/>
      <c r="AS203" s="178"/>
      <c r="AT203" s="178"/>
      <c r="AU203" s="178"/>
      <c r="AV203" s="178"/>
      <c r="AW203" s="178"/>
      <c r="AX203" s="178"/>
      <c r="AY203" s="178"/>
      <c r="AZ203" s="178"/>
      <c r="BA203" s="178"/>
      <c r="BB203" s="178"/>
      <c r="BC203" s="179"/>
      <c r="BD203" s="179"/>
      <c r="BE203" s="179"/>
      <c r="BF203" s="179"/>
      <c r="BG203" s="179"/>
      <c r="BH203" s="179"/>
      <c r="BI203" s="179"/>
      <c r="BJ203" s="179"/>
      <c r="BK203" s="179"/>
      <c r="BL203" s="179"/>
      <c r="BM203" s="179"/>
    </row>
    <row r="204" spans="1:65" s="180" customFormat="1" x14ac:dyDescent="0.2">
      <c r="A204" s="206"/>
      <c r="B204" s="134"/>
      <c r="C204" s="142"/>
      <c r="D204" s="143"/>
      <c r="E204" s="143"/>
      <c r="F204" s="211"/>
      <c r="G204" s="211"/>
      <c r="H204" s="211"/>
      <c r="I204" s="142"/>
      <c r="J204" s="142"/>
      <c r="K204" s="142"/>
      <c r="L204" s="142"/>
      <c r="M204" s="143"/>
      <c r="N204" s="142"/>
      <c r="O204" s="142"/>
      <c r="P204" s="141"/>
      <c r="Q204" s="141"/>
      <c r="R204" s="141"/>
      <c r="S204" s="178"/>
      <c r="T204" s="178"/>
      <c r="U204" s="178"/>
      <c r="V204" s="178"/>
      <c r="W204" s="178"/>
      <c r="X204" s="178"/>
      <c r="Y204" s="178"/>
      <c r="Z204" s="178"/>
      <c r="AA204" s="178"/>
      <c r="AB204" s="178"/>
      <c r="AC204" s="178"/>
      <c r="AD204" s="178"/>
      <c r="AE204" s="178"/>
      <c r="AF204" s="178"/>
      <c r="AG204" s="178"/>
      <c r="AH204" s="178"/>
      <c r="AI204" s="178"/>
      <c r="AJ204" s="178"/>
      <c r="AK204" s="178"/>
      <c r="AL204" s="178"/>
      <c r="AM204" s="178"/>
      <c r="AN204" s="178"/>
      <c r="AO204" s="178"/>
      <c r="AP204" s="178"/>
      <c r="AQ204" s="178"/>
      <c r="AR204" s="178"/>
      <c r="AS204" s="178"/>
      <c r="AT204" s="178"/>
      <c r="AU204" s="178"/>
      <c r="AV204" s="178"/>
      <c r="AW204" s="178"/>
      <c r="AX204" s="178"/>
      <c r="AY204" s="178"/>
      <c r="AZ204" s="178"/>
      <c r="BA204" s="178"/>
      <c r="BB204" s="178"/>
      <c r="BC204" s="179"/>
      <c r="BD204" s="179"/>
      <c r="BE204" s="179"/>
      <c r="BF204" s="179"/>
      <c r="BG204" s="179"/>
      <c r="BH204" s="179"/>
      <c r="BI204" s="179"/>
      <c r="BJ204" s="179"/>
      <c r="BK204" s="179"/>
      <c r="BL204" s="179"/>
      <c r="BM204" s="179"/>
    </row>
    <row r="205" spans="1:65" s="180" customFormat="1" x14ac:dyDescent="0.2">
      <c r="A205" s="206"/>
      <c r="B205" s="134"/>
      <c r="C205" s="142"/>
      <c r="D205" s="143"/>
      <c r="E205" s="143"/>
      <c r="F205" s="211"/>
      <c r="G205" s="211"/>
      <c r="H205" s="211"/>
      <c r="I205" s="142"/>
      <c r="J205" s="142"/>
      <c r="K205" s="142"/>
      <c r="L205" s="142"/>
      <c r="M205" s="143"/>
      <c r="N205" s="142"/>
      <c r="O205" s="142"/>
      <c r="P205" s="141"/>
      <c r="Q205" s="141"/>
      <c r="R205" s="141"/>
      <c r="S205" s="178"/>
      <c r="T205" s="178"/>
      <c r="U205" s="178"/>
      <c r="V205" s="178"/>
      <c r="W205" s="178"/>
      <c r="X205" s="178"/>
      <c r="Y205" s="178"/>
      <c r="Z205" s="178"/>
      <c r="AA205" s="178"/>
      <c r="AB205" s="178"/>
      <c r="AC205" s="178"/>
      <c r="AD205" s="178"/>
      <c r="AE205" s="178"/>
      <c r="AF205" s="178"/>
      <c r="AG205" s="178"/>
      <c r="AH205" s="178"/>
      <c r="AI205" s="178"/>
      <c r="AJ205" s="178"/>
      <c r="AK205" s="178"/>
      <c r="AL205" s="178"/>
      <c r="AM205" s="178"/>
      <c r="AN205" s="178"/>
      <c r="AO205" s="178"/>
      <c r="AP205" s="178"/>
      <c r="AQ205" s="178"/>
      <c r="AR205" s="178"/>
      <c r="AS205" s="178"/>
      <c r="AT205" s="178"/>
      <c r="AU205" s="178"/>
      <c r="AV205" s="178"/>
      <c r="AW205" s="178"/>
      <c r="AX205" s="178"/>
      <c r="AY205" s="178"/>
      <c r="AZ205" s="178"/>
      <c r="BA205" s="178"/>
      <c r="BB205" s="178"/>
      <c r="BC205" s="179"/>
      <c r="BD205" s="179"/>
      <c r="BE205" s="179"/>
      <c r="BF205" s="179"/>
      <c r="BG205" s="179"/>
      <c r="BH205" s="179"/>
      <c r="BI205" s="179"/>
      <c r="BJ205" s="179"/>
      <c r="BK205" s="179"/>
      <c r="BL205" s="179"/>
      <c r="BM205" s="179"/>
    </row>
    <row r="206" spans="1:65" s="180" customFormat="1" x14ac:dyDescent="0.2">
      <c r="A206" s="206"/>
      <c r="B206" s="134"/>
      <c r="C206" s="142"/>
      <c r="D206" s="143"/>
      <c r="E206" s="143"/>
      <c r="F206" s="211"/>
      <c r="G206" s="211"/>
      <c r="H206" s="211"/>
      <c r="I206" s="142"/>
      <c r="J206" s="142"/>
      <c r="K206" s="142"/>
      <c r="L206" s="142"/>
      <c r="M206" s="143"/>
      <c r="N206" s="142"/>
      <c r="O206" s="142"/>
      <c r="P206" s="141"/>
      <c r="Q206" s="141"/>
      <c r="R206" s="141"/>
      <c r="S206" s="178"/>
      <c r="T206" s="178"/>
      <c r="U206" s="178"/>
      <c r="V206" s="178"/>
      <c r="W206" s="178"/>
      <c r="X206" s="178"/>
      <c r="Y206" s="178"/>
      <c r="Z206" s="178"/>
      <c r="AA206" s="178"/>
      <c r="AB206" s="178"/>
      <c r="AC206" s="178"/>
      <c r="AD206" s="178"/>
      <c r="AE206" s="178"/>
      <c r="AF206" s="178"/>
      <c r="AG206" s="178"/>
      <c r="AH206" s="178"/>
      <c r="AI206" s="178"/>
      <c r="AJ206" s="178"/>
      <c r="AK206" s="178"/>
      <c r="AL206" s="178"/>
      <c r="AM206" s="178"/>
      <c r="AN206" s="178"/>
      <c r="AO206" s="178"/>
      <c r="AP206" s="178"/>
      <c r="AQ206" s="178"/>
      <c r="AR206" s="178"/>
      <c r="AS206" s="178"/>
      <c r="AT206" s="178"/>
      <c r="AU206" s="178"/>
      <c r="AV206" s="178"/>
      <c r="AW206" s="178"/>
      <c r="AX206" s="178"/>
      <c r="AY206" s="178"/>
      <c r="AZ206" s="178"/>
      <c r="BA206" s="178"/>
      <c r="BB206" s="178"/>
      <c r="BC206" s="179"/>
      <c r="BD206" s="179"/>
      <c r="BE206" s="179"/>
      <c r="BF206" s="179"/>
      <c r="BG206" s="179"/>
      <c r="BH206" s="179"/>
      <c r="BI206" s="179"/>
      <c r="BJ206" s="179"/>
      <c r="BK206" s="179"/>
      <c r="BL206" s="179"/>
      <c r="BM206" s="179"/>
    </row>
    <row r="207" spans="1:65" s="180" customFormat="1" x14ac:dyDescent="0.2">
      <c r="A207" s="206"/>
      <c r="B207" s="134"/>
      <c r="C207" s="142"/>
      <c r="D207" s="143"/>
      <c r="E207" s="143"/>
      <c r="F207" s="211"/>
      <c r="G207" s="211"/>
      <c r="H207" s="211"/>
      <c r="I207" s="142"/>
      <c r="J207" s="142"/>
      <c r="K207" s="142"/>
      <c r="L207" s="142"/>
      <c r="M207" s="143"/>
      <c r="N207" s="142"/>
      <c r="O207" s="142"/>
      <c r="P207" s="141"/>
      <c r="Q207" s="141"/>
      <c r="R207" s="141"/>
      <c r="S207" s="178"/>
      <c r="T207" s="178"/>
      <c r="U207" s="178"/>
      <c r="V207" s="178"/>
      <c r="W207" s="178"/>
      <c r="X207" s="178"/>
      <c r="Y207" s="178"/>
      <c r="Z207" s="178"/>
      <c r="AA207" s="178"/>
      <c r="AB207" s="178"/>
      <c r="AC207" s="178"/>
      <c r="AD207" s="178"/>
      <c r="AE207" s="178"/>
      <c r="AF207" s="178"/>
      <c r="AG207" s="178"/>
      <c r="AH207" s="178"/>
      <c r="AI207" s="178"/>
      <c r="AJ207" s="178"/>
      <c r="AK207" s="178"/>
      <c r="AL207" s="178"/>
      <c r="AM207" s="178"/>
      <c r="AN207" s="178"/>
      <c r="AO207" s="178"/>
      <c r="AP207" s="178"/>
      <c r="AQ207" s="178"/>
      <c r="AR207" s="178"/>
      <c r="AS207" s="178"/>
      <c r="AT207" s="178"/>
      <c r="AU207" s="178"/>
      <c r="AV207" s="178"/>
      <c r="AW207" s="178"/>
      <c r="AX207" s="178"/>
      <c r="AY207" s="178"/>
      <c r="AZ207" s="178"/>
      <c r="BA207" s="178"/>
      <c r="BB207" s="178"/>
      <c r="BC207" s="179"/>
      <c r="BD207" s="179"/>
      <c r="BE207" s="179"/>
      <c r="BF207" s="179"/>
      <c r="BG207" s="179"/>
      <c r="BH207" s="179"/>
      <c r="BI207" s="179"/>
      <c r="BJ207" s="179"/>
      <c r="BK207" s="179"/>
      <c r="BL207" s="179"/>
      <c r="BM207" s="179"/>
    </row>
    <row r="208" spans="1:65" s="180" customFormat="1" x14ac:dyDescent="0.2">
      <c r="A208" s="206"/>
      <c r="B208" s="134"/>
      <c r="C208" s="142"/>
      <c r="D208" s="143"/>
      <c r="E208" s="143"/>
      <c r="F208" s="211"/>
      <c r="G208" s="211"/>
      <c r="H208" s="211"/>
      <c r="I208" s="142"/>
      <c r="J208" s="142"/>
      <c r="K208" s="142"/>
      <c r="L208" s="142"/>
      <c r="M208" s="143"/>
      <c r="N208" s="142"/>
      <c r="O208" s="142"/>
      <c r="P208" s="141"/>
      <c r="Q208" s="141"/>
      <c r="R208" s="141"/>
      <c r="S208" s="178"/>
      <c r="T208" s="178"/>
      <c r="U208" s="178"/>
      <c r="V208" s="178"/>
      <c r="W208" s="178"/>
      <c r="X208" s="178"/>
      <c r="Y208" s="178"/>
      <c r="Z208" s="178"/>
      <c r="AA208" s="178"/>
      <c r="AB208" s="178"/>
      <c r="AC208" s="178"/>
      <c r="AD208" s="178"/>
      <c r="AE208" s="178"/>
      <c r="AF208" s="178"/>
      <c r="AG208" s="178"/>
      <c r="AH208" s="178"/>
      <c r="AI208" s="178"/>
      <c r="AJ208" s="178"/>
      <c r="AK208" s="178"/>
      <c r="AL208" s="178"/>
      <c r="AM208" s="178"/>
      <c r="AN208" s="178"/>
      <c r="AO208" s="178"/>
      <c r="AP208" s="178"/>
      <c r="AQ208" s="178"/>
      <c r="AR208" s="178"/>
      <c r="AS208" s="178"/>
      <c r="AT208" s="178"/>
      <c r="AU208" s="178"/>
      <c r="AV208" s="178"/>
      <c r="AW208" s="178"/>
      <c r="AX208" s="178"/>
      <c r="AY208" s="178"/>
      <c r="AZ208" s="178"/>
      <c r="BA208" s="178"/>
      <c r="BB208" s="178"/>
      <c r="BC208" s="179"/>
      <c r="BD208" s="179"/>
      <c r="BE208" s="179"/>
      <c r="BF208" s="179"/>
      <c r="BG208" s="179"/>
      <c r="BH208" s="179"/>
      <c r="BI208" s="179"/>
      <c r="BJ208" s="179"/>
      <c r="BK208" s="179"/>
      <c r="BL208" s="179"/>
      <c r="BM208" s="179"/>
    </row>
    <row r="209" spans="1:65" s="180" customFormat="1" x14ac:dyDescent="0.2">
      <c r="A209" s="206"/>
      <c r="B209" s="134"/>
      <c r="C209" s="142"/>
      <c r="D209" s="143"/>
      <c r="E209" s="143"/>
      <c r="F209" s="211"/>
      <c r="G209" s="211"/>
      <c r="H209" s="211"/>
      <c r="I209" s="142"/>
      <c r="J209" s="142"/>
      <c r="K209" s="142"/>
      <c r="L209" s="142"/>
      <c r="M209" s="143"/>
      <c r="N209" s="142"/>
      <c r="O209" s="142"/>
      <c r="P209" s="141"/>
      <c r="Q209" s="141"/>
      <c r="R209" s="141"/>
      <c r="S209" s="178"/>
      <c r="T209" s="178"/>
      <c r="U209" s="178"/>
      <c r="V209" s="178"/>
      <c r="W209" s="178"/>
      <c r="X209" s="178"/>
      <c r="Y209" s="178"/>
      <c r="Z209" s="178"/>
      <c r="AA209" s="178"/>
      <c r="AB209" s="178"/>
      <c r="AC209" s="178"/>
      <c r="AD209" s="178"/>
      <c r="AE209" s="178"/>
      <c r="AF209" s="178"/>
      <c r="AG209" s="178"/>
      <c r="AH209" s="178"/>
      <c r="AI209" s="178"/>
      <c r="AJ209" s="178"/>
      <c r="AK209" s="178"/>
      <c r="AL209" s="178"/>
      <c r="AM209" s="178"/>
      <c r="AN209" s="178"/>
      <c r="AO209" s="178"/>
      <c r="AP209" s="178"/>
      <c r="AQ209" s="178"/>
      <c r="AR209" s="178"/>
      <c r="AS209" s="178"/>
      <c r="AT209" s="178"/>
      <c r="AU209" s="178"/>
      <c r="AV209" s="178"/>
      <c r="AW209" s="178"/>
      <c r="AX209" s="178"/>
      <c r="AY209" s="178"/>
      <c r="AZ209" s="178"/>
      <c r="BA209" s="178"/>
      <c r="BB209" s="178"/>
      <c r="BC209" s="179"/>
      <c r="BD209" s="179"/>
      <c r="BE209" s="179"/>
      <c r="BF209" s="179"/>
      <c r="BG209" s="179"/>
      <c r="BH209" s="179"/>
      <c r="BI209" s="179"/>
      <c r="BJ209" s="179"/>
      <c r="BK209" s="179"/>
      <c r="BL209" s="179"/>
      <c r="BM209" s="179"/>
    </row>
    <row r="210" spans="1:65" s="180" customFormat="1" x14ac:dyDescent="0.2">
      <c r="A210" s="206"/>
      <c r="B210" s="134"/>
      <c r="C210" s="142"/>
      <c r="D210" s="143"/>
      <c r="E210" s="143"/>
      <c r="F210" s="211"/>
      <c r="G210" s="211"/>
      <c r="H210" s="211"/>
      <c r="I210" s="142"/>
      <c r="J210" s="142"/>
      <c r="K210" s="142"/>
      <c r="L210" s="142"/>
      <c r="M210" s="143"/>
      <c r="N210" s="142"/>
      <c r="O210" s="142"/>
      <c r="P210" s="141"/>
      <c r="Q210" s="141"/>
      <c r="R210" s="141"/>
      <c r="S210" s="178"/>
      <c r="T210" s="178"/>
      <c r="U210" s="178"/>
      <c r="V210" s="178"/>
      <c r="W210" s="178"/>
      <c r="X210" s="178"/>
      <c r="Y210" s="178"/>
      <c r="Z210" s="178"/>
      <c r="AA210" s="178"/>
      <c r="AB210" s="178"/>
      <c r="AC210" s="178"/>
      <c r="AD210" s="178"/>
      <c r="AE210" s="178"/>
      <c r="AF210" s="178"/>
      <c r="AG210" s="178"/>
      <c r="AH210" s="178"/>
      <c r="AI210" s="178"/>
      <c r="AJ210" s="178"/>
      <c r="AK210" s="178"/>
      <c r="AL210" s="178"/>
      <c r="AM210" s="178"/>
      <c r="AN210" s="178"/>
      <c r="AO210" s="178"/>
      <c r="AP210" s="178"/>
      <c r="AQ210" s="178"/>
      <c r="AR210" s="178"/>
      <c r="AS210" s="178"/>
      <c r="AT210" s="178"/>
      <c r="AU210" s="178"/>
      <c r="AV210" s="178"/>
      <c r="AW210" s="178"/>
      <c r="AX210" s="178"/>
      <c r="AY210" s="178"/>
      <c r="AZ210" s="178"/>
      <c r="BA210" s="178"/>
      <c r="BB210" s="178"/>
      <c r="BC210" s="179"/>
      <c r="BD210" s="179"/>
      <c r="BE210" s="179"/>
      <c r="BF210" s="179"/>
      <c r="BG210" s="179"/>
      <c r="BH210" s="179"/>
      <c r="BI210" s="179"/>
      <c r="BJ210" s="179"/>
      <c r="BK210" s="179"/>
      <c r="BL210" s="179"/>
      <c r="BM210" s="179"/>
    </row>
    <row r="211" spans="1:65" s="180" customFormat="1" x14ac:dyDescent="0.2">
      <c r="A211" s="206"/>
      <c r="B211" s="134"/>
      <c r="C211" s="142"/>
      <c r="D211" s="143"/>
      <c r="E211" s="143"/>
      <c r="F211" s="211"/>
      <c r="G211" s="211"/>
      <c r="H211" s="211"/>
      <c r="I211" s="142"/>
      <c r="J211" s="142"/>
      <c r="K211" s="142"/>
      <c r="L211" s="142"/>
      <c r="M211" s="143"/>
      <c r="N211" s="142"/>
      <c r="O211" s="142"/>
      <c r="P211" s="141"/>
      <c r="Q211" s="141"/>
      <c r="R211" s="141"/>
      <c r="S211" s="178"/>
      <c r="T211" s="178"/>
      <c r="U211" s="178"/>
      <c r="V211" s="178"/>
      <c r="W211" s="178"/>
      <c r="X211" s="178"/>
      <c r="Y211" s="178"/>
      <c r="Z211" s="178"/>
      <c r="AA211" s="178"/>
      <c r="AB211" s="178"/>
      <c r="AC211" s="178"/>
      <c r="AD211" s="178"/>
      <c r="AE211" s="178"/>
      <c r="AF211" s="178"/>
      <c r="AG211" s="178"/>
      <c r="AH211" s="178"/>
      <c r="AI211" s="178"/>
      <c r="AJ211" s="178"/>
      <c r="AK211" s="178"/>
      <c r="AL211" s="178"/>
      <c r="AM211" s="178"/>
      <c r="AN211" s="178"/>
      <c r="AO211" s="178"/>
      <c r="AP211" s="178"/>
      <c r="AQ211" s="178"/>
      <c r="AR211" s="178"/>
      <c r="AS211" s="178"/>
      <c r="AT211" s="178"/>
      <c r="AU211" s="178"/>
      <c r="AV211" s="178"/>
      <c r="AW211" s="178"/>
      <c r="AX211" s="178"/>
      <c r="AY211" s="178"/>
      <c r="AZ211" s="178"/>
      <c r="BA211" s="178"/>
      <c r="BB211" s="178"/>
      <c r="BC211" s="179"/>
      <c r="BD211" s="179"/>
      <c r="BE211" s="179"/>
      <c r="BF211" s="179"/>
      <c r="BG211" s="179"/>
      <c r="BH211" s="179"/>
      <c r="BI211" s="179"/>
      <c r="BJ211" s="179"/>
      <c r="BK211" s="179"/>
      <c r="BL211" s="179"/>
      <c r="BM211" s="179"/>
    </row>
    <row r="212" spans="1:65" s="180" customFormat="1" x14ac:dyDescent="0.2">
      <c r="A212" s="206"/>
      <c r="B212" s="134"/>
      <c r="C212" s="142"/>
      <c r="D212" s="143"/>
      <c r="E212" s="143"/>
      <c r="F212" s="211"/>
      <c r="G212" s="211"/>
      <c r="H212" s="211"/>
      <c r="I212" s="142"/>
      <c r="J212" s="142"/>
      <c r="K212" s="142"/>
      <c r="L212" s="142"/>
      <c r="M212" s="143"/>
      <c r="N212" s="142"/>
      <c r="O212" s="142"/>
      <c r="P212" s="141"/>
      <c r="Q212" s="141"/>
      <c r="R212" s="141"/>
      <c r="S212" s="178"/>
      <c r="T212" s="178"/>
      <c r="U212" s="178"/>
      <c r="V212" s="178"/>
      <c r="W212" s="178"/>
      <c r="X212" s="178"/>
      <c r="Y212" s="178"/>
      <c r="Z212" s="178"/>
      <c r="AA212" s="178"/>
      <c r="AB212" s="178"/>
      <c r="AC212" s="178"/>
      <c r="AD212" s="178"/>
      <c r="AE212" s="178"/>
      <c r="AF212" s="178"/>
      <c r="AG212" s="178"/>
      <c r="AH212" s="178"/>
      <c r="AI212" s="178"/>
      <c r="AJ212" s="178"/>
      <c r="AK212" s="178"/>
      <c r="AL212" s="178"/>
      <c r="AM212" s="178"/>
      <c r="AN212" s="178"/>
      <c r="AO212" s="178"/>
      <c r="AP212" s="178"/>
      <c r="AQ212" s="178"/>
      <c r="AR212" s="178"/>
      <c r="AS212" s="178"/>
      <c r="AT212" s="178"/>
      <c r="AU212" s="178"/>
      <c r="AV212" s="178"/>
      <c r="AW212" s="178"/>
      <c r="AX212" s="178"/>
      <c r="AY212" s="178"/>
      <c r="AZ212" s="178"/>
      <c r="BA212" s="178"/>
      <c r="BB212" s="178"/>
      <c r="BC212" s="179"/>
      <c r="BD212" s="179"/>
      <c r="BE212" s="179"/>
      <c r="BF212" s="179"/>
      <c r="BG212" s="179"/>
      <c r="BH212" s="179"/>
      <c r="BI212" s="179"/>
      <c r="BJ212" s="179"/>
      <c r="BK212" s="179"/>
      <c r="BL212" s="179"/>
      <c r="BM212" s="179"/>
    </row>
    <row r="213" spans="1:65" s="180" customFormat="1" x14ac:dyDescent="0.2">
      <c r="A213" s="206"/>
      <c r="B213" s="134"/>
      <c r="C213" s="142"/>
      <c r="D213" s="143"/>
      <c r="E213" s="143"/>
      <c r="F213" s="211"/>
      <c r="G213" s="211"/>
      <c r="H213" s="211"/>
      <c r="I213" s="142"/>
      <c r="J213" s="142"/>
      <c r="K213" s="142"/>
      <c r="L213" s="142"/>
      <c r="M213" s="143"/>
      <c r="N213" s="142"/>
      <c r="O213" s="142"/>
      <c r="P213" s="141"/>
      <c r="Q213" s="141"/>
      <c r="R213" s="141"/>
      <c r="S213" s="178"/>
      <c r="T213" s="178"/>
      <c r="U213" s="178"/>
      <c r="V213" s="178"/>
      <c r="W213" s="178"/>
      <c r="X213" s="178"/>
      <c r="Y213" s="178"/>
      <c r="Z213" s="178"/>
      <c r="AA213" s="178"/>
      <c r="AB213" s="178"/>
      <c r="AC213" s="178"/>
      <c r="AD213" s="178"/>
      <c r="AE213" s="178"/>
      <c r="AF213" s="178"/>
      <c r="AG213" s="178"/>
      <c r="AH213" s="178"/>
      <c r="AI213" s="178"/>
      <c r="AJ213" s="178"/>
      <c r="AK213" s="178"/>
      <c r="AL213" s="178"/>
      <c r="AM213" s="178"/>
      <c r="AN213" s="178"/>
      <c r="AO213" s="178"/>
      <c r="AP213" s="178"/>
      <c r="AQ213" s="178"/>
      <c r="AR213" s="178"/>
      <c r="AS213" s="178"/>
      <c r="AT213" s="178"/>
      <c r="AU213" s="178"/>
      <c r="AV213" s="178"/>
      <c r="AW213" s="178"/>
      <c r="AX213" s="178"/>
      <c r="AY213" s="178"/>
      <c r="AZ213" s="178"/>
      <c r="BA213" s="178"/>
      <c r="BB213" s="178"/>
      <c r="BC213" s="179"/>
      <c r="BD213" s="179"/>
      <c r="BE213" s="179"/>
      <c r="BF213" s="179"/>
      <c r="BG213" s="179"/>
      <c r="BH213" s="179"/>
      <c r="BI213" s="179"/>
      <c r="BJ213" s="179"/>
      <c r="BK213" s="179"/>
      <c r="BL213" s="179"/>
      <c r="BM213" s="179"/>
    </row>
    <row r="214" spans="1:65" s="180" customFormat="1" x14ac:dyDescent="0.2">
      <c r="A214" s="206"/>
      <c r="B214" s="134"/>
      <c r="C214" s="142"/>
      <c r="D214" s="143"/>
      <c r="E214" s="143"/>
      <c r="F214" s="211"/>
      <c r="G214" s="211"/>
      <c r="H214" s="211"/>
      <c r="I214" s="142"/>
      <c r="J214" s="142"/>
      <c r="K214" s="142"/>
      <c r="L214" s="142"/>
      <c r="M214" s="143"/>
      <c r="N214" s="142"/>
      <c r="O214" s="142"/>
      <c r="P214" s="141"/>
      <c r="Q214" s="141"/>
      <c r="R214" s="141"/>
      <c r="S214" s="178"/>
      <c r="T214" s="178"/>
      <c r="U214" s="178"/>
      <c r="V214" s="178"/>
      <c r="W214" s="178"/>
      <c r="X214" s="178"/>
      <c r="Y214" s="178"/>
      <c r="Z214" s="178"/>
      <c r="AA214" s="178"/>
      <c r="AB214" s="178"/>
      <c r="AC214" s="178"/>
      <c r="AD214" s="178"/>
      <c r="AE214" s="178"/>
      <c r="AF214" s="178"/>
      <c r="AG214" s="178"/>
      <c r="AH214" s="178"/>
      <c r="AI214" s="178"/>
      <c r="AJ214" s="178"/>
      <c r="AK214" s="178"/>
      <c r="AL214" s="178"/>
      <c r="AM214" s="178"/>
      <c r="AN214" s="178"/>
      <c r="AO214" s="178"/>
      <c r="AP214" s="178"/>
      <c r="AQ214" s="178"/>
      <c r="AR214" s="178"/>
      <c r="AS214" s="178"/>
      <c r="AT214" s="178"/>
      <c r="AU214" s="178"/>
      <c r="AV214" s="178"/>
      <c r="AW214" s="178"/>
      <c r="AX214" s="178"/>
      <c r="AY214" s="178"/>
      <c r="AZ214" s="178"/>
      <c r="BA214" s="178"/>
      <c r="BB214" s="178"/>
      <c r="BC214" s="179"/>
      <c r="BD214" s="179"/>
      <c r="BE214" s="179"/>
      <c r="BF214" s="179"/>
      <c r="BG214" s="179"/>
      <c r="BH214" s="179"/>
      <c r="BI214" s="179"/>
      <c r="BJ214" s="179"/>
      <c r="BK214" s="179"/>
      <c r="BL214" s="179"/>
      <c r="BM214" s="179"/>
    </row>
    <row r="215" spans="1:65" s="180" customFormat="1" x14ac:dyDescent="0.2">
      <c r="A215" s="206"/>
      <c r="B215" s="134"/>
      <c r="C215" s="142"/>
      <c r="D215" s="143"/>
      <c r="E215" s="143"/>
      <c r="F215" s="211"/>
      <c r="G215" s="211"/>
      <c r="H215" s="211"/>
      <c r="I215" s="142"/>
      <c r="J215" s="142"/>
      <c r="K215" s="142"/>
      <c r="L215" s="142"/>
      <c r="M215" s="143"/>
      <c r="N215" s="142"/>
      <c r="O215" s="142"/>
      <c r="P215" s="141"/>
      <c r="Q215" s="141"/>
      <c r="R215" s="141"/>
      <c r="S215" s="178"/>
      <c r="T215" s="178"/>
      <c r="U215" s="178"/>
      <c r="V215" s="178"/>
      <c r="W215" s="178"/>
      <c r="X215" s="178"/>
      <c r="Y215" s="178"/>
      <c r="Z215" s="178"/>
      <c r="AA215" s="178"/>
      <c r="AB215" s="178"/>
      <c r="AC215" s="178"/>
      <c r="AD215" s="178"/>
      <c r="AE215" s="178"/>
      <c r="AF215" s="178"/>
      <c r="AG215" s="178"/>
      <c r="AH215" s="178"/>
      <c r="AI215" s="178"/>
      <c r="AJ215" s="178"/>
      <c r="AK215" s="178"/>
      <c r="AL215" s="178"/>
      <c r="AM215" s="178"/>
      <c r="AN215" s="178"/>
      <c r="AO215" s="178"/>
      <c r="AP215" s="178"/>
      <c r="AQ215" s="178"/>
      <c r="AR215" s="178"/>
      <c r="AS215" s="178"/>
      <c r="AT215" s="178"/>
      <c r="AU215" s="178"/>
      <c r="AV215" s="178"/>
      <c r="AW215" s="178"/>
      <c r="AX215" s="178"/>
      <c r="AY215" s="178"/>
      <c r="AZ215" s="178"/>
      <c r="BA215" s="178"/>
      <c r="BB215" s="178"/>
      <c r="BC215" s="179"/>
      <c r="BD215" s="179"/>
      <c r="BE215" s="179"/>
      <c r="BF215" s="179"/>
      <c r="BG215" s="179"/>
      <c r="BH215" s="179"/>
      <c r="BI215" s="179"/>
      <c r="BJ215" s="179"/>
      <c r="BK215" s="179"/>
      <c r="BL215" s="179"/>
      <c r="BM215" s="179"/>
    </row>
    <row r="216" spans="1:65" s="180" customFormat="1" x14ac:dyDescent="0.2">
      <c r="A216" s="206"/>
      <c r="B216" s="134"/>
      <c r="C216" s="142"/>
      <c r="D216" s="143"/>
      <c r="E216" s="143"/>
      <c r="F216" s="211"/>
      <c r="G216" s="211"/>
      <c r="H216" s="211"/>
      <c r="I216" s="142"/>
      <c r="J216" s="142"/>
      <c r="K216" s="142"/>
      <c r="L216" s="142"/>
      <c r="M216" s="143"/>
      <c r="N216" s="142"/>
      <c r="O216" s="142"/>
      <c r="P216" s="141"/>
      <c r="Q216" s="141"/>
      <c r="R216" s="141"/>
      <c r="S216" s="178"/>
      <c r="T216" s="178"/>
      <c r="U216" s="178"/>
      <c r="V216" s="178"/>
      <c r="W216" s="178"/>
      <c r="X216" s="178"/>
      <c r="Y216" s="178"/>
      <c r="Z216" s="178"/>
      <c r="AA216" s="178"/>
      <c r="AB216" s="178"/>
      <c r="AC216" s="178"/>
      <c r="AD216" s="178"/>
      <c r="AE216" s="178"/>
      <c r="AF216" s="178"/>
      <c r="AG216" s="178"/>
      <c r="AH216" s="178"/>
      <c r="AI216" s="178"/>
      <c r="AJ216" s="178"/>
      <c r="AK216" s="178"/>
      <c r="AL216" s="178"/>
      <c r="AM216" s="178"/>
      <c r="AN216" s="178"/>
      <c r="AO216" s="178"/>
      <c r="AP216" s="178"/>
      <c r="AQ216" s="178"/>
      <c r="AR216" s="178"/>
      <c r="AS216" s="178"/>
      <c r="AT216" s="178"/>
      <c r="AU216" s="178"/>
      <c r="AV216" s="178"/>
      <c r="AW216" s="178"/>
      <c r="AX216" s="178"/>
      <c r="AY216" s="178"/>
      <c r="AZ216" s="178"/>
      <c r="BA216" s="178"/>
      <c r="BB216" s="178"/>
      <c r="BC216" s="179"/>
      <c r="BD216" s="179"/>
      <c r="BE216" s="179"/>
      <c r="BF216" s="179"/>
      <c r="BG216" s="179"/>
      <c r="BH216" s="179"/>
      <c r="BI216" s="179"/>
      <c r="BJ216" s="179"/>
      <c r="BK216" s="179"/>
      <c r="BL216" s="179"/>
      <c r="BM216" s="179"/>
    </row>
    <row r="217" spans="1:65" s="180" customFormat="1" x14ac:dyDescent="0.2">
      <c r="A217" s="206"/>
      <c r="B217" s="134"/>
      <c r="C217" s="142"/>
      <c r="D217" s="143"/>
      <c r="E217" s="143"/>
      <c r="F217" s="211"/>
      <c r="G217" s="211"/>
      <c r="H217" s="211"/>
      <c r="I217" s="142"/>
      <c r="J217" s="142"/>
      <c r="K217" s="142"/>
      <c r="L217" s="142"/>
      <c r="M217" s="143"/>
      <c r="N217" s="142"/>
      <c r="O217" s="142"/>
      <c r="P217" s="141"/>
      <c r="Q217" s="141"/>
      <c r="R217" s="141"/>
      <c r="S217" s="178"/>
      <c r="T217" s="178"/>
      <c r="U217" s="178"/>
      <c r="V217" s="178"/>
      <c r="W217" s="178"/>
      <c r="X217" s="178"/>
      <c r="Y217" s="178"/>
      <c r="Z217" s="178"/>
      <c r="AA217" s="178"/>
      <c r="AB217" s="178"/>
      <c r="AC217" s="178"/>
      <c r="AD217" s="178"/>
      <c r="AE217" s="178"/>
      <c r="AF217" s="178"/>
      <c r="AG217" s="178"/>
      <c r="AH217" s="178"/>
      <c r="AI217" s="178"/>
      <c r="AJ217" s="178"/>
      <c r="AK217" s="178"/>
      <c r="AL217" s="178"/>
      <c r="AM217" s="178"/>
      <c r="AN217" s="178"/>
      <c r="AO217" s="178"/>
      <c r="AP217" s="178"/>
      <c r="AQ217" s="178"/>
      <c r="AR217" s="178"/>
      <c r="AS217" s="178"/>
      <c r="AT217" s="178"/>
      <c r="AU217" s="178"/>
      <c r="AV217" s="178"/>
      <c r="AW217" s="178"/>
      <c r="AX217" s="178"/>
      <c r="AY217" s="178"/>
      <c r="AZ217" s="178"/>
      <c r="BA217" s="178"/>
      <c r="BB217" s="178"/>
      <c r="BC217" s="179"/>
      <c r="BD217" s="179"/>
      <c r="BE217" s="179"/>
      <c r="BF217" s="179"/>
      <c r="BG217" s="179"/>
      <c r="BH217" s="179"/>
      <c r="BI217" s="179"/>
      <c r="BJ217" s="179"/>
      <c r="BK217" s="179"/>
      <c r="BL217" s="179"/>
      <c r="BM217" s="179"/>
    </row>
    <row r="218" spans="1:65" s="180" customFormat="1" x14ac:dyDescent="0.2">
      <c r="A218" s="206"/>
      <c r="B218" s="134"/>
      <c r="C218" s="142"/>
      <c r="D218" s="143"/>
      <c r="E218" s="143"/>
      <c r="F218" s="211"/>
      <c r="G218" s="211"/>
      <c r="H218" s="211"/>
      <c r="I218" s="142"/>
      <c r="J218" s="142"/>
      <c r="K218" s="142"/>
      <c r="L218" s="142"/>
      <c r="M218" s="143"/>
      <c r="N218" s="142"/>
      <c r="O218" s="142"/>
      <c r="P218" s="141"/>
      <c r="Q218" s="141"/>
      <c r="R218" s="141"/>
      <c r="S218" s="178"/>
      <c r="T218" s="178"/>
      <c r="U218" s="178"/>
      <c r="V218" s="178"/>
      <c r="W218" s="178"/>
      <c r="X218" s="178"/>
      <c r="Y218" s="178"/>
      <c r="Z218" s="178"/>
      <c r="AA218" s="178"/>
      <c r="AB218" s="178"/>
      <c r="AC218" s="178"/>
      <c r="AD218" s="178"/>
      <c r="AE218" s="178"/>
      <c r="AF218" s="178"/>
      <c r="AG218" s="178"/>
      <c r="AH218" s="178"/>
      <c r="AI218" s="178"/>
      <c r="AJ218" s="178"/>
      <c r="AK218" s="178"/>
      <c r="AL218" s="178"/>
      <c r="AM218" s="178"/>
      <c r="AN218" s="178"/>
      <c r="AO218" s="178"/>
      <c r="AP218" s="178"/>
      <c r="AQ218" s="178"/>
      <c r="AR218" s="178"/>
      <c r="AS218" s="178"/>
      <c r="AT218" s="178"/>
      <c r="AU218" s="178"/>
      <c r="AV218" s="178"/>
      <c r="AW218" s="178"/>
      <c r="AX218" s="178"/>
      <c r="AY218" s="178"/>
      <c r="AZ218" s="178"/>
      <c r="BA218" s="178"/>
      <c r="BB218" s="178"/>
      <c r="BC218" s="179"/>
      <c r="BD218" s="179"/>
      <c r="BE218" s="179"/>
      <c r="BF218" s="179"/>
      <c r="BG218" s="179"/>
      <c r="BH218" s="179"/>
      <c r="BI218" s="179"/>
      <c r="BJ218" s="179"/>
      <c r="BK218" s="179"/>
      <c r="BL218" s="179"/>
      <c r="BM218" s="179"/>
    </row>
    <row r="219" spans="1:65" s="180" customFormat="1" x14ac:dyDescent="0.2">
      <c r="A219" s="206"/>
      <c r="B219" s="134"/>
      <c r="C219" s="142"/>
      <c r="D219" s="143"/>
      <c r="E219" s="143"/>
      <c r="F219" s="211"/>
      <c r="G219" s="211"/>
      <c r="H219" s="211"/>
      <c r="I219" s="142"/>
      <c r="J219" s="142"/>
      <c r="K219" s="142"/>
      <c r="L219" s="142"/>
      <c r="M219" s="143"/>
      <c r="N219" s="142"/>
      <c r="O219" s="142"/>
      <c r="P219" s="141"/>
      <c r="Q219" s="141"/>
      <c r="R219" s="141"/>
      <c r="S219" s="178"/>
      <c r="T219" s="178"/>
      <c r="U219" s="178"/>
      <c r="V219" s="178"/>
      <c r="W219" s="178"/>
      <c r="X219" s="178"/>
      <c r="Y219" s="178"/>
      <c r="Z219" s="178"/>
      <c r="AA219" s="178"/>
      <c r="AB219" s="178"/>
      <c r="AC219" s="178"/>
      <c r="AD219" s="178"/>
      <c r="AE219" s="178"/>
      <c r="AF219" s="178"/>
      <c r="AG219" s="178"/>
      <c r="AH219" s="178"/>
      <c r="AI219" s="178"/>
      <c r="AJ219" s="178"/>
      <c r="AK219" s="178"/>
      <c r="AL219" s="178"/>
      <c r="AM219" s="178"/>
      <c r="AN219" s="178"/>
      <c r="AO219" s="178"/>
      <c r="AP219" s="178"/>
      <c r="AQ219" s="178"/>
      <c r="AR219" s="178"/>
      <c r="AS219" s="178"/>
      <c r="AT219" s="178"/>
      <c r="AU219" s="178"/>
      <c r="AV219" s="178"/>
      <c r="AW219" s="178"/>
      <c r="AX219" s="178"/>
      <c r="AY219" s="178"/>
      <c r="AZ219" s="178"/>
      <c r="BA219" s="178"/>
      <c r="BB219" s="178"/>
      <c r="BC219" s="179"/>
      <c r="BD219" s="179"/>
      <c r="BE219" s="179"/>
      <c r="BF219" s="179"/>
      <c r="BG219" s="179"/>
      <c r="BH219" s="179"/>
      <c r="BI219" s="179"/>
      <c r="BJ219" s="179"/>
      <c r="BK219" s="179"/>
      <c r="BL219" s="179"/>
      <c r="BM219" s="179"/>
    </row>
    <row r="220" spans="1:65" s="180" customFormat="1" x14ac:dyDescent="0.2">
      <c r="A220" s="206"/>
      <c r="B220" s="134"/>
      <c r="C220" s="142"/>
      <c r="D220" s="143"/>
      <c r="E220" s="143"/>
      <c r="F220" s="211"/>
      <c r="G220" s="211"/>
      <c r="H220" s="211"/>
      <c r="I220" s="142"/>
      <c r="J220" s="142"/>
      <c r="K220" s="142"/>
      <c r="L220" s="142"/>
      <c r="M220" s="143"/>
      <c r="N220" s="142"/>
      <c r="O220" s="142"/>
      <c r="P220" s="141"/>
      <c r="Q220" s="141"/>
      <c r="R220" s="141"/>
      <c r="S220" s="178"/>
      <c r="T220" s="178"/>
      <c r="U220" s="178"/>
      <c r="V220" s="178"/>
      <c r="W220" s="178"/>
      <c r="X220" s="178"/>
      <c r="Y220" s="178"/>
      <c r="Z220" s="178"/>
      <c r="AA220" s="178"/>
      <c r="AB220" s="178"/>
      <c r="AC220" s="178"/>
      <c r="AD220" s="178"/>
      <c r="AE220" s="178"/>
      <c r="AF220" s="178"/>
      <c r="AG220" s="178"/>
      <c r="AH220" s="178"/>
      <c r="AI220" s="178"/>
      <c r="AJ220" s="178"/>
      <c r="AK220" s="178"/>
      <c r="AL220" s="178"/>
      <c r="AM220" s="178"/>
      <c r="AN220" s="178"/>
      <c r="AO220" s="178"/>
      <c r="AP220" s="178"/>
      <c r="AQ220" s="178"/>
      <c r="AR220" s="178"/>
      <c r="AS220" s="178"/>
      <c r="AT220" s="178"/>
      <c r="AU220" s="178"/>
      <c r="AV220" s="178"/>
      <c r="AW220" s="178"/>
      <c r="AX220" s="178"/>
      <c r="AY220" s="178"/>
      <c r="AZ220" s="178"/>
      <c r="BA220" s="178"/>
      <c r="BB220" s="178"/>
      <c r="BC220" s="179"/>
      <c r="BD220" s="179"/>
      <c r="BE220" s="179"/>
      <c r="BF220" s="179"/>
      <c r="BG220" s="179"/>
      <c r="BH220" s="179"/>
      <c r="BI220" s="179"/>
      <c r="BJ220" s="179"/>
      <c r="BK220" s="179"/>
      <c r="BL220" s="179"/>
      <c r="BM220" s="179"/>
    </row>
    <row r="221" spans="1:65" s="180" customFormat="1" x14ac:dyDescent="0.2">
      <c r="A221" s="206"/>
      <c r="B221" s="134"/>
      <c r="C221" s="142"/>
      <c r="D221" s="143"/>
      <c r="E221" s="143"/>
      <c r="F221" s="211"/>
      <c r="G221" s="211"/>
      <c r="H221" s="211"/>
      <c r="I221" s="142"/>
      <c r="J221" s="142"/>
      <c r="K221" s="142"/>
      <c r="L221" s="142"/>
      <c r="M221" s="143"/>
      <c r="N221" s="142"/>
      <c r="O221" s="142"/>
      <c r="P221" s="141"/>
      <c r="Q221" s="141"/>
      <c r="R221" s="141"/>
      <c r="S221" s="178"/>
      <c r="T221" s="178"/>
      <c r="U221" s="178"/>
      <c r="V221" s="178"/>
      <c r="W221" s="178"/>
      <c r="X221" s="178"/>
      <c r="Y221" s="178"/>
      <c r="Z221" s="178"/>
      <c r="AA221" s="178"/>
      <c r="AB221" s="178"/>
      <c r="AC221" s="178"/>
      <c r="AD221" s="178"/>
      <c r="AE221" s="178"/>
      <c r="AF221" s="178"/>
      <c r="AG221" s="178"/>
      <c r="AH221" s="178"/>
      <c r="AI221" s="178"/>
      <c r="AJ221" s="178"/>
      <c r="AK221" s="178"/>
      <c r="AL221" s="178"/>
      <c r="AM221" s="178"/>
      <c r="AN221" s="178"/>
      <c r="AO221" s="178"/>
      <c r="AP221" s="178"/>
      <c r="AQ221" s="178"/>
      <c r="AR221" s="178"/>
      <c r="AS221" s="178"/>
      <c r="AT221" s="178"/>
      <c r="AU221" s="178"/>
      <c r="AV221" s="178"/>
      <c r="AW221" s="178"/>
      <c r="AX221" s="178"/>
      <c r="AY221" s="178"/>
      <c r="AZ221" s="178"/>
      <c r="BA221" s="178"/>
      <c r="BB221" s="178"/>
      <c r="BC221" s="179"/>
      <c r="BD221" s="179"/>
      <c r="BE221" s="179"/>
      <c r="BF221" s="179"/>
      <c r="BG221" s="179"/>
      <c r="BH221" s="179"/>
      <c r="BI221" s="179"/>
      <c r="BJ221" s="179"/>
      <c r="BK221" s="179"/>
      <c r="BL221" s="179"/>
      <c r="BM221" s="179"/>
    </row>
    <row r="222" spans="1:65" s="180" customFormat="1" x14ac:dyDescent="0.2">
      <c r="A222" s="206"/>
      <c r="B222" s="134"/>
      <c r="C222" s="142"/>
      <c r="D222" s="143"/>
      <c r="E222" s="143"/>
      <c r="F222" s="211"/>
      <c r="G222" s="211"/>
      <c r="H222" s="211"/>
      <c r="I222" s="142"/>
      <c r="J222" s="142"/>
      <c r="K222" s="142"/>
      <c r="L222" s="142"/>
      <c r="M222" s="143"/>
      <c r="N222" s="142"/>
      <c r="O222" s="142"/>
      <c r="P222" s="141"/>
      <c r="Q222" s="141"/>
      <c r="R222" s="141"/>
      <c r="S222" s="178"/>
      <c r="T222" s="178"/>
      <c r="U222" s="178"/>
      <c r="V222" s="178"/>
      <c r="W222" s="178"/>
      <c r="X222" s="178"/>
      <c r="Y222" s="178"/>
      <c r="Z222" s="178"/>
      <c r="AA222" s="178"/>
      <c r="AB222" s="178"/>
      <c r="AC222" s="178"/>
      <c r="AD222" s="178"/>
      <c r="AE222" s="178"/>
      <c r="AF222" s="178"/>
      <c r="AG222" s="178"/>
      <c r="AH222" s="178"/>
      <c r="AI222" s="178"/>
      <c r="AJ222" s="178"/>
      <c r="AK222" s="178"/>
      <c r="AL222" s="178"/>
      <c r="AM222" s="178"/>
      <c r="AN222" s="178"/>
      <c r="AO222" s="178"/>
      <c r="AP222" s="178"/>
      <c r="AQ222" s="178"/>
      <c r="AR222" s="178"/>
      <c r="AS222" s="178"/>
      <c r="AT222" s="178"/>
      <c r="AU222" s="178"/>
      <c r="AV222" s="178"/>
      <c r="AW222" s="178"/>
      <c r="AX222" s="178"/>
      <c r="AY222" s="178"/>
      <c r="AZ222" s="178"/>
      <c r="BA222" s="178"/>
      <c r="BB222" s="178"/>
      <c r="BC222" s="179"/>
      <c r="BD222" s="179"/>
      <c r="BE222" s="179"/>
      <c r="BF222" s="179"/>
      <c r="BG222" s="179"/>
      <c r="BH222" s="179"/>
      <c r="BI222" s="179"/>
      <c r="BJ222" s="179"/>
      <c r="BK222" s="179"/>
      <c r="BL222" s="179"/>
      <c r="BM222" s="179"/>
    </row>
    <row r="223" spans="1:65" s="180" customFormat="1" x14ac:dyDescent="0.2">
      <c r="A223" s="206"/>
      <c r="B223" s="134"/>
      <c r="C223" s="142"/>
      <c r="D223" s="143"/>
      <c r="E223" s="143"/>
      <c r="F223" s="211"/>
      <c r="G223" s="211"/>
      <c r="H223" s="211"/>
      <c r="I223" s="142"/>
      <c r="J223" s="142"/>
      <c r="K223" s="142"/>
      <c r="L223" s="142"/>
      <c r="M223" s="143"/>
      <c r="N223" s="142"/>
      <c r="O223" s="142"/>
      <c r="P223" s="141"/>
      <c r="Q223" s="141"/>
      <c r="R223" s="141"/>
      <c r="S223" s="178"/>
      <c r="T223" s="178"/>
      <c r="U223" s="178"/>
      <c r="V223" s="178"/>
      <c r="W223" s="178"/>
      <c r="X223" s="178"/>
      <c r="Y223" s="178"/>
      <c r="Z223" s="178"/>
      <c r="AA223" s="178"/>
      <c r="AB223" s="178"/>
      <c r="AC223" s="178"/>
      <c r="AD223" s="178"/>
      <c r="AE223" s="178"/>
      <c r="AF223" s="178"/>
      <c r="AG223" s="178"/>
      <c r="AH223" s="178"/>
      <c r="AI223" s="178"/>
      <c r="AJ223" s="178"/>
      <c r="AK223" s="178"/>
      <c r="AL223" s="178"/>
      <c r="AM223" s="178"/>
      <c r="AN223" s="178"/>
      <c r="AO223" s="178"/>
      <c r="AP223" s="178"/>
      <c r="AQ223" s="178"/>
      <c r="AR223" s="178"/>
      <c r="AS223" s="178"/>
      <c r="AT223" s="178"/>
      <c r="AU223" s="178"/>
      <c r="AV223" s="178"/>
      <c r="AW223" s="178"/>
      <c r="AX223" s="178"/>
      <c r="AY223" s="178"/>
      <c r="AZ223" s="178"/>
      <c r="BA223" s="178"/>
      <c r="BB223" s="178"/>
      <c r="BC223" s="179"/>
      <c r="BD223" s="179"/>
      <c r="BE223" s="179"/>
      <c r="BF223" s="179"/>
      <c r="BG223" s="179"/>
      <c r="BH223" s="179"/>
      <c r="BI223" s="179"/>
      <c r="BJ223" s="179"/>
      <c r="BK223" s="179"/>
      <c r="BL223" s="179"/>
      <c r="BM223" s="179"/>
    </row>
    <row r="224" spans="1:65" s="180" customFormat="1" x14ac:dyDescent="0.2">
      <c r="A224" s="206"/>
      <c r="B224" s="134"/>
      <c r="C224" s="142"/>
      <c r="D224" s="143"/>
      <c r="E224" s="143"/>
      <c r="F224" s="211"/>
      <c r="G224" s="211"/>
      <c r="H224" s="211"/>
      <c r="I224" s="142"/>
      <c r="J224" s="142"/>
      <c r="K224" s="142"/>
      <c r="L224" s="142"/>
      <c r="M224" s="143"/>
      <c r="N224" s="142"/>
      <c r="O224" s="142"/>
      <c r="P224" s="141"/>
      <c r="Q224" s="141"/>
      <c r="R224" s="141"/>
      <c r="S224" s="178"/>
      <c r="T224" s="178"/>
      <c r="U224" s="178"/>
      <c r="V224" s="178"/>
      <c r="W224" s="178"/>
      <c r="X224" s="178"/>
      <c r="Y224" s="178"/>
      <c r="Z224" s="178"/>
      <c r="AA224" s="178"/>
      <c r="AB224" s="178"/>
      <c r="AC224" s="178"/>
      <c r="AD224" s="178"/>
      <c r="AE224" s="178"/>
      <c r="AF224" s="178"/>
      <c r="AG224" s="178"/>
      <c r="AH224" s="178"/>
      <c r="AI224" s="178"/>
      <c r="AJ224" s="178"/>
      <c r="AK224" s="178"/>
      <c r="AL224" s="178"/>
      <c r="AM224" s="178"/>
      <c r="AN224" s="178"/>
      <c r="AO224" s="178"/>
      <c r="AP224" s="178"/>
      <c r="AQ224" s="178"/>
      <c r="AR224" s="178"/>
      <c r="AS224" s="178"/>
      <c r="AT224" s="178"/>
      <c r="AU224" s="178"/>
      <c r="AV224" s="178"/>
      <c r="AW224" s="178"/>
      <c r="AX224" s="178"/>
      <c r="AY224" s="178"/>
      <c r="AZ224" s="178"/>
      <c r="BA224" s="178"/>
      <c r="BB224" s="178"/>
      <c r="BC224" s="179"/>
      <c r="BD224" s="179"/>
      <c r="BE224" s="179"/>
      <c r="BF224" s="179"/>
      <c r="BG224" s="179"/>
      <c r="BH224" s="179"/>
      <c r="BI224" s="179"/>
      <c r="BJ224" s="179"/>
      <c r="BK224" s="179"/>
      <c r="BL224" s="179"/>
      <c r="BM224" s="179"/>
    </row>
    <row r="225" spans="1:65" s="180" customFormat="1" x14ac:dyDescent="0.2">
      <c r="A225" s="206"/>
      <c r="B225" s="134"/>
      <c r="C225" s="142"/>
      <c r="D225" s="143"/>
      <c r="E225" s="143"/>
      <c r="F225" s="211"/>
      <c r="G225" s="211"/>
      <c r="H225" s="211"/>
      <c r="I225" s="142"/>
      <c r="J225" s="142"/>
      <c r="K225" s="142"/>
      <c r="L225" s="142"/>
      <c r="M225" s="143"/>
      <c r="N225" s="142"/>
      <c r="O225" s="142"/>
      <c r="P225" s="141"/>
      <c r="Q225" s="141"/>
      <c r="R225" s="141"/>
      <c r="S225" s="178"/>
      <c r="T225" s="178"/>
      <c r="U225" s="178"/>
      <c r="V225" s="178"/>
      <c r="W225" s="178"/>
      <c r="X225" s="178"/>
      <c r="Y225" s="178"/>
      <c r="Z225" s="178"/>
      <c r="AA225" s="178"/>
      <c r="AB225" s="178"/>
      <c r="AC225" s="178"/>
      <c r="AD225" s="178"/>
      <c r="AE225" s="178"/>
      <c r="AF225" s="178"/>
      <c r="AG225" s="178"/>
      <c r="AH225" s="178"/>
      <c r="AI225" s="178"/>
      <c r="AJ225" s="178"/>
      <c r="AK225" s="178"/>
      <c r="AL225" s="178"/>
      <c r="AM225" s="178"/>
      <c r="AN225" s="178"/>
      <c r="AO225" s="178"/>
      <c r="AP225" s="178"/>
      <c r="AQ225" s="178"/>
      <c r="AR225" s="178"/>
      <c r="AS225" s="178"/>
      <c r="AT225" s="178"/>
      <c r="AU225" s="178"/>
      <c r="AV225" s="178"/>
      <c r="AW225" s="178"/>
      <c r="AX225" s="178"/>
      <c r="AY225" s="178"/>
      <c r="AZ225" s="178"/>
      <c r="BA225" s="178"/>
      <c r="BB225" s="178"/>
      <c r="BC225" s="179"/>
      <c r="BD225" s="179"/>
      <c r="BE225" s="179"/>
      <c r="BF225" s="179"/>
      <c r="BG225" s="179"/>
      <c r="BH225" s="179"/>
      <c r="BI225" s="179"/>
      <c r="BJ225" s="179"/>
      <c r="BK225" s="179"/>
      <c r="BL225" s="179"/>
      <c r="BM225" s="179"/>
    </row>
    <row r="226" spans="1:65" s="180" customFormat="1" x14ac:dyDescent="0.2">
      <c r="A226" s="206"/>
      <c r="B226" s="134"/>
      <c r="C226" s="142"/>
      <c r="D226" s="143"/>
      <c r="E226" s="143"/>
      <c r="F226" s="211"/>
      <c r="G226" s="211"/>
      <c r="H226" s="211"/>
      <c r="I226" s="142"/>
      <c r="J226" s="142"/>
      <c r="K226" s="142"/>
      <c r="L226" s="142"/>
      <c r="M226" s="143"/>
      <c r="N226" s="142"/>
      <c r="O226" s="142"/>
      <c r="P226" s="141"/>
      <c r="Q226" s="141"/>
      <c r="R226" s="141"/>
      <c r="S226" s="178"/>
      <c r="T226" s="178"/>
      <c r="U226" s="178"/>
      <c r="V226" s="178"/>
      <c r="W226" s="178"/>
      <c r="X226" s="178"/>
      <c r="Y226" s="178"/>
      <c r="Z226" s="178"/>
      <c r="AA226" s="178"/>
      <c r="AB226" s="178"/>
      <c r="AC226" s="178"/>
      <c r="AD226" s="178"/>
      <c r="AE226" s="178"/>
      <c r="AF226" s="178"/>
      <c r="AG226" s="178"/>
      <c r="AH226" s="178"/>
      <c r="AI226" s="178"/>
      <c r="AJ226" s="178"/>
      <c r="AK226" s="178"/>
      <c r="AL226" s="178"/>
      <c r="AM226" s="178"/>
      <c r="AN226" s="178"/>
      <c r="AO226" s="178"/>
      <c r="AP226" s="178"/>
      <c r="AQ226" s="178"/>
      <c r="AR226" s="178"/>
      <c r="AS226" s="178"/>
      <c r="AT226" s="178"/>
      <c r="AU226" s="178"/>
      <c r="AV226" s="178"/>
      <c r="AW226" s="178"/>
      <c r="AX226" s="178"/>
      <c r="AY226" s="178"/>
      <c r="AZ226" s="178"/>
      <c r="BA226" s="178"/>
      <c r="BB226" s="178"/>
      <c r="BC226" s="179"/>
      <c r="BD226" s="179"/>
      <c r="BE226" s="179"/>
      <c r="BF226" s="179"/>
      <c r="BG226" s="179"/>
      <c r="BH226" s="179"/>
      <c r="BI226" s="179"/>
      <c r="BJ226" s="179"/>
      <c r="BK226" s="179"/>
      <c r="BL226" s="179"/>
      <c r="BM226" s="179"/>
    </row>
  </sheetData>
  <mergeCells count="18">
    <mergeCell ref="Q4:Q6"/>
    <mergeCell ref="A3:R3"/>
    <mergeCell ref="A4:A6"/>
    <mergeCell ref="B4:B6"/>
    <mergeCell ref="C4:C6"/>
    <mergeCell ref="D4:N4"/>
    <mergeCell ref="O4:O6"/>
    <mergeCell ref="R4:R6"/>
    <mergeCell ref="D5:D6"/>
    <mergeCell ref="E5:E6"/>
    <mergeCell ref="F5:F6"/>
    <mergeCell ref="G5:G6"/>
    <mergeCell ref="H5:H6"/>
    <mergeCell ref="I5:J5"/>
    <mergeCell ref="K5:L5"/>
    <mergeCell ref="M5:M6"/>
    <mergeCell ref="N5:N6"/>
    <mergeCell ref="P4:P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công đoàn xã </vt:lpstr>
      <vt:lpstr>Công đoàn tt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2020-10-13T07:50:56Z</cp:lastPrinted>
  <dcterms:created xsi:type="dcterms:W3CDTF">2020-09-09T03:44:45Z</dcterms:created>
  <dcterms:modified xsi:type="dcterms:W3CDTF">2020-10-13T07:51:53Z</dcterms:modified>
</cp:coreProperties>
</file>