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40017_8 tháng đầu năm" sheetId="7" r:id="rId1"/>
    <sheet name="Sheet" sheetId="6" r:id="rId2"/>
    <sheet name="Trang_tính1 (3)" sheetId="3" r:id="rId3"/>
    <sheet name="Trang_tính1 (2)" sheetId="2" r:id="rId4"/>
    <sheet name="Trang_tính1" sheetId="1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 l="1"/>
  <c r="L14" i="7"/>
  <c r="L15" i="7"/>
  <c r="L20" i="7"/>
  <c r="L22" i="7"/>
  <c r="L23" i="7"/>
  <c r="L12" i="7"/>
  <c r="C14" i="7" l="1"/>
  <c r="F11" i="7" l="1"/>
  <c r="C11" i="7"/>
  <c r="G24" i="7"/>
  <c r="D24" i="7"/>
  <c r="G23" i="7"/>
  <c r="K23" i="7" s="1"/>
  <c r="D23" i="7"/>
  <c r="G22" i="7"/>
  <c r="D22" i="7"/>
  <c r="G21" i="7"/>
  <c r="K21" i="7" s="1"/>
  <c r="D21" i="7"/>
  <c r="G20" i="7"/>
  <c r="G19" i="7"/>
  <c r="G18" i="7"/>
  <c r="G17" i="7"/>
  <c r="G16" i="7"/>
  <c r="G15" i="7"/>
  <c r="G14" i="7"/>
  <c r="K14" i="7" s="1"/>
  <c r="D14" i="7"/>
  <c r="G13" i="7"/>
  <c r="D13" i="7"/>
  <c r="G12" i="7"/>
  <c r="K12" i="7" s="1"/>
  <c r="D12" i="7"/>
  <c r="G10" i="7"/>
  <c r="D20" i="7"/>
  <c r="K13" i="7" l="1"/>
  <c r="K20" i="7"/>
  <c r="K22" i="7"/>
  <c r="K24" i="7"/>
  <c r="K15" i="7"/>
  <c r="F25" i="7"/>
  <c r="G25" i="7" s="1"/>
  <c r="E17" i="7"/>
  <c r="C25" i="7"/>
  <c r="D25" i="7" s="1"/>
  <c r="E19" i="7"/>
  <c r="E16" i="7"/>
  <c r="E12" i="7"/>
  <c r="E14" i="7"/>
  <c r="E21" i="7"/>
  <c r="I21" i="7"/>
  <c r="J21" i="7" s="1"/>
  <c r="E22" i="7"/>
  <c r="I22" i="7"/>
  <c r="J22" i="7" s="1"/>
  <c r="E23" i="7"/>
  <c r="I23" i="7"/>
  <c r="J23" i="7" s="1"/>
  <c r="E25" i="7"/>
  <c r="I25" i="7"/>
  <c r="J25" i="7" s="1"/>
  <c r="D11" i="7"/>
  <c r="I11" i="7" s="1"/>
  <c r="J11" i="7" s="1"/>
  <c r="H15" i="7"/>
  <c r="D16" i="7"/>
  <c r="I16" i="7" s="1"/>
  <c r="J16" i="7" s="1"/>
  <c r="H16" i="7"/>
  <c r="D17" i="7"/>
  <c r="I17" i="7" s="1"/>
  <c r="J17" i="7" s="1"/>
  <c r="H17" i="7"/>
  <c r="E18" i="7"/>
  <c r="H19" i="7"/>
  <c r="E20" i="7"/>
  <c r="I12" i="7"/>
  <c r="J12" i="7" s="1"/>
  <c r="I13" i="7"/>
  <c r="J13" i="7" s="1"/>
  <c r="I14" i="7"/>
  <c r="J14" i="7" s="1"/>
  <c r="I20" i="7"/>
  <c r="J20" i="7" s="1"/>
  <c r="I24" i="7"/>
  <c r="J24" i="7" s="1"/>
  <c r="D10" i="7"/>
  <c r="D15" i="7"/>
  <c r="I15" i="7" s="1"/>
  <c r="J15" i="7" s="1"/>
  <c r="D19" i="7"/>
  <c r="K19" i="7" s="1"/>
  <c r="I19" i="7"/>
  <c r="J19" i="7" s="1"/>
  <c r="E13" i="7"/>
  <c r="D18" i="7"/>
  <c r="I18" i="7" s="1"/>
  <c r="J18" i="7" s="1"/>
  <c r="E24" i="7"/>
  <c r="G11" i="7"/>
  <c r="K11" i="7" s="1"/>
  <c r="H12" i="7"/>
  <c r="H13" i="7"/>
  <c r="H14" i="7"/>
  <c r="E15" i="7"/>
  <c r="H18" i="7"/>
  <c r="H20" i="7"/>
  <c r="H21" i="7"/>
  <c r="H22" i="7"/>
  <c r="H23" i="7"/>
  <c r="H24" i="7"/>
  <c r="K17" i="7" l="1"/>
  <c r="K16" i="7"/>
  <c r="K25" i="7"/>
  <c r="K18" i="7"/>
  <c r="H25" i="7"/>
  <c r="I19" i="3"/>
  <c r="H19" i="3"/>
  <c r="E9" i="3"/>
  <c r="E8" i="3" l="1"/>
  <c r="J9" i="3"/>
  <c r="J10" i="3"/>
  <c r="E11" i="3"/>
  <c r="F11" i="3"/>
  <c r="F8" i="3"/>
  <c r="E18" i="3"/>
  <c r="C16" i="3"/>
  <c r="G16" i="3"/>
  <c r="G12" i="3"/>
  <c r="D8" i="3" l="1"/>
  <c r="E19" i="3"/>
  <c r="C8" i="3"/>
  <c r="F19" i="3"/>
  <c r="E17" i="3"/>
  <c r="E14" i="3"/>
  <c r="C12" i="3"/>
  <c r="C11" i="3" s="1"/>
  <c r="D16" i="3"/>
  <c r="E13" i="3"/>
  <c r="D12" i="3"/>
  <c r="E13" i="2"/>
  <c r="C13" i="2"/>
  <c r="D13" i="2"/>
  <c r="D10" i="2"/>
  <c r="C10" i="2"/>
  <c r="D9" i="2"/>
  <c r="C9" i="2"/>
  <c r="D11" i="3" l="1"/>
  <c r="C19" i="3"/>
  <c r="E16" i="2"/>
  <c r="E14" i="2"/>
  <c r="G12" i="2"/>
  <c r="D12" i="2"/>
  <c r="C12" i="2"/>
  <c r="E10" i="2"/>
  <c r="E9" i="2"/>
  <c r="G8" i="2"/>
  <c r="G16" i="2" s="1"/>
  <c r="D8" i="2"/>
  <c r="C8" i="2"/>
  <c r="D19" i="3" l="1"/>
  <c r="C16" i="2"/>
  <c r="D16" i="2"/>
  <c r="E16" i="1"/>
  <c r="H16" i="1"/>
  <c r="F12" i="1"/>
  <c r="G12" i="1"/>
  <c r="J12" i="1"/>
  <c r="F8" i="1"/>
  <c r="F16" i="1" s="1"/>
  <c r="G8" i="1"/>
  <c r="G16" i="1" s="1"/>
  <c r="J8" i="1"/>
  <c r="J16" i="1" s="1"/>
  <c r="H14" i="1"/>
  <c r="H13" i="1"/>
  <c r="E14" i="1"/>
  <c r="H10" i="1"/>
  <c r="H9" i="1"/>
  <c r="D14" i="1"/>
  <c r="D13" i="1"/>
  <c r="E13" i="1" s="1"/>
  <c r="D10" i="1"/>
  <c r="E10" i="1" s="1"/>
  <c r="D9" i="1"/>
  <c r="C14" i="1"/>
  <c r="C13" i="1"/>
  <c r="C12" i="1" s="1"/>
  <c r="C9" i="1"/>
  <c r="C8" i="1" s="1"/>
  <c r="C10" i="1"/>
  <c r="C16" i="1" l="1"/>
  <c r="D8" i="1"/>
  <c r="D16" i="1" s="1"/>
  <c r="D12" i="1"/>
  <c r="E9" i="1"/>
</calcChain>
</file>

<file path=xl/sharedStrings.xml><?xml version="1.0" encoding="utf-8"?>
<sst xmlns="http://schemas.openxmlformats.org/spreadsheetml/2006/main" count="203" uniqueCount="133">
  <si>
    <t>TRUNG TÂM Y TẾ QUỲ CHÂU</t>
  </si>
  <si>
    <t>TT</t>
  </si>
  <si>
    <t>ĐA TUYẾN</t>
  </si>
  <si>
    <t>NĂM 2017</t>
  </si>
  <si>
    <t xml:space="preserve">SỐ LƯỢT </t>
  </si>
  <si>
    <t>SỐ TIỀN</t>
  </si>
  <si>
    <t>BÌNH QUÂN/ LƯỢT</t>
  </si>
  <si>
    <t>NĂM 2018</t>
  </si>
  <si>
    <t>Tổng quỹ được giao năm 2018</t>
  </si>
  <si>
    <t>I</t>
  </si>
  <si>
    <t>Ngoại trú</t>
  </si>
  <si>
    <t>Đa tuyến ngoại tỉnh đến</t>
  </si>
  <si>
    <t>Đa tuyến nội tỉnh đến</t>
  </si>
  <si>
    <t>II</t>
  </si>
  <si>
    <t>Nội trú</t>
  </si>
  <si>
    <t xml:space="preserve">TỔNG HỢP CHI PHÍ KHÁM CHỮA BỆNH ĐA TUYẾN ĐẾN </t>
  </si>
  <si>
    <t>Từ: 01/01/2018 đến 31/07/2018</t>
  </si>
  <si>
    <t>Tổng Cộng( I+II):</t>
  </si>
  <si>
    <t xml:space="preserve">Định mức đơn bình quân/1 lượt KCB </t>
  </si>
  <si>
    <t>Định mức đơn bình quân/1 lượt KCB  đa tuyến dến năm 2018</t>
  </si>
  <si>
    <t>A</t>
  </si>
  <si>
    <t>B</t>
  </si>
  <si>
    <t>Chi KCB ban đầu</t>
  </si>
  <si>
    <t>Chi đa tuyến đến</t>
  </si>
  <si>
    <t>Tổng Cộng( A+B ):</t>
  </si>
  <si>
    <t xml:space="preserve">Nội dung </t>
  </si>
  <si>
    <t>(5=4/3)</t>
  </si>
  <si>
    <t>(8=7-4)</t>
  </si>
  <si>
    <t>TỔNG HỢP CHI PHÍ KHÁM CHỮA BỆNH  BẢO HIỂM Y TẾ</t>
  </si>
  <si>
    <t>Từ: 01/01/2020 đến 23/6/2020</t>
  </si>
  <si>
    <t>Định mức đơn bình quân/1 lượt KCB  đa tuyến dến năm 2019</t>
  </si>
  <si>
    <t>Quỹ còn lại  năm 2020</t>
  </si>
  <si>
    <t xml:space="preserve">Chi phí KCB bình quân / tháng </t>
  </si>
  <si>
    <t>9=8/6 tháng</t>
  </si>
  <si>
    <t>Tổng quỹ dự toán được giao năm 2020</t>
  </si>
  <si>
    <t>Tổng cộng</t>
  </si>
  <si>
    <t>C</t>
  </si>
  <si>
    <t>TÊN CSKCB :</t>
  </si>
  <si>
    <t>Trung tâm y tế huyện Quỳ Châu</t>
  </si>
  <si>
    <t>Mã CSKCB :</t>
  </si>
  <si>
    <t>DANH SÁCH ĐỀ NGHỊ THANH TOÁN CHI PHÍ KCB</t>
  </si>
  <si>
    <t xml:space="preserve"> Năm 2019</t>
  </si>
  <si>
    <t>Khám chữa bệnh</t>
  </si>
  <si>
    <t>Số lượt</t>
  </si>
  <si>
    <t>TỔNG CHI PHÍ KHÁM, CHỮA BỆNH BHYT</t>
  </si>
  <si>
    <t>Người bệnh chi trả</t>
  </si>
  <si>
    <t>Đề nghị BHXH TT</t>
  </si>
  <si>
    <t>Không áp dụng tỷ lệ thanh toán</t>
  </si>
  <si>
    <t>Thanh toán theo tỷ lệ</t>
  </si>
  <si>
    <t>Tiền khám</t>
  </si>
  <si>
    <t>Tiền giường</t>
  </si>
  <si>
    <t>Vận chuyển</t>
  </si>
  <si>
    <t>Trong đó chi phí ngoài quỹ định suất</t>
  </si>
  <si>
    <t>Xét nghiệm</t>
  </si>
  <si>
    <t>CĐHA TDCN</t>
  </si>
  <si>
    <t>Thuốc</t>
  </si>
  <si>
    <t>Máu</t>
  </si>
  <si>
    <t>TTPT</t>
  </si>
  <si>
    <t>VTYT</t>
  </si>
  <si>
    <t>DVKT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</si>
  <si>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</si>
  <si>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</si>
  <si>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</si>
  <si>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</si>
  <si>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</si>
  <si>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</si>
  <si>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</si>
  <si>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</si>
  <si>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</si>
  <si>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</si>
  <si>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</si>
  <si>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</si>
  <si>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</si>
  <si>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</si>
  <si>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</si>
  <si>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</si>
  <si>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BỆNH NHÂN NỘI TỈNH KCB BAN ĐẦU</t>
  </si>
  <si>
    <t>Đúng tuyến</t>
  </si>
  <si>
    <t>III</t>
  </si>
  <si>
    <t>Cấp cứu</t>
  </si>
  <si>
    <t>IV</t>
  </si>
  <si>
    <t>Thông tuyến</t>
  </si>
  <si>
    <t>Tổng A</t>
  </si>
  <si>
    <t>BỆNH NHÂN NỘI TỈNH ĐẾN</t>
  </si>
  <si>
    <t>Tổng B</t>
  </si>
  <si>
    <t>BỆNH NHÂN NGOẠI TỈNH ĐẾN</t>
  </si>
  <si>
    <t>Tổng C</t>
  </si>
  <si>
    <t xml:space="preserve">TỔNG CỘNG </t>
  </si>
  <si>
    <t>Tổng tiền đề nghị thanh toán(Viết bằng chữ) :</t>
  </si>
  <si>
    <t>mười tám tỷ bốn trăm triệu năm trăm năm mươi lăm nghìn sáu trăm bảy mươi tám  đồng</t>
  </si>
  <si>
    <t>Ngày 26 tháng 02 năm 2020</t>
  </si>
  <si>
    <t>Người lập biểu</t>
  </si>
  <si>
    <t>Trưởng phòng KHTH</t>
  </si>
  <si>
    <t>Kế toán trưởng</t>
  </si>
  <si>
    <t>Thủ trưởng đơn vị</t>
  </si>
  <si>
    <t>(Ký, họ tên)</t>
  </si>
  <si>
    <t>(Ký, họ tên,đóng dấu)</t>
  </si>
  <si>
    <t>Nội dung</t>
  </si>
  <si>
    <t>CÁC LÝ DO TĂNG</t>
  </si>
  <si>
    <t>Nhóm chi phí</t>
  </si>
  <si>
    <t>Tổng chi phí</t>
  </si>
  <si>
    <t>Bình quân
chi phí</t>
  </si>
  <si>
    <t>%</t>
  </si>
  <si>
    <t>Tăng do bệnh nhân</t>
  </si>
  <si>
    <t>Tăng do chỉ định</t>
  </si>
  <si>
    <t>Số lượt KCB</t>
  </si>
  <si>
    <t>Số ngày điều trị</t>
  </si>
  <si>
    <t>Tiền Xét nghiệm</t>
  </si>
  <si>
    <t>Tiền CĐHA,, TDCN</t>
  </si>
  <si>
    <t>Tiền thuốc, Dịch truyền</t>
  </si>
  <si>
    <t>Tiền Máu</t>
  </si>
  <si>
    <t>Tiền PT-TT</t>
  </si>
  <si>
    <t>Tiền VTYT</t>
  </si>
  <si>
    <t>Tiền DVKT</t>
  </si>
  <si>
    <t>Thuốc tỷ lệ</t>
  </si>
  <si>
    <t>Vtyt tỷ lệ</t>
  </si>
  <si>
    <t>Tiền công khám</t>
  </si>
  <si>
    <t>Tiền giường điều trị</t>
  </si>
  <si>
    <t>Tiền Vận chuyển</t>
  </si>
  <si>
    <t>Tiền Bệnh nhân chi trả</t>
  </si>
  <si>
    <t>Tiền Bảo hiểm thanh toán</t>
  </si>
  <si>
    <t>SỞ Y TẾ NGHỆ AN</t>
  </si>
  <si>
    <t>BẢNG PHÂN TÍCH SỐ LIỆU  KCB NGOẠI TRÚ TẠI TTYT QUỲ CHÂU</t>
  </si>
  <si>
    <t>Từ: 01/01/2020 đến 26/08/2020</t>
  </si>
  <si>
    <t>8 tháng đầu năm 2019</t>
  </si>
  <si>
    <t>8 tháng đầu năm 2020</t>
  </si>
  <si>
    <t>Tổng chi phí( = 4+…+15)</t>
  </si>
  <si>
    <t>Chênh lệch so với cùng kỳ</t>
  </si>
  <si>
    <t>Ghi chú</t>
  </si>
  <si>
    <t>Tăng XN</t>
  </si>
  <si>
    <t>Tăng CĐHA, TDCN</t>
  </si>
  <si>
    <t>Giảm thuốc</t>
  </si>
  <si>
    <t xml:space="preserve">Đơn bình quân phải tăng - giảm 4 tháng cuối năm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</si>
</sst>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₫_-;\-* #,##0.00\ _₫_-;_-* &quot;-&quot;??\ _₫_-;_-@_-"/>
    <numFmt numFmtId="164" formatCode="###\ ###\ ###\ ###"/>
    <numFmt numFmtId="165" formatCode="0.0"/>
    <numFmt numFmtId="166" formatCode="0.0%"/>
    <numFmt numFmtId="167" formatCode="_-* #,##0\ _₫_-;\-* #,##0\ _₫_-;_-* &quot;-&quot;??\ _₫_-;_-@_-"/>
  </numFmts>
  <fonts count="29" x14ac:knownFonts="1">
    <font>
      <sz val="14"/>
      <color theme="1"/>
      <name val="Times New Roman"/>
      <family val="2"/>
      <charset val="163"/>
    </font>
    <font>
      <sz val="10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Calibri"/>
    </font>
    <font>
      <b/>
      <sz val="9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  <font>
      <sz val="8"/>
      <color rgb="FF000000"/>
      <name val="Times New Roman"/>
    </font>
    <font>
      <sz val="7"/>
      <color rgb="FF000000"/>
      <name val="Times New Roman"/>
    </font>
    <font>
      <b/>
      <sz val="7"/>
      <color rgb="FF000000"/>
      <name val="Times New Roman"/>
    </font>
    <font>
      <i/>
      <sz val="9"/>
      <color rgb="FF000000"/>
      <name val="Times New Roman"/>
    </font>
    <font>
      <sz val="11"/>
      <color theme="1"/>
      <name val="Arial"/>
      <family val="2"/>
      <scheme val="minor"/>
    </font>
    <font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.VnTime"/>
      <family val="2"/>
    </font>
    <font>
      <sz val="11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1"/>
      <color rgb="FFFF0000"/>
      <name val="Arial"/>
      <family val="2"/>
      <scheme val="minor"/>
    </font>
    <font>
      <b/>
      <sz val="14"/>
      <color theme="1"/>
      <name val="Times New Roman"/>
      <family val="1"/>
      <charset val="163"/>
    </font>
    <font>
      <b/>
      <sz val="11"/>
      <color rgb="FFFF0000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18" fillId="0" borderId="0"/>
    <xf numFmtId="43" fontId="18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164" fontId="3" fillId="2" borderId="1" xfId="0" applyNumberFormat="1" applyFont="1" applyFill="1" applyBorder="1"/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/>
    <xf numFmtId="0" fontId="3" fillId="0" borderId="0" xfId="0" applyFont="1" applyBorder="1"/>
    <xf numFmtId="0" fontId="7" fillId="0" borderId="0" xfId="0" applyFont="1" applyBorder="1"/>
    <xf numFmtId="164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8" fillId="0" borderId="0" xfId="0" applyFont="1"/>
    <xf numFmtId="1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right"/>
    </xf>
    <xf numFmtId="0" fontId="9" fillId="0" borderId="0" xfId="1"/>
    <xf numFmtId="0" fontId="12" fillId="0" borderId="8" xfId="1" applyFont="1" applyBorder="1" applyAlignment="1">
      <alignment horizontal="center" vertical="center" wrapText="1" shrinkToFit="1"/>
    </xf>
    <xf numFmtId="0" fontId="12" fillId="0" borderId="12" xfId="1" applyFont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center" vertical="center" wrapText="1" shrinkToFit="1"/>
    </xf>
    <xf numFmtId="0" fontId="12" fillId="0" borderId="9" xfId="1" applyFont="1" applyBorder="1" applyAlignment="1">
      <alignment horizontal="center" vertical="center" wrapText="1" shrinkToFit="1"/>
    </xf>
    <xf numFmtId="49" fontId="13" fillId="0" borderId="13" xfId="1" applyNumberFormat="1" applyFont="1" applyBorder="1" applyAlignment="1">
      <alignment horizontal="center" vertical="center" wrapText="1" shrinkToFit="1"/>
    </xf>
    <xf numFmtId="49" fontId="14" fillId="0" borderId="13" xfId="1" applyNumberFormat="1" applyFont="1" applyBorder="1" applyAlignment="1">
      <alignment horizontal="center" vertical="center" wrapText="1" shrinkToFit="1"/>
    </xf>
    <xf numFmtId="3" fontId="15" fillId="0" borderId="9" xfId="1" applyNumberFormat="1" applyFont="1" applyBorder="1" applyAlignment="1">
      <alignment horizontal="right" vertical="center" wrapText="1" shrinkToFit="1"/>
    </xf>
    <xf numFmtId="0" fontId="13" fillId="0" borderId="11" xfId="1" applyFont="1" applyBorder="1" applyAlignment="1">
      <alignment horizontal="left" vertical="center" wrapText="1" shrinkToFit="1"/>
    </xf>
    <xf numFmtId="3" fontId="16" fillId="0" borderId="10" xfId="1" applyNumberFormat="1" applyFont="1" applyBorder="1" applyAlignment="1">
      <alignment horizontal="right" vertical="center" wrapText="1" shrinkToFit="1"/>
    </xf>
    <xf numFmtId="0" fontId="13" fillId="0" borderId="13" xfId="1" applyFont="1" applyBorder="1" applyAlignment="1">
      <alignment horizontal="left" vertical="center" wrapText="1" shrinkToFit="1"/>
    </xf>
    <xf numFmtId="3" fontId="16" fillId="0" borderId="9" xfId="1" applyNumberFormat="1" applyFont="1" applyBorder="1" applyAlignment="1">
      <alignment horizontal="right" vertical="center" wrapText="1" shrinkToFit="1"/>
    </xf>
    <xf numFmtId="0" fontId="18" fillId="0" borderId="0" xfId="2"/>
    <xf numFmtId="0" fontId="20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8" fillId="0" borderId="1" xfId="2" applyBorder="1" applyAlignment="1">
      <alignment vertical="center"/>
    </xf>
    <xf numFmtId="0" fontId="21" fillId="0" borderId="1" xfId="2" applyFont="1" applyBorder="1" applyAlignment="1">
      <alignment horizontal="center" vertical="center"/>
    </xf>
    <xf numFmtId="164" fontId="18" fillId="0" borderId="0" xfId="2" applyNumberFormat="1" applyAlignment="1">
      <alignment vertical="center"/>
    </xf>
    <xf numFmtId="0" fontId="18" fillId="0" borderId="0" xfId="2" applyAlignment="1">
      <alignment vertical="center"/>
    </xf>
    <xf numFmtId="0" fontId="24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left" vertical="center"/>
    </xf>
    <xf numFmtId="164" fontId="22" fillId="0" borderId="1" xfId="2" applyNumberFormat="1" applyFont="1" applyBorder="1" applyAlignment="1">
      <alignment horizontal="center" vertical="center"/>
    </xf>
    <xf numFmtId="164" fontId="22" fillId="0" borderId="1" xfId="2" applyNumberFormat="1" applyFont="1" applyBorder="1" applyAlignment="1">
      <alignment horizontal="right" vertical="center"/>
    </xf>
    <xf numFmtId="166" fontId="22" fillId="0" borderId="1" xfId="2" applyNumberFormat="1" applyFont="1" applyBorder="1" applyAlignment="1">
      <alignment horizontal="right" vertical="center"/>
    </xf>
    <xf numFmtId="165" fontId="22" fillId="0" borderId="1" xfId="2" applyNumberFormat="1" applyFont="1" applyBorder="1" applyAlignment="1">
      <alignment horizontal="right" vertical="center"/>
    </xf>
    <xf numFmtId="167" fontId="21" fillId="0" borderId="1" xfId="3" applyNumberFormat="1" applyFont="1" applyBorder="1" applyAlignment="1" applyProtection="1">
      <alignment horizontal="right" vertical="center"/>
    </xf>
    <xf numFmtId="164" fontId="21" fillId="0" borderId="1" xfId="2" applyNumberFormat="1" applyFont="1" applyBorder="1" applyAlignment="1">
      <alignment horizontal="right" vertical="center"/>
    </xf>
    <xf numFmtId="167" fontId="22" fillId="0" borderId="1" xfId="3" applyNumberFormat="1" applyFont="1" applyBorder="1" applyAlignment="1" applyProtection="1">
      <alignment horizontal="right" vertical="center"/>
    </xf>
    <xf numFmtId="164" fontId="22" fillId="2" borderId="1" xfId="2" applyNumberFormat="1" applyFont="1" applyFill="1" applyBorder="1" applyAlignment="1">
      <alignment horizontal="right" vertical="center"/>
    </xf>
    <xf numFmtId="0" fontId="18" fillId="0" borderId="0" xfId="2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4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16" fillId="0" borderId="9" xfId="1" applyNumberFormat="1" applyFont="1" applyBorder="1" applyAlignment="1">
      <alignment horizontal="right" vertical="center" wrapText="1" shrinkToFit="1"/>
    </xf>
    <xf numFmtId="3" fontId="16" fillId="0" borderId="10" xfId="1" applyNumberFormat="1" applyFont="1" applyBorder="1" applyAlignment="1">
      <alignment horizontal="right" vertical="center" wrapText="1" shrinkToFit="1"/>
    </xf>
    <xf numFmtId="0" fontId="13" fillId="0" borderId="9" xfId="1" applyFont="1" applyBorder="1" applyAlignment="1">
      <alignment horizontal="left" vertical="center" wrapText="1" shrinkToFit="1"/>
    </xf>
    <xf numFmtId="0" fontId="17" fillId="0" borderId="0" xfId="1" applyFont="1" applyAlignment="1">
      <alignment horizontal="center" vertical="top" wrapText="1" shrinkToFit="1"/>
    </xf>
    <xf numFmtId="0" fontId="10" fillId="0" borderId="0" xfId="1" applyFont="1" applyAlignment="1">
      <alignment horizontal="left" vertical="center" wrapText="1" shrinkToFit="1"/>
    </xf>
    <xf numFmtId="49" fontId="17" fillId="0" borderId="0" xfId="1" applyNumberFormat="1" applyFont="1" applyAlignment="1">
      <alignment horizontal="center" vertical="center" wrapText="1" shrinkToFit="1"/>
    </xf>
    <xf numFmtId="0" fontId="10" fillId="0" borderId="0" xfId="1" applyFont="1" applyAlignment="1">
      <alignment horizontal="center" vertical="top" wrapText="1" shrinkToFit="1"/>
    </xf>
    <xf numFmtId="3" fontId="15" fillId="0" borderId="9" xfId="1" applyNumberFormat="1" applyFont="1" applyBorder="1" applyAlignment="1">
      <alignment horizontal="right" vertical="center" wrapText="1" shrinkToFit="1"/>
    </xf>
    <xf numFmtId="49" fontId="13" fillId="0" borderId="10" xfId="1" applyNumberFormat="1" applyFont="1" applyBorder="1" applyAlignment="1">
      <alignment horizontal="left" vertical="center" wrapText="1" shrinkToFit="1"/>
    </xf>
    <xf numFmtId="1" fontId="16" fillId="0" borderId="10" xfId="1" applyNumberFormat="1" applyFont="1" applyBorder="1" applyAlignment="1">
      <alignment horizontal="right" vertical="center" wrapText="1" shrinkToFit="1"/>
    </xf>
    <xf numFmtId="49" fontId="14" fillId="0" borderId="9" xfId="1" applyNumberFormat="1" applyFont="1" applyBorder="1" applyAlignment="1">
      <alignment horizontal="left" vertical="center" wrapText="1" shrinkToFit="1"/>
    </xf>
    <xf numFmtId="0" fontId="15" fillId="0" borderId="9" xfId="1" applyFont="1" applyBorder="1" applyAlignment="1">
      <alignment horizontal="right" vertical="center" wrapText="1" shrinkToFit="1"/>
    </xf>
    <xf numFmtId="22" fontId="13" fillId="0" borderId="9" xfId="1" applyNumberFormat="1" applyFont="1" applyBorder="1" applyAlignment="1">
      <alignment horizontal="left" vertical="center" wrapText="1" shrinkToFit="1"/>
    </xf>
    <xf numFmtId="0" fontId="13" fillId="0" borderId="8" xfId="1" applyFont="1" applyBorder="1" applyAlignment="1">
      <alignment horizontal="left" vertical="center" wrapText="1" shrinkToFit="1"/>
    </xf>
    <xf numFmtId="0" fontId="12" fillId="0" borderId="9" xfId="1" applyFont="1" applyBorder="1" applyAlignment="1">
      <alignment horizontal="center" vertical="center" wrapText="1" shrinkToFit="1"/>
    </xf>
    <xf numFmtId="0" fontId="12" fillId="0" borderId="10" xfId="1" applyFont="1" applyBorder="1" applyAlignment="1">
      <alignment horizontal="center" vertical="center" wrapText="1" shrinkToFit="1"/>
    </xf>
    <xf numFmtId="0" fontId="12" fillId="0" borderId="8" xfId="1" applyFont="1" applyBorder="1" applyAlignment="1">
      <alignment horizontal="center" vertical="center" wrapText="1" shrinkToFit="1"/>
    </xf>
    <xf numFmtId="0" fontId="11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 wrapText="1" shrinkToFit="1"/>
    </xf>
    <xf numFmtId="0" fontId="12" fillId="0" borderId="0" xfId="1" applyFont="1" applyAlignment="1">
      <alignment horizontal="center" vertical="center" wrapText="1" shrinkToFit="1"/>
    </xf>
    <xf numFmtId="0" fontId="12" fillId="0" borderId="11" xfId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2" applyBorder="1" applyAlignment="1">
      <alignment horizontal="center" vertical="center" wrapText="1"/>
    </xf>
    <xf numFmtId="164" fontId="18" fillId="0" borderId="1" xfId="2" applyNumberFormat="1" applyBorder="1" applyAlignment="1">
      <alignment vertical="center"/>
    </xf>
    <xf numFmtId="164" fontId="26" fillId="2" borderId="1" xfId="2" applyNumberFormat="1" applyFont="1" applyFill="1" applyBorder="1" applyAlignment="1">
      <alignment vertical="center"/>
    </xf>
    <xf numFmtId="0" fontId="27" fillId="0" borderId="0" xfId="2" applyFont="1" applyAlignment="1">
      <alignment horizontal="center"/>
    </xf>
    <xf numFmtId="0" fontId="28" fillId="0" borderId="1" xfId="2" applyFont="1" applyBorder="1" applyAlignment="1">
      <alignment horizontal="center" vertical="center" wrapText="1"/>
    </xf>
  </cellXfs>
  <cellStyles count="4">
    <cellStyle name="Bình thường 2" xfId="1"/>
    <cellStyle name="Bình thường 3" xfId="2"/>
    <cellStyle name="Dấu phẩy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3</xdr:col>
      <xdr:colOff>333375</xdr:colOff>
      <xdr:row>2</xdr:row>
      <xdr:rowOff>19051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E49A526-7DC6-4A77-A7BD-96494A61CB74}"/>
            </a:ext>
          </a:extLst>
        </xdr:cNvPr>
        <xdr:cNvCxnSpPr/>
      </xdr:nvCxnSpPr>
      <xdr:spPr>
        <a:xfrm flipV="1">
          <a:off x="542925" y="468630"/>
          <a:ext cx="237363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10" zoomScale="115" zoomScaleNormal="115" workbookViewId="0">
      <selection activeCell="N10" sqref="N10"/>
    </sheetView>
  </sheetViews>
  <sheetFormatPr defaultColWidth="8.77734375" defaultRowHeight="14.25" x14ac:dyDescent="0.2"/>
  <cols>
    <col min="1" max="1" width="4.77734375" style="66" customWidth="1"/>
    <col min="2" max="2" width="16.88671875" style="66" customWidth="1"/>
    <col min="3" max="3" width="11.88671875" style="66" customWidth="1"/>
    <col min="4" max="4" width="7.33203125" style="66" customWidth="1"/>
    <col min="5" max="5" width="6.109375" style="66" customWidth="1"/>
    <col min="6" max="6" width="12.33203125" style="66" customWidth="1"/>
    <col min="7" max="7" width="8.44140625" style="66" customWidth="1"/>
    <col min="8" max="8" width="6.77734375" style="66" customWidth="1"/>
    <col min="9" max="9" width="11.21875" style="66" customWidth="1"/>
    <col min="10" max="10" width="12.44140625" style="66" customWidth="1"/>
    <col min="11" max="11" width="10.21875" style="66" customWidth="1"/>
    <col min="12" max="12" width="10" style="66" customWidth="1"/>
    <col min="13" max="13" width="10.6640625" style="66" customWidth="1"/>
    <col min="14" max="15" width="11.21875" style="66" bestFit="1" customWidth="1"/>
    <col min="16" max="16384" width="8.77734375" style="66"/>
  </cols>
  <sheetData>
    <row r="1" spans="1:15" ht="18.75" x14ac:dyDescent="0.3">
      <c r="B1" s="85" t="s">
        <v>121</v>
      </c>
      <c r="C1" s="85"/>
      <c r="D1" s="85"/>
      <c r="E1" s="85"/>
    </row>
    <row r="2" spans="1:15" ht="18.75" x14ac:dyDescent="0.3">
      <c r="B2" s="86" t="s">
        <v>0</v>
      </c>
      <c r="C2" s="86"/>
      <c r="D2" s="86"/>
      <c r="E2" s="86"/>
    </row>
    <row r="3" spans="1:15" ht="8.25" customHeight="1" x14ac:dyDescent="0.2"/>
    <row r="4" spans="1:15" ht="18.75" x14ac:dyDescent="0.3">
      <c r="A4" s="120" t="s">
        <v>122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18.75" x14ac:dyDescent="0.3">
      <c r="A5" s="87" t="s">
        <v>123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7" spans="1:15" s="83" customFormat="1" ht="26.25" customHeight="1" x14ac:dyDescent="0.3">
      <c r="A7" s="84" t="s">
        <v>1</v>
      </c>
      <c r="B7" s="67" t="s">
        <v>97</v>
      </c>
      <c r="C7" s="88" t="s">
        <v>124</v>
      </c>
      <c r="D7" s="89"/>
      <c r="E7" s="90"/>
      <c r="F7" s="88" t="s">
        <v>125</v>
      </c>
      <c r="G7" s="89"/>
      <c r="H7" s="90"/>
      <c r="I7" s="91" t="s">
        <v>98</v>
      </c>
      <c r="J7" s="92"/>
      <c r="K7" s="117" t="s">
        <v>127</v>
      </c>
      <c r="L7" s="121" t="s">
        <v>132</v>
      </c>
      <c r="M7" s="117" t="s">
        <v>128</v>
      </c>
    </row>
    <row r="8" spans="1:15" s="72" customFormat="1" ht="54.75" customHeight="1" x14ac:dyDescent="0.3">
      <c r="A8" s="69"/>
      <c r="B8" s="70" t="s">
        <v>99</v>
      </c>
      <c r="C8" s="68" t="s">
        <v>100</v>
      </c>
      <c r="D8" s="68" t="s">
        <v>101</v>
      </c>
      <c r="E8" s="68" t="s">
        <v>102</v>
      </c>
      <c r="F8" s="68" t="s">
        <v>100</v>
      </c>
      <c r="G8" s="68" t="s">
        <v>101</v>
      </c>
      <c r="H8" s="68" t="s">
        <v>102</v>
      </c>
      <c r="I8" s="68" t="s">
        <v>103</v>
      </c>
      <c r="J8" s="68" t="s">
        <v>104</v>
      </c>
      <c r="K8" s="117"/>
      <c r="L8" s="121"/>
      <c r="M8" s="117"/>
      <c r="O8" s="71"/>
    </row>
    <row r="9" spans="1:15" s="72" customFormat="1" ht="18" customHeight="1" x14ac:dyDescent="0.3">
      <c r="A9" s="73">
        <v>1</v>
      </c>
      <c r="B9" s="74" t="s">
        <v>105</v>
      </c>
      <c r="C9" s="75">
        <v>19389</v>
      </c>
      <c r="D9" s="76"/>
      <c r="E9" s="77"/>
      <c r="F9" s="75">
        <v>20264</v>
      </c>
      <c r="G9" s="76"/>
      <c r="H9" s="77"/>
      <c r="I9" s="76"/>
      <c r="J9" s="76"/>
      <c r="K9" s="118"/>
      <c r="L9" s="118"/>
      <c r="M9" s="69"/>
      <c r="O9" s="71"/>
    </row>
    <row r="10" spans="1:15" s="72" customFormat="1" ht="18" customHeight="1" x14ac:dyDescent="0.3">
      <c r="A10" s="73">
        <v>2</v>
      </c>
      <c r="B10" s="74" t="s">
        <v>106</v>
      </c>
      <c r="C10" s="75"/>
      <c r="D10" s="78">
        <f>C10/C9</f>
        <v>0</v>
      </c>
      <c r="E10" s="77"/>
      <c r="F10" s="75"/>
      <c r="G10" s="78">
        <f>F10/F9</f>
        <v>0</v>
      </c>
      <c r="H10" s="77"/>
      <c r="I10" s="76"/>
      <c r="J10" s="76"/>
      <c r="K10" s="118"/>
      <c r="L10" s="118"/>
      <c r="M10" s="118"/>
      <c r="O10" s="71"/>
    </row>
    <row r="11" spans="1:15" s="72" customFormat="1" ht="18" customHeight="1" x14ac:dyDescent="0.3">
      <c r="A11" s="73">
        <v>3</v>
      </c>
      <c r="B11" s="74" t="s">
        <v>126</v>
      </c>
      <c r="C11" s="79">
        <f>SUM(C12:C23)</f>
        <v>3666801889</v>
      </c>
      <c r="D11" s="76">
        <f>C11/C9</f>
        <v>189117.63830006705</v>
      </c>
      <c r="E11" s="77"/>
      <c r="F11" s="79">
        <f>SUM(F12:F23)</f>
        <v>4320284258</v>
      </c>
      <c r="G11" s="76">
        <f>F11/F9</f>
        <v>213199.97325305961</v>
      </c>
      <c r="H11" s="77"/>
      <c r="I11" s="80">
        <f t="shared" ref="I11:I25" si="0">($F$9-$C$9)*D11</f>
        <v>165477933.51255867</v>
      </c>
      <c r="J11" s="80">
        <f t="shared" ref="J11:J25" si="1">F11-C11-I11</f>
        <v>488004435.4874413</v>
      </c>
      <c r="K11" s="118">
        <f>G11-D11</f>
        <v>24082.334952992562</v>
      </c>
      <c r="L11" s="118"/>
      <c r="M11" s="118"/>
      <c r="O11" s="71"/>
    </row>
    <row r="12" spans="1:15" s="72" customFormat="1" ht="18" customHeight="1" x14ac:dyDescent="0.3">
      <c r="A12" s="73">
        <v>4</v>
      </c>
      <c r="B12" s="74" t="s">
        <v>107</v>
      </c>
      <c r="C12" s="81">
        <v>672689800</v>
      </c>
      <c r="D12" s="76">
        <f>C12/C9</f>
        <v>34694.404043529838</v>
      </c>
      <c r="E12" s="77">
        <f>C12/C11</f>
        <v>0.1834540889754625</v>
      </c>
      <c r="F12" s="81">
        <v>694378200</v>
      </c>
      <c r="G12" s="76">
        <f>F12/F9</f>
        <v>34266.590998815635</v>
      </c>
      <c r="H12" s="77">
        <f>F12/F11</f>
        <v>0.16072511865722702</v>
      </c>
      <c r="I12" s="80">
        <f t="shared" si="0"/>
        <v>30357603.538088609</v>
      </c>
      <c r="J12" s="80">
        <f t="shared" si="1"/>
        <v>-8669203.5380886085</v>
      </c>
      <c r="K12" s="118">
        <f t="shared" ref="K12:K25" si="2">G12-D12</f>
        <v>-427.81304471420299</v>
      </c>
      <c r="L12" s="118">
        <f>K12*2</f>
        <v>-855.62608942840598</v>
      </c>
      <c r="M12" s="118" t="s">
        <v>129</v>
      </c>
    </row>
    <row r="13" spans="1:15" s="72" customFormat="1" ht="18" customHeight="1" x14ac:dyDescent="0.3">
      <c r="A13" s="73">
        <v>5</v>
      </c>
      <c r="B13" s="74" t="s">
        <v>108</v>
      </c>
      <c r="C13" s="81">
        <v>461065000</v>
      </c>
      <c r="D13" s="76">
        <f>C13/C9</f>
        <v>23779.720460054668</v>
      </c>
      <c r="E13" s="77">
        <f>C13/C11</f>
        <v>0.12574036284402057</v>
      </c>
      <c r="F13" s="81">
        <v>465814100</v>
      </c>
      <c r="G13" s="76">
        <f>F13/F9</f>
        <v>22987.2729964469</v>
      </c>
      <c r="H13" s="77">
        <f>F13/F11</f>
        <v>0.10782024334103435</v>
      </c>
      <c r="I13" s="80">
        <f t="shared" si="0"/>
        <v>20807255.402547836</v>
      </c>
      <c r="J13" s="80">
        <f t="shared" si="1"/>
        <v>-16058155.402547836</v>
      </c>
      <c r="K13" s="118">
        <f t="shared" si="2"/>
        <v>-792.44746360776844</v>
      </c>
      <c r="L13" s="118">
        <f t="shared" ref="L13:L25" si="3">K13*2</f>
        <v>-1584.8949272155369</v>
      </c>
      <c r="M13" s="118" t="s">
        <v>130</v>
      </c>
      <c r="N13" s="71"/>
    </row>
    <row r="14" spans="1:15" s="72" customFormat="1" ht="18" customHeight="1" x14ac:dyDescent="0.3">
      <c r="A14" s="73">
        <v>6</v>
      </c>
      <c r="B14" s="74" t="s">
        <v>109</v>
      </c>
      <c r="C14" s="81">
        <f>1880122489+426000</f>
        <v>1880548489</v>
      </c>
      <c r="D14" s="76">
        <f>C14/C9</f>
        <v>96990.483727886953</v>
      </c>
      <c r="E14" s="77">
        <f>C14/C11</f>
        <v>0.51285794704138155</v>
      </c>
      <c r="F14" s="81">
        <v>2139303328</v>
      </c>
      <c r="G14" s="76">
        <f>F14/F9</f>
        <v>105571.62100276352</v>
      </c>
      <c r="H14" s="77">
        <f>F14/F11</f>
        <v>0.49517652085938274</v>
      </c>
      <c r="I14" s="80">
        <f t="shared" si="0"/>
        <v>84866673.261901081</v>
      </c>
      <c r="J14" s="80">
        <f t="shared" si="1"/>
        <v>173888165.73809892</v>
      </c>
      <c r="K14" s="118">
        <f t="shared" si="2"/>
        <v>8581.1372748765716</v>
      </c>
      <c r="L14" s="119">
        <f t="shared" si="3"/>
        <v>17162.274549753143</v>
      </c>
      <c r="M14" s="69" t="s">
        <v>131</v>
      </c>
      <c r="N14" s="71"/>
    </row>
    <row r="15" spans="1:15" s="72" customFormat="1" ht="18" customHeight="1" x14ac:dyDescent="0.3">
      <c r="A15" s="73">
        <v>7</v>
      </c>
      <c r="B15" s="74" t="s">
        <v>110</v>
      </c>
      <c r="C15" s="81"/>
      <c r="D15" s="76">
        <f>C15/C9</f>
        <v>0</v>
      </c>
      <c r="E15" s="77">
        <f>C15/C11</f>
        <v>0</v>
      </c>
      <c r="F15" s="81"/>
      <c r="G15" s="76">
        <f>F15/F9</f>
        <v>0</v>
      </c>
      <c r="H15" s="77">
        <f>F15/F11</f>
        <v>0</v>
      </c>
      <c r="I15" s="80">
        <f t="shared" si="0"/>
        <v>0</v>
      </c>
      <c r="J15" s="80">
        <f t="shared" si="1"/>
        <v>0</v>
      </c>
      <c r="K15" s="118">
        <f t="shared" si="2"/>
        <v>0</v>
      </c>
      <c r="L15" s="118">
        <f t="shared" si="3"/>
        <v>0</v>
      </c>
      <c r="M15" s="118"/>
      <c r="N15" s="71"/>
    </row>
    <row r="16" spans="1:15" s="72" customFormat="1" ht="18" customHeight="1" x14ac:dyDescent="0.3">
      <c r="A16" s="73">
        <v>8</v>
      </c>
      <c r="B16" s="74" t="s">
        <v>111</v>
      </c>
      <c r="C16" s="81">
        <v>89430900</v>
      </c>
      <c r="D16" s="76">
        <f>C16/C9</f>
        <v>4612.4555160142345</v>
      </c>
      <c r="E16" s="77">
        <f>C16/C11</f>
        <v>2.438934600428859E-2</v>
      </c>
      <c r="F16" s="81">
        <v>404028900</v>
      </c>
      <c r="G16" s="76">
        <f>F16/F9</f>
        <v>19938.259968416896</v>
      </c>
      <c r="H16" s="77">
        <f>F16/F11</f>
        <v>9.3519054736235827E-2</v>
      </c>
      <c r="I16" s="80">
        <f t="shared" si="0"/>
        <v>4035898.576512455</v>
      </c>
      <c r="J16" s="80">
        <f t="shared" si="1"/>
        <v>310562101.42348754</v>
      </c>
      <c r="K16" s="118">
        <f t="shared" si="2"/>
        <v>15325.804452402663</v>
      </c>
      <c r="L16" s="118"/>
      <c r="M16" s="69"/>
      <c r="N16" s="71"/>
    </row>
    <row r="17" spans="1:15" s="72" customFormat="1" ht="18" customHeight="1" x14ac:dyDescent="0.3">
      <c r="A17" s="73">
        <v>9</v>
      </c>
      <c r="B17" s="74" t="s">
        <v>112</v>
      </c>
      <c r="C17" s="81"/>
      <c r="D17" s="76">
        <f>C17/C9</f>
        <v>0</v>
      </c>
      <c r="E17" s="77">
        <f>C17/C11</f>
        <v>0</v>
      </c>
      <c r="F17" s="81">
        <v>284580</v>
      </c>
      <c r="G17" s="76">
        <f>F17/F9</f>
        <v>14.043624161073826</v>
      </c>
      <c r="H17" s="77">
        <f>F17/F11</f>
        <v>6.5870665679702595E-5</v>
      </c>
      <c r="I17" s="80">
        <f t="shared" si="0"/>
        <v>0</v>
      </c>
      <c r="J17" s="80">
        <f t="shared" si="1"/>
        <v>284580</v>
      </c>
      <c r="K17" s="118">
        <f t="shared" si="2"/>
        <v>14.043624161073826</v>
      </c>
      <c r="L17" s="118"/>
      <c r="M17" s="118"/>
    </row>
    <row r="18" spans="1:15" s="72" customFormat="1" ht="18" customHeight="1" x14ac:dyDescent="0.3">
      <c r="A18" s="73">
        <v>10</v>
      </c>
      <c r="B18" s="74" t="s">
        <v>113</v>
      </c>
      <c r="C18" s="76"/>
      <c r="D18" s="76">
        <f>C18/C9</f>
        <v>0</v>
      </c>
      <c r="E18" s="77">
        <f>C18/C11</f>
        <v>0</v>
      </c>
      <c r="F18" s="76"/>
      <c r="G18" s="76">
        <f>F18/F9</f>
        <v>0</v>
      </c>
      <c r="H18" s="77">
        <f>F18/F11</f>
        <v>0</v>
      </c>
      <c r="I18" s="80">
        <f t="shared" si="0"/>
        <v>0</v>
      </c>
      <c r="J18" s="80">
        <f t="shared" si="1"/>
        <v>0</v>
      </c>
      <c r="K18" s="118">
        <f t="shared" si="2"/>
        <v>0</v>
      </c>
      <c r="L18" s="118"/>
      <c r="M18" s="118"/>
      <c r="N18" s="71"/>
    </row>
    <row r="19" spans="1:15" s="72" customFormat="1" ht="18" customHeight="1" x14ac:dyDescent="0.3">
      <c r="A19" s="73">
        <v>11</v>
      </c>
      <c r="B19" s="74" t="s">
        <v>114</v>
      </c>
      <c r="C19" s="76"/>
      <c r="D19" s="76">
        <f>C19/C9</f>
        <v>0</v>
      </c>
      <c r="E19" s="77">
        <f>C19/C11</f>
        <v>0</v>
      </c>
      <c r="F19" s="76"/>
      <c r="G19" s="76">
        <f>F19/F9</f>
        <v>0</v>
      </c>
      <c r="H19" s="77">
        <f>F19/F11</f>
        <v>0</v>
      </c>
      <c r="I19" s="80">
        <f t="shared" si="0"/>
        <v>0</v>
      </c>
      <c r="J19" s="80">
        <f t="shared" si="1"/>
        <v>0</v>
      </c>
      <c r="K19" s="118">
        <f t="shared" si="2"/>
        <v>0</v>
      </c>
      <c r="L19" s="118"/>
      <c r="M19" s="118"/>
      <c r="N19" s="71"/>
      <c r="O19" s="71"/>
    </row>
    <row r="20" spans="1:15" s="72" customFormat="1" ht="18" customHeight="1" x14ac:dyDescent="0.3">
      <c r="A20" s="73">
        <v>12</v>
      </c>
      <c r="B20" s="74" t="s">
        <v>115</v>
      </c>
      <c r="C20" s="76"/>
      <c r="D20" s="76">
        <f>C20/C9</f>
        <v>0</v>
      </c>
      <c r="E20" s="77">
        <f>C20/C11</f>
        <v>0</v>
      </c>
      <c r="F20" s="76"/>
      <c r="G20" s="76">
        <f>F20/F9</f>
        <v>0</v>
      </c>
      <c r="H20" s="77">
        <f>F20/F11</f>
        <v>0</v>
      </c>
      <c r="I20" s="80">
        <f t="shared" si="0"/>
        <v>0</v>
      </c>
      <c r="J20" s="80">
        <f t="shared" si="1"/>
        <v>0</v>
      </c>
      <c r="K20" s="118">
        <f t="shared" si="2"/>
        <v>0</v>
      </c>
      <c r="L20" s="118">
        <f t="shared" si="3"/>
        <v>0</v>
      </c>
      <c r="M20" s="118"/>
      <c r="N20" s="71"/>
      <c r="O20" s="71"/>
    </row>
    <row r="21" spans="1:15" s="72" customFormat="1" ht="18" customHeight="1" x14ac:dyDescent="0.3">
      <c r="A21" s="73">
        <v>13</v>
      </c>
      <c r="B21" s="74" t="s">
        <v>116</v>
      </c>
      <c r="C21" s="81">
        <v>563067700</v>
      </c>
      <c r="D21" s="76">
        <f>C21/C9</f>
        <v>29040.574552581362</v>
      </c>
      <c r="E21" s="77">
        <f>C21/C11</f>
        <v>0.15355825513484675</v>
      </c>
      <c r="F21" s="81">
        <v>616475150</v>
      </c>
      <c r="G21" s="76">
        <f>F21/F9</f>
        <v>30422.184662455587</v>
      </c>
      <c r="H21" s="77">
        <f>F21/F11</f>
        <v>0.14269319174044034</v>
      </c>
      <c r="I21" s="80">
        <f t="shared" si="0"/>
        <v>25410502.733508691</v>
      </c>
      <c r="J21" s="80">
        <f t="shared" si="1"/>
        <v>27996947.266491309</v>
      </c>
      <c r="K21" s="118">
        <f t="shared" si="2"/>
        <v>1381.6101098742256</v>
      </c>
      <c r="L21" s="118"/>
      <c r="M21" s="118"/>
      <c r="N21" s="71"/>
    </row>
    <row r="22" spans="1:15" s="72" customFormat="1" ht="18" customHeight="1" x14ac:dyDescent="0.3">
      <c r="A22" s="73">
        <v>14</v>
      </c>
      <c r="B22" s="74" t="s">
        <v>117</v>
      </c>
      <c r="C22" s="76"/>
      <c r="D22" s="76">
        <f>C22/C9</f>
        <v>0</v>
      </c>
      <c r="E22" s="77">
        <f>C22/C11</f>
        <v>0</v>
      </c>
      <c r="F22" s="76"/>
      <c r="G22" s="76">
        <f>F22/F9</f>
        <v>0</v>
      </c>
      <c r="H22" s="77">
        <f>F22/F11</f>
        <v>0</v>
      </c>
      <c r="I22" s="80">
        <f t="shared" si="0"/>
        <v>0</v>
      </c>
      <c r="J22" s="80">
        <f t="shared" si="1"/>
        <v>0</v>
      </c>
      <c r="K22" s="118">
        <f t="shared" si="2"/>
        <v>0</v>
      </c>
      <c r="L22" s="118">
        <f t="shared" si="3"/>
        <v>0</v>
      </c>
      <c r="M22" s="118"/>
    </row>
    <row r="23" spans="1:15" s="72" customFormat="1" ht="18" customHeight="1" x14ac:dyDescent="0.3">
      <c r="A23" s="73">
        <v>15</v>
      </c>
      <c r="B23" s="74" t="s">
        <v>118</v>
      </c>
      <c r="C23" s="81"/>
      <c r="D23" s="76">
        <f>C23/C9</f>
        <v>0</v>
      </c>
      <c r="E23" s="77">
        <f>C23/C11</f>
        <v>0</v>
      </c>
      <c r="F23" s="81"/>
      <c r="G23" s="76">
        <f>F23/F9</f>
        <v>0</v>
      </c>
      <c r="H23" s="77">
        <f>F23/F11</f>
        <v>0</v>
      </c>
      <c r="I23" s="80">
        <f t="shared" si="0"/>
        <v>0</v>
      </c>
      <c r="J23" s="80">
        <f t="shared" si="1"/>
        <v>0</v>
      </c>
      <c r="K23" s="118">
        <f t="shared" si="2"/>
        <v>0</v>
      </c>
      <c r="L23" s="118">
        <f t="shared" si="3"/>
        <v>0</v>
      </c>
      <c r="M23" s="118"/>
    </row>
    <row r="24" spans="1:15" s="72" customFormat="1" ht="18" customHeight="1" x14ac:dyDescent="0.3">
      <c r="A24" s="73">
        <v>16</v>
      </c>
      <c r="B24" s="74" t="s">
        <v>119</v>
      </c>
      <c r="C24" s="81">
        <v>26813887</v>
      </c>
      <c r="D24" s="76">
        <f>C24/C9</f>
        <v>1382.9432668007632</v>
      </c>
      <c r="E24" s="77">
        <f>C24/C11</f>
        <v>7.3126085923645601E-3</v>
      </c>
      <c r="F24" s="81">
        <v>31168568</v>
      </c>
      <c r="G24" s="76">
        <f>F24/F9</f>
        <v>1538.1251480457954</v>
      </c>
      <c r="H24" s="77">
        <f>F24/F11</f>
        <v>7.214471580726251E-3</v>
      </c>
      <c r="I24" s="80">
        <f t="shared" si="0"/>
        <v>1210075.3584506679</v>
      </c>
      <c r="J24" s="80">
        <f t="shared" si="1"/>
        <v>3144605.6415493321</v>
      </c>
      <c r="K24" s="118">
        <f t="shared" si="2"/>
        <v>155.18188124503217</v>
      </c>
      <c r="L24" s="118"/>
      <c r="M24" s="118"/>
    </row>
    <row r="25" spans="1:15" s="72" customFormat="1" ht="18" customHeight="1" x14ac:dyDescent="0.3">
      <c r="A25" s="73">
        <v>17</v>
      </c>
      <c r="B25" s="74" t="s">
        <v>120</v>
      </c>
      <c r="C25" s="81">
        <f>C11-C24</f>
        <v>3639988002</v>
      </c>
      <c r="D25" s="82">
        <f>C25/C9</f>
        <v>187734.6950332663</v>
      </c>
      <c r="E25" s="77">
        <f>C25/C11</f>
        <v>0.9926873914076354</v>
      </c>
      <c r="F25" s="81">
        <f>F11-F24</f>
        <v>4289115690</v>
      </c>
      <c r="G25" s="82">
        <f>F25/F9</f>
        <v>211661.84810501381</v>
      </c>
      <c r="H25" s="77">
        <f>F25/F11</f>
        <v>0.9927855284192737</v>
      </c>
      <c r="I25" s="80">
        <f t="shared" si="0"/>
        <v>164267858.15410802</v>
      </c>
      <c r="J25" s="80">
        <f t="shared" si="1"/>
        <v>484859829.84589195</v>
      </c>
      <c r="K25" s="118">
        <f t="shared" si="2"/>
        <v>23927.153071747511</v>
      </c>
      <c r="L25" s="118"/>
      <c r="M25" s="69"/>
    </row>
  </sheetData>
  <mergeCells count="10">
    <mergeCell ref="K7:K8"/>
    <mergeCell ref="L7:L8"/>
    <mergeCell ref="M7:M8"/>
    <mergeCell ref="A4:M4"/>
    <mergeCell ref="A5:M5"/>
    <mergeCell ref="B1:E1"/>
    <mergeCell ref="B2:E2"/>
    <mergeCell ref="C7:E7"/>
    <mergeCell ref="F7:H7"/>
    <mergeCell ref="I7:J7"/>
  </mergeCells>
  <pageMargins left="0.28999999999999998" right="0.21" top="0.2" bottom="0.23" header="0.16" footer="0.15"/>
  <pageSetup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showGridLines="0" workbookViewId="0">
      <selection activeCell="L27" sqref="L27"/>
    </sheetView>
  </sheetViews>
  <sheetFormatPr defaultColWidth="8.77734375" defaultRowHeight="15" x14ac:dyDescent="0.25"/>
  <cols>
    <col min="1" max="1" width="1.21875" style="54" customWidth="1"/>
    <col min="2" max="2" width="3.21875" style="54" customWidth="1"/>
    <col min="3" max="3" width="6.77734375" style="54" customWidth="1"/>
    <col min="4" max="4" width="10.21875" style="54" customWidth="1"/>
    <col min="5" max="5" width="0.109375" style="54" customWidth="1"/>
    <col min="6" max="6" width="4.44140625" style="54" customWidth="1"/>
    <col min="7" max="7" width="6.5546875" style="54" customWidth="1"/>
    <col min="8" max="8" width="0.21875" style="54" customWidth="1"/>
    <col min="9" max="9" width="3.21875" style="54" customWidth="1"/>
    <col min="10" max="10" width="3.6640625" style="54" customWidth="1"/>
    <col min="11" max="11" width="6.6640625" style="54" customWidth="1"/>
    <col min="12" max="12" width="6.77734375" style="54" customWidth="1"/>
    <col min="13" max="13" width="6.6640625" style="54" customWidth="1"/>
    <col min="14" max="14" width="6.77734375" style="54" customWidth="1"/>
    <col min="15" max="15" width="0.33203125" style="54" customWidth="1"/>
    <col min="16" max="16" width="0.5546875" style="54" customWidth="1"/>
    <col min="17" max="17" width="4.5546875" style="54" customWidth="1"/>
    <col min="18" max="18" width="6.6640625" style="54" customWidth="1"/>
    <col min="19" max="19" width="0.109375" style="54" customWidth="1"/>
    <col min="20" max="20" width="6.6640625" style="54" customWidth="1"/>
    <col min="21" max="21" width="5.44140625" style="54" customWidth="1"/>
    <col min="22" max="22" width="0.109375" style="54" customWidth="1"/>
    <col min="23" max="23" width="6.6640625" style="54" customWidth="1"/>
    <col min="24" max="24" width="0.109375" style="54" customWidth="1"/>
    <col min="25" max="25" width="1.109375" style="54" customWidth="1"/>
    <col min="26" max="26" width="5.44140625" style="54" customWidth="1"/>
    <col min="27" max="27" width="0.21875" style="54" customWidth="1"/>
    <col min="28" max="28" width="5.33203125" style="54" customWidth="1"/>
    <col min="29" max="29" width="0.109375" style="54" customWidth="1"/>
    <col min="30" max="30" width="6.6640625" style="54" customWidth="1"/>
    <col min="31" max="32" width="0.109375" style="54" customWidth="1"/>
    <col min="33" max="33" width="6.5546875" style="54" customWidth="1"/>
    <col min="34" max="35" width="0.109375" style="54" customWidth="1"/>
    <col min="36" max="36" width="6.44140625" style="54" customWidth="1"/>
    <col min="37" max="37" width="0.109375" style="54" customWidth="1"/>
    <col min="38" max="16384" width="8.77734375" style="54"/>
  </cols>
  <sheetData>
    <row r="1" spans="1:37" ht="18" customHeight="1" x14ac:dyDescent="0.25"/>
    <row r="2" spans="1:37" ht="18" customHeight="1" x14ac:dyDescent="0.25">
      <c r="B2" s="97" t="s">
        <v>37</v>
      </c>
      <c r="C2" s="97"/>
      <c r="D2" s="97" t="s">
        <v>38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37" ht="18" customHeight="1" x14ac:dyDescent="0.25">
      <c r="B3" s="97" t="s">
        <v>39</v>
      </c>
      <c r="C3" s="97"/>
      <c r="D3" s="97">
        <v>40017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37" ht="18" customHeight="1" x14ac:dyDescent="0.25"/>
    <row r="5" spans="1:37" ht="18" customHeight="1" x14ac:dyDescent="0.25">
      <c r="A5" s="110" t="s">
        <v>40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</row>
    <row r="6" spans="1:37" ht="18" customHeight="1" x14ac:dyDescent="0.25">
      <c r="A6" s="110" t="s">
        <v>41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</row>
    <row r="7" spans="1:37" ht="18" customHeight="1" x14ac:dyDescent="0.25"/>
    <row r="8" spans="1:37" ht="18" customHeight="1" x14ac:dyDescent="0.25">
      <c r="B8" s="111" t="s">
        <v>1</v>
      </c>
      <c r="C8" s="109" t="s">
        <v>42</v>
      </c>
      <c r="D8" s="109"/>
      <c r="E8" s="109"/>
      <c r="F8" s="109" t="s">
        <v>43</v>
      </c>
      <c r="G8" s="107" t="s">
        <v>44</v>
      </c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9" t="s">
        <v>45</v>
      </c>
      <c r="AD8" s="109"/>
      <c r="AE8" s="109" t="s">
        <v>46</v>
      </c>
      <c r="AF8" s="109"/>
      <c r="AG8" s="109"/>
      <c r="AH8" s="109"/>
      <c r="AI8" s="109"/>
      <c r="AJ8" s="109"/>
      <c r="AK8" s="109"/>
    </row>
    <row r="9" spans="1:37" ht="18" customHeight="1" x14ac:dyDescent="0.25">
      <c r="B9" s="111"/>
      <c r="C9" s="109"/>
      <c r="D9" s="109"/>
      <c r="E9" s="109"/>
      <c r="F9" s="109"/>
      <c r="G9" s="108" t="s">
        <v>35</v>
      </c>
      <c r="H9" s="108"/>
      <c r="I9" s="108" t="s">
        <v>47</v>
      </c>
      <c r="J9" s="108"/>
      <c r="K9" s="108"/>
      <c r="L9" s="108"/>
      <c r="M9" s="108"/>
      <c r="N9" s="108"/>
      <c r="O9" s="108"/>
      <c r="P9" s="108"/>
      <c r="Q9" s="108"/>
      <c r="R9" s="112" t="s">
        <v>48</v>
      </c>
      <c r="S9" s="112"/>
      <c r="T9" s="112"/>
      <c r="U9" s="112"/>
      <c r="V9" s="113" t="s">
        <v>49</v>
      </c>
      <c r="W9" s="113"/>
      <c r="X9" s="108" t="s">
        <v>50</v>
      </c>
      <c r="Y9" s="108"/>
      <c r="Z9" s="108"/>
      <c r="AA9" s="108" t="s">
        <v>51</v>
      </c>
      <c r="AB9" s="108"/>
      <c r="AC9" s="109"/>
      <c r="AD9" s="109"/>
      <c r="AE9" s="109" t="s">
        <v>35</v>
      </c>
      <c r="AF9" s="109"/>
      <c r="AG9" s="109"/>
      <c r="AH9" s="109" t="s">
        <v>52</v>
      </c>
      <c r="AI9" s="109"/>
      <c r="AJ9" s="109"/>
      <c r="AK9" s="109"/>
    </row>
    <row r="10" spans="1:37" ht="36" customHeight="1" x14ac:dyDescent="0.25">
      <c r="B10" s="111"/>
      <c r="C10" s="109"/>
      <c r="D10" s="109"/>
      <c r="E10" s="109"/>
      <c r="F10" s="109"/>
      <c r="G10" s="108"/>
      <c r="H10" s="108"/>
      <c r="I10" s="109" t="s">
        <v>53</v>
      </c>
      <c r="J10" s="109"/>
      <c r="K10" s="55" t="s">
        <v>54</v>
      </c>
      <c r="L10" s="55" t="s">
        <v>55</v>
      </c>
      <c r="M10" s="55" t="s">
        <v>56</v>
      </c>
      <c r="N10" s="55" t="s">
        <v>57</v>
      </c>
      <c r="O10" s="109" t="s">
        <v>58</v>
      </c>
      <c r="P10" s="109"/>
      <c r="Q10" s="109"/>
      <c r="R10" s="55" t="s">
        <v>59</v>
      </c>
      <c r="S10" s="109" t="s">
        <v>55</v>
      </c>
      <c r="T10" s="109"/>
      <c r="U10" s="56" t="s">
        <v>58</v>
      </c>
      <c r="V10" s="113"/>
      <c r="W10" s="113"/>
      <c r="X10" s="108"/>
      <c r="Y10" s="108"/>
      <c r="Z10" s="108"/>
      <c r="AA10" s="108"/>
      <c r="AB10" s="108"/>
      <c r="AC10" s="109"/>
      <c r="AD10" s="109"/>
      <c r="AE10" s="109"/>
      <c r="AF10" s="109"/>
      <c r="AG10" s="109"/>
      <c r="AH10" s="109"/>
      <c r="AI10" s="109"/>
      <c r="AJ10" s="109"/>
      <c r="AK10" s="109"/>
    </row>
    <row r="11" spans="1:37" ht="18" customHeight="1" x14ac:dyDescent="0.25">
      <c r="B11" s="57" t="s">
        <v>20</v>
      </c>
      <c r="C11" s="107" t="s">
        <v>21</v>
      </c>
      <c r="D11" s="107"/>
      <c r="E11" s="107"/>
      <c r="F11" s="58" t="s">
        <v>36</v>
      </c>
      <c r="G11" s="107" t="s">
        <v>60</v>
      </c>
      <c r="H11" s="107"/>
      <c r="I11" s="107" t="s">
        <v>61</v>
      </c>
      <c r="J11" s="107"/>
      <c r="K11" s="58" t="s">
        <v>62</v>
      </c>
      <c r="L11" s="58" t="s">
        <v>63</v>
      </c>
      <c r="M11" s="58" t="s">
        <v>64</v>
      </c>
      <c r="N11" s="58" t="s">
        <v>65</v>
      </c>
      <c r="O11" s="107" t="s">
        <v>66</v>
      </c>
      <c r="P11" s="107"/>
      <c r="Q11" s="107"/>
      <c r="R11" s="58" t="s">
        <v>67</v>
      </c>
      <c r="S11" s="107" t="s">
        <v>68</v>
      </c>
      <c r="T11" s="107"/>
      <c r="U11" s="107" t="s">
        <v>69</v>
      </c>
      <c r="V11" s="107"/>
      <c r="W11" s="58" t="s">
        <v>70</v>
      </c>
      <c r="X11" s="107" t="s">
        <v>71</v>
      </c>
      <c r="Y11" s="107"/>
      <c r="Z11" s="107"/>
      <c r="AA11" s="107" t="s">
        <v>72</v>
      </c>
      <c r="AB11" s="107"/>
      <c r="AC11" s="107" t="s">
        <v>73</v>
      </c>
      <c r="AD11" s="107"/>
      <c r="AE11" s="107" t="s">
        <v>74</v>
      </c>
      <c r="AF11" s="107"/>
      <c r="AG11" s="107"/>
      <c r="AH11" s="107" t="s">
        <v>75</v>
      </c>
      <c r="AI11" s="107"/>
      <c r="AJ11" s="107"/>
      <c r="AK11" s="107"/>
    </row>
    <row r="12" spans="1:37" ht="24.75" customHeight="1" x14ac:dyDescent="0.25">
      <c r="B12" s="59" t="s">
        <v>20</v>
      </c>
      <c r="C12" s="105" t="s">
        <v>76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</row>
    <row r="13" spans="1:37" ht="22.5" customHeight="1" x14ac:dyDescent="0.25">
      <c r="B13" s="60" t="s">
        <v>9</v>
      </c>
      <c r="C13" s="103" t="s">
        <v>77</v>
      </c>
      <c r="D13" s="103"/>
      <c r="E13" s="104">
        <v>28148</v>
      </c>
      <c r="F13" s="104"/>
      <c r="G13" s="100">
        <v>3606749506.9000001</v>
      </c>
      <c r="H13" s="100"/>
      <c r="I13" s="100">
        <v>134331700</v>
      </c>
      <c r="J13" s="100"/>
      <c r="K13" s="61">
        <v>69886940</v>
      </c>
      <c r="L13" s="61">
        <v>1915903244.9000001</v>
      </c>
      <c r="M13" s="61">
        <v>865000</v>
      </c>
      <c r="N13" s="100">
        <v>286127780</v>
      </c>
      <c r="O13" s="100"/>
      <c r="P13" s="100">
        <v>10372236</v>
      </c>
      <c r="Q13" s="100"/>
      <c r="R13" s="100">
        <v>0</v>
      </c>
      <c r="S13" s="100"/>
      <c r="T13" s="61">
        <v>1454466</v>
      </c>
      <c r="U13" s="100">
        <v>0</v>
      </c>
      <c r="V13" s="100"/>
      <c r="W13" s="100">
        <v>747001100</v>
      </c>
      <c r="X13" s="100"/>
      <c r="Y13" s="100">
        <v>419780220</v>
      </c>
      <c r="Z13" s="100"/>
      <c r="AA13" s="100"/>
      <c r="AB13" s="100">
        <v>21026820</v>
      </c>
      <c r="AC13" s="100"/>
      <c r="AD13" s="100">
        <v>81090077.980000004</v>
      </c>
      <c r="AE13" s="100"/>
      <c r="AF13" s="100"/>
      <c r="AG13" s="100">
        <v>3525659428.9200001</v>
      </c>
      <c r="AH13" s="100"/>
      <c r="AI13" s="100"/>
      <c r="AJ13" s="100">
        <v>1553866</v>
      </c>
      <c r="AK13" s="100"/>
    </row>
    <row r="14" spans="1:37" ht="21.75" customHeight="1" x14ac:dyDescent="0.25">
      <c r="B14" s="60" t="s">
        <v>78</v>
      </c>
      <c r="C14" s="103" t="s">
        <v>79</v>
      </c>
      <c r="D14" s="103"/>
      <c r="E14" s="104">
        <v>1073</v>
      </c>
      <c r="F14" s="104"/>
      <c r="G14" s="100">
        <v>1486074479.5999999</v>
      </c>
      <c r="H14" s="100"/>
      <c r="I14" s="100">
        <v>82962900</v>
      </c>
      <c r="J14" s="100"/>
      <c r="K14" s="61">
        <v>34581400</v>
      </c>
      <c r="L14" s="61">
        <v>342068198.60000002</v>
      </c>
      <c r="M14" s="61">
        <v>5258000</v>
      </c>
      <c r="N14" s="100">
        <v>310652500</v>
      </c>
      <c r="O14" s="100"/>
      <c r="P14" s="100">
        <v>17013713</v>
      </c>
      <c r="Q14" s="100"/>
      <c r="R14" s="100">
        <v>0</v>
      </c>
      <c r="S14" s="100"/>
      <c r="T14" s="61">
        <v>16137108</v>
      </c>
      <c r="U14" s="100">
        <v>0</v>
      </c>
      <c r="V14" s="100"/>
      <c r="W14" s="100">
        <v>7406900</v>
      </c>
      <c r="X14" s="100"/>
      <c r="Y14" s="100">
        <v>602187160</v>
      </c>
      <c r="Z14" s="100"/>
      <c r="AA14" s="100"/>
      <c r="AB14" s="100">
        <v>67806600</v>
      </c>
      <c r="AC14" s="100"/>
      <c r="AD14" s="100">
        <v>19027683.550000001</v>
      </c>
      <c r="AE14" s="100"/>
      <c r="AF14" s="100"/>
      <c r="AG14" s="100">
        <v>1467046796.05</v>
      </c>
      <c r="AH14" s="100"/>
      <c r="AI14" s="100"/>
      <c r="AJ14" s="100">
        <v>0</v>
      </c>
      <c r="AK14" s="100"/>
    </row>
    <row r="15" spans="1:37" ht="22.5" customHeight="1" x14ac:dyDescent="0.25">
      <c r="B15" s="60" t="s">
        <v>80</v>
      </c>
      <c r="C15" s="103" t="s">
        <v>81</v>
      </c>
      <c r="D15" s="103"/>
      <c r="E15" s="104">
        <v>31765</v>
      </c>
      <c r="F15" s="104"/>
      <c r="G15" s="100">
        <v>12828967127.1</v>
      </c>
      <c r="H15" s="100"/>
      <c r="I15" s="100">
        <v>1273149900</v>
      </c>
      <c r="J15" s="100"/>
      <c r="K15" s="61">
        <v>817716600</v>
      </c>
      <c r="L15" s="61">
        <v>4284369526.0999999</v>
      </c>
      <c r="M15" s="61">
        <v>32938000</v>
      </c>
      <c r="N15" s="100">
        <v>2140301080</v>
      </c>
      <c r="O15" s="100"/>
      <c r="P15" s="100">
        <v>69746673</v>
      </c>
      <c r="Q15" s="100"/>
      <c r="R15" s="100">
        <v>0</v>
      </c>
      <c r="S15" s="100"/>
      <c r="T15" s="61">
        <v>16256898</v>
      </c>
      <c r="U15" s="100">
        <v>0</v>
      </c>
      <c r="V15" s="100"/>
      <c r="W15" s="100">
        <v>885546950</v>
      </c>
      <c r="X15" s="100"/>
      <c r="Y15" s="100">
        <v>3187485840</v>
      </c>
      <c r="Z15" s="100"/>
      <c r="AA15" s="100"/>
      <c r="AB15" s="100">
        <v>121455660</v>
      </c>
      <c r="AC15" s="100"/>
      <c r="AD15" s="100">
        <v>27969082.43</v>
      </c>
      <c r="AE15" s="100"/>
      <c r="AF15" s="100"/>
      <c r="AG15" s="100">
        <v>12800998044.67</v>
      </c>
      <c r="AH15" s="100"/>
      <c r="AI15" s="100"/>
      <c r="AJ15" s="100">
        <v>0</v>
      </c>
      <c r="AK15" s="100"/>
    </row>
    <row r="16" spans="1:37" ht="23.25" customHeight="1" x14ac:dyDescent="0.25">
      <c r="B16" s="62"/>
      <c r="C16" s="101" t="s">
        <v>82</v>
      </c>
      <c r="D16" s="101"/>
      <c r="E16" s="102">
        <v>60986</v>
      </c>
      <c r="F16" s="102"/>
      <c r="G16" s="94">
        <v>17921791113.599998</v>
      </c>
      <c r="H16" s="94"/>
      <c r="I16" s="94">
        <v>1490444500</v>
      </c>
      <c r="J16" s="94"/>
      <c r="K16" s="63">
        <v>922184940</v>
      </c>
      <c r="L16" s="63">
        <v>6542340969.6000004</v>
      </c>
      <c r="M16" s="63">
        <v>39061000</v>
      </c>
      <c r="N16" s="94">
        <v>2737081360</v>
      </c>
      <c r="O16" s="94"/>
      <c r="P16" s="94">
        <v>97132622</v>
      </c>
      <c r="Q16" s="94"/>
      <c r="R16" s="94">
        <v>0</v>
      </c>
      <c r="S16" s="94"/>
      <c r="T16" s="63">
        <v>33848472</v>
      </c>
      <c r="U16" s="94">
        <v>0</v>
      </c>
      <c r="V16" s="94"/>
      <c r="W16" s="94">
        <v>1639954950</v>
      </c>
      <c r="X16" s="94"/>
      <c r="Y16" s="94">
        <v>4209453220</v>
      </c>
      <c r="Z16" s="94"/>
      <c r="AA16" s="94"/>
      <c r="AB16" s="63">
        <v>210289080</v>
      </c>
      <c r="AC16" s="94">
        <v>128086843.95999999</v>
      </c>
      <c r="AD16" s="94"/>
      <c r="AE16" s="94"/>
      <c r="AF16" s="94">
        <v>17793704269.639999</v>
      </c>
      <c r="AG16" s="94"/>
      <c r="AH16" s="94"/>
      <c r="AI16" s="94">
        <v>1553866</v>
      </c>
      <c r="AJ16" s="94"/>
    </row>
    <row r="17" spans="2:37" ht="24.75" customHeight="1" x14ac:dyDescent="0.25">
      <c r="B17" s="59" t="s">
        <v>21</v>
      </c>
      <c r="C17" s="105" t="s">
        <v>83</v>
      </c>
      <c r="D17" s="105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</row>
    <row r="18" spans="2:37" ht="18" customHeight="1" x14ac:dyDescent="0.25">
      <c r="B18" s="60" t="s">
        <v>9</v>
      </c>
      <c r="C18" s="103" t="s">
        <v>77</v>
      </c>
      <c r="D18" s="103"/>
      <c r="E18" s="104">
        <v>80</v>
      </c>
      <c r="F18" s="104"/>
      <c r="G18" s="100">
        <v>22596250.199999999</v>
      </c>
      <c r="H18" s="100"/>
      <c r="I18" s="100">
        <v>712600</v>
      </c>
      <c r="J18" s="100"/>
      <c r="K18" s="61">
        <v>295400</v>
      </c>
      <c r="L18" s="61">
        <v>6759794.2000000002</v>
      </c>
      <c r="M18" s="61">
        <v>0</v>
      </c>
      <c r="N18" s="100">
        <v>5605900</v>
      </c>
      <c r="O18" s="100"/>
      <c r="P18" s="100">
        <v>249996</v>
      </c>
      <c r="Q18" s="100"/>
      <c r="R18" s="100">
        <v>0</v>
      </c>
      <c r="S18" s="100"/>
      <c r="T18" s="61">
        <v>0</v>
      </c>
      <c r="U18" s="100">
        <v>0</v>
      </c>
      <c r="V18" s="100"/>
      <c r="W18" s="100">
        <v>1954000</v>
      </c>
      <c r="X18" s="100"/>
      <c r="Y18" s="100">
        <v>6783000</v>
      </c>
      <c r="Z18" s="100"/>
      <c r="AA18" s="100"/>
      <c r="AB18" s="100">
        <v>235560</v>
      </c>
      <c r="AC18" s="100"/>
      <c r="AD18" s="100">
        <v>57201.2</v>
      </c>
      <c r="AE18" s="100"/>
      <c r="AF18" s="100"/>
      <c r="AG18" s="100">
        <v>22539049</v>
      </c>
      <c r="AH18" s="100"/>
      <c r="AI18" s="100"/>
      <c r="AJ18" s="100">
        <v>0</v>
      </c>
      <c r="AK18" s="100"/>
    </row>
    <row r="19" spans="2:37" ht="18" customHeight="1" x14ac:dyDescent="0.25">
      <c r="B19" s="60" t="s">
        <v>78</v>
      </c>
      <c r="C19" s="103" t="s">
        <v>79</v>
      </c>
      <c r="D19" s="103"/>
      <c r="E19" s="104">
        <v>28</v>
      </c>
      <c r="F19" s="104"/>
      <c r="G19" s="100">
        <v>44066243</v>
      </c>
      <c r="H19" s="100"/>
      <c r="I19" s="100">
        <v>2252500</v>
      </c>
      <c r="J19" s="100"/>
      <c r="K19" s="61">
        <v>824600</v>
      </c>
      <c r="L19" s="61">
        <v>6380045</v>
      </c>
      <c r="M19" s="61">
        <v>0</v>
      </c>
      <c r="N19" s="100">
        <v>19387700</v>
      </c>
      <c r="O19" s="100"/>
      <c r="P19" s="100">
        <v>335782</v>
      </c>
      <c r="Q19" s="100"/>
      <c r="R19" s="100">
        <v>0</v>
      </c>
      <c r="S19" s="100"/>
      <c r="T19" s="61">
        <v>104496</v>
      </c>
      <c r="U19" s="100">
        <v>0</v>
      </c>
      <c r="V19" s="100"/>
      <c r="W19" s="100">
        <v>90000</v>
      </c>
      <c r="X19" s="100"/>
      <c r="Y19" s="100">
        <v>13894800</v>
      </c>
      <c r="Z19" s="100"/>
      <c r="AA19" s="100"/>
      <c r="AB19" s="100">
        <v>796320</v>
      </c>
      <c r="AC19" s="100"/>
      <c r="AD19" s="100">
        <v>263881.5</v>
      </c>
      <c r="AE19" s="100"/>
      <c r="AF19" s="100"/>
      <c r="AG19" s="100">
        <v>43802361.5</v>
      </c>
      <c r="AH19" s="100"/>
      <c r="AI19" s="100"/>
      <c r="AJ19" s="100">
        <v>0</v>
      </c>
      <c r="AK19" s="100"/>
    </row>
    <row r="20" spans="2:37" ht="22.5" customHeight="1" x14ac:dyDescent="0.25">
      <c r="B20" s="60" t="s">
        <v>80</v>
      </c>
      <c r="C20" s="103" t="s">
        <v>81</v>
      </c>
      <c r="D20" s="103"/>
      <c r="E20" s="104">
        <v>682</v>
      </c>
      <c r="F20" s="104"/>
      <c r="G20" s="100">
        <v>255924296.40000001</v>
      </c>
      <c r="H20" s="100"/>
      <c r="I20" s="100">
        <v>22188100</v>
      </c>
      <c r="J20" s="100"/>
      <c r="K20" s="61">
        <v>10893300</v>
      </c>
      <c r="L20" s="61">
        <v>85732045.400000006</v>
      </c>
      <c r="M20" s="61">
        <v>0</v>
      </c>
      <c r="N20" s="100">
        <v>57514700</v>
      </c>
      <c r="O20" s="100"/>
      <c r="P20" s="100">
        <v>1487871</v>
      </c>
      <c r="Q20" s="100"/>
      <c r="R20" s="100">
        <v>0</v>
      </c>
      <c r="S20" s="100"/>
      <c r="T20" s="61">
        <v>0</v>
      </c>
      <c r="U20" s="100">
        <v>0</v>
      </c>
      <c r="V20" s="100"/>
      <c r="W20" s="100">
        <v>18703500</v>
      </c>
      <c r="X20" s="100"/>
      <c r="Y20" s="100">
        <v>57696700</v>
      </c>
      <c r="Z20" s="100"/>
      <c r="AA20" s="100"/>
      <c r="AB20" s="100">
        <v>1708080</v>
      </c>
      <c r="AC20" s="100"/>
      <c r="AD20" s="100">
        <v>7613673.1500000004</v>
      </c>
      <c r="AE20" s="100"/>
      <c r="AF20" s="100"/>
      <c r="AG20" s="100">
        <v>248310623.25</v>
      </c>
      <c r="AH20" s="100"/>
      <c r="AI20" s="100"/>
      <c r="AJ20" s="100">
        <v>0</v>
      </c>
      <c r="AK20" s="100"/>
    </row>
    <row r="21" spans="2:37" ht="22.5" customHeight="1" x14ac:dyDescent="0.25">
      <c r="B21" s="62"/>
      <c r="C21" s="101" t="s">
        <v>84</v>
      </c>
      <c r="D21" s="101"/>
      <c r="E21" s="102">
        <v>790</v>
      </c>
      <c r="F21" s="102"/>
      <c r="G21" s="94">
        <v>322586789.60000002</v>
      </c>
      <c r="H21" s="94"/>
      <c r="I21" s="94">
        <v>25153200</v>
      </c>
      <c r="J21" s="94"/>
      <c r="K21" s="63">
        <v>12013300</v>
      </c>
      <c r="L21" s="63">
        <v>98871884.599999994</v>
      </c>
      <c r="M21" s="63">
        <v>0</v>
      </c>
      <c r="N21" s="94">
        <v>82508300</v>
      </c>
      <c r="O21" s="94"/>
      <c r="P21" s="94">
        <v>2073649</v>
      </c>
      <c r="Q21" s="94"/>
      <c r="R21" s="94">
        <v>0</v>
      </c>
      <c r="S21" s="94"/>
      <c r="T21" s="63">
        <v>104496</v>
      </c>
      <c r="U21" s="94">
        <v>0</v>
      </c>
      <c r="V21" s="94"/>
      <c r="W21" s="94">
        <v>20747500</v>
      </c>
      <c r="X21" s="94"/>
      <c r="Y21" s="94">
        <v>78374500</v>
      </c>
      <c r="Z21" s="94"/>
      <c r="AA21" s="94"/>
      <c r="AB21" s="63">
        <v>2739960</v>
      </c>
      <c r="AC21" s="94">
        <v>7934755.8499999996</v>
      </c>
      <c r="AD21" s="94"/>
      <c r="AE21" s="94"/>
      <c r="AF21" s="94">
        <v>314652033.75</v>
      </c>
      <c r="AG21" s="94"/>
      <c r="AH21" s="94"/>
      <c r="AI21" s="94">
        <v>0</v>
      </c>
      <c r="AJ21" s="94"/>
    </row>
    <row r="22" spans="2:37" ht="24.75" customHeight="1" x14ac:dyDescent="0.25">
      <c r="B22" s="59" t="s">
        <v>36</v>
      </c>
      <c r="C22" s="105" t="s">
        <v>85</v>
      </c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</row>
    <row r="23" spans="2:37" ht="18" customHeight="1" x14ac:dyDescent="0.25">
      <c r="B23" s="60" t="s">
        <v>9</v>
      </c>
      <c r="C23" s="103" t="s">
        <v>77</v>
      </c>
      <c r="D23" s="103"/>
      <c r="E23" s="104">
        <v>130</v>
      </c>
      <c r="F23" s="104"/>
      <c r="G23" s="100">
        <v>62268753.200000003</v>
      </c>
      <c r="H23" s="100"/>
      <c r="I23" s="100">
        <v>3317000</v>
      </c>
      <c r="J23" s="100"/>
      <c r="K23" s="61">
        <v>2874700</v>
      </c>
      <c r="L23" s="61">
        <v>18905372.199999999</v>
      </c>
      <c r="M23" s="61">
        <v>0</v>
      </c>
      <c r="N23" s="100">
        <v>19161800</v>
      </c>
      <c r="O23" s="100"/>
      <c r="P23" s="100">
        <v>277481</v>
      </c>
      <c r="Q23" s="100"/>
      <c r="R23" s="100">
        <v>0</v>
      </c>
      <c r="S23" s="100"/>
      <c r="T23" s="61">
        <v>0</v>
      </c>
      <c r="U23" s="100">
        <v>0</v>
      </c>
      <c r="V23" s="100"/>
      <c r="W23" s="100">
        <v>3272000</v>
      </c>
      <c r="X23" s="100"/>
      <c r="Y23" s="100">
        <v>12604900</v>
      </c>
      <c r="Z23" s="100"/>
      <c r="AA23" s="100"/>
      <c r="AB23" s="100">
        <v>1855500</v>
      </c>
      <c r="AC23" s="100"/>
      <c r="AD23" s="100">
        <v>5044949.4000000004</v>
      </c>
      <c r="AE23" s="100"/>
      <c r="AF23" s="100"/>
      <c r="AG23" s="100">
        <v>57223803.799999997</v>
      </c>
      <c r="AH23" s="100"/>
      <c r="AI23" s="100"/>
      <c r="AJ23" s="100">
        <v>0</v>
      </c>
      <c r="AK23" s="100"/>
    </row>
    <row r="24" spans="2:37" ht="18" customHeight="1" x14ac:dyDescent="0.25">
      <c r="B24" s="60" t="s">
        <v>78</v>
      </c>
      <c r="C24" s="103" t="s">
        <v>79</v>
      </c>
      <c r="D24" s="103"/>
      <c r="E24" s="104">
        <v>27</v>
      </c>
      <c r="F24" s="104"/>
      <c r="G24" s="100">
        <v>44011292</v>
      </c>
      <c r="H24" s="100"/>
      <c r="I24" s="100">
        <v>2925000</v>
      </c>
      <c r="J24" s="100"/>
      <c r="K24" s="61">
        <v>1112000</v>
      </c>
      <c r="L24" s="61">
        <v>7909026</v>
      </c>
      <c r="M24" s="61">
        <v>0</v>
      </c>
      <c r="N24" s="100">
        <v>19470900</v>
      </c>
      <c r="O24" s="100"/>
      <c r="P24" s="100">
        <v>256266</v>
      </c>
      <c r="Q24" s="100"/>
      <c r="R24" s="100">
        <v>0</v>
      </c>
      <c r="S24" s="100"/>
      <c r="T24" s="61">
        <v>0</v>
      </c>
      <c r="U24" s="100">
        <v>0</v>
      </c>
      <c r="V24" s="100"/>
      <c r="W24" s="100">
        <v>58000</v>
      </c>
      <c r="X24" s="100"/>
      <c r="Y24" s="100">
        <v>12280100</v>
      </c>
      <c r="Z24" s="100"/>
      <c r="AA24" s="100"/>
      <c r="AB24" s="100">
        <v>0</v>
      </c>
      <c r="AC24" s="100"/>
      <c r="AD24" s="100">
        <v>6203786.4000000004</v>
      </c>
      <c r="AE24" s="100"/>
      <c r="AF24" s="100"/>
      <c r="AG24" s="100">
        <v>37807505.600000001</v>
      </c>
      <c r="AH24" s="100"/>
      <c r="AI24" s="100"/>
      <c r="AJ24" s="100">
        <v>0</v>
      </c>
      <c r="AK24" s="100"/>
    </row>
    <row r="25" spans="2:37" ht="22.5" customHeight="1" x14ac:dyDescent="0.25">
      <c r="B25" s="60" t="s">
        <v>80</v>
      </c>
      <c r="C25" s="103" t="s">
        <v>81</v>
      </c>
      <c r="D25" s="103"/>
      <c r="E25" s="104">
        <v>376</v>
      </c>
      <c r="F25" s="104"/>
      <c r="G25" s="100">
        <v>227479500.40000001</v>
      </c>
      <c r="H25" s="100"/>
      <c r="I25" s="100">
        <v>19765100</v>
      </c>
      <c r="J25" s="100"/>
      <c r="K25" s="61">
        <v>8388000</v>
      </c>
      <c r="L25" s="61">
        <v>49476044.399999999</v>
      </c>
      <c r="M25" s="61">
        <v>0</v>
      </c>
      <c r="N25" s="100">
        <v>87786800</v>
      </c>
      <c r="O25" s="100"/>
      <c r="P25" s="100">
        <v>1271346</v>
      </c>
      <c r="Q25" s="100"/>
      <c r="R25" s="100">
        <v>0</v>
      </c>
      <c r="S25" s="100"/>
      <c r="T25" s="61">
        <v>185010</v>
      </c>
      <c r="U25" s="100">
        <v>0</v>
      </c>
      <c r="V25" s="100"/>
      <c r="W25" s="100">
        <v>9558500</v>
      </c>
      <c r="X25" s="100"/>
      <c r="Y25" s="100">
        <v>50053300</v>
      </c>
      <c r="Z25" s="100"/>
      <c r="AA25" s="100"/>
      <c r="AB25" s="100">
        <v>995400</v>
      </c>
      <c r="AC25" s="100"/>
      <c r="AD25" s="100">
        <v>30311435.199999999</v>
      </c>
      <c r="AE25" s="100"/>
      <c r="AF25" s="100"/>
      <c r="AG25" s="100">
        <v>197168065.19999999</v>
      </c>
      <c r="AH25" s="100"/>
      <c r="AI25" s="100"/>
      <c r="AJ25" s="100">
        <v>0</v>
      </c>
      <c r="AK25" s="100"/>
    </row>
    <row r="26" spans="2:37" ht="23.25" customHeight="1" x14ac:dyDescent="0.25">
      <c r="B26" s="62"/>
      <c r="C26" s="101" t="s">
        <v>86</v>
      </c>
      <c r="D26" s="101"/>
      <c r="E26" s="102">
        <v>533</v>
      </c>
      <c r="F26" s="102"/>
      <c r="G26" s="94">
        <v>333759545.60000002</v>
      </c>
      <c r="H26" s="94"/>
      <c r="I26" s="94">
        <v>26007100</v>
      </c>
      <c r="J26" s="94"/>
      <c r="K26" s="63">
        <v>12374700</v>
      </c>
      <c r="L26" s="63">
        <v>76290442.599999994</v>
      </c>
      <c r="M26" s="63">
        <v>0</v>
      </c>
      <c r="N26" s="94">
        <v>126419500</v>
      </c>
      <c r="O26" s="94"/>
      <c r="P26" s="94">
        <v>1805093</v>
      </c>
      <c r="Q26" s="94"/>
      <c r="R26" s="94">
        <v>0</v>
      </c>
      <c r="S26" s="94"/>
      <c r="T26" s="63">
        <v>185010</v>
      </c>
      <c r="U26" s="94">
        <v>0</v>
      </c>
      <c r="V26" s="94"/>
      <c r="W26" s="94">
        <v>12888500</v>
      </c>
      <c r="X26" s="94"/>
      <c r="Y26" s="94">
        <v>74938300</v>
      </c>
      <c r="Z26" s="94"/>
      <c r="AA26" s="94"/>
      <c r="AB26" s="63">
        <v>2850900</v>
      </c>
      <c r="AC26" s="94">
        <v>41560171</v>
      </c>
      <c r="AD26" s="94"/>
      <c r="AE26" s="94"/>
      <c r="AF26" s="94">
        <v>292199374.60000002</v>
      </c>
      <c r="AG26" s="94"/>
      <c r="AH26" s="94"/>
      <c r="AI26" s="94">
        <v>0</v>
      </c>
      <c r="AJ26" s="94"/>
    </row>
    <row r="27" spans="2:37" ht="22.5" customHeight="1" x14ac:dyDescent="0.25">
      <c r="B27" s="64"/>
      <c r="C27" s="95" t="s">
        <v>87</v>
      </c>
      <c r="D27" s="95"/>
      <c r="E27" s="93">
        <v>62309</v>
      </c>
      <c r="F27" s="93"/>
      <c r="G27" s="93">
        <v>18578137448.799999</v>
      </c>
      <c r="H27" s="93"/>
      <c r="I27" s="93">
        <v>1541604800</v>
      </c>
      <c r="J27" s="93"/>
      <c r="K27" s="65">
        <v>946572940</v>
      </c>
      <c r="L27" s="65">
        <v>6717503296.8000002</v>
      </c>
      <c r="M27" s="65">
        <v>39061000</v>
      </c>
      <c r="N27" s="93">
        <v>2946009160</v>
      </c>
      <c r="O27" s="93"/>
      <c r="P27" s="93">
        <v>101011364</v>
      </c>
      <c r="Q27" s="93"/>
      <c r="R27" s="93">
        <v>0</v>
      </c>
      <c r="S27" s="93"/>
      <c r="T27" s="65">
        <v>34137978</v>
      </c>
      <c r="U27" s="93">
        <v>0</v>
      </c>
      <c r="V27" s="93"/>
      <c r="W27" s="93">
        <v>1673590950</v>
      </c>
      <c r="X27" s="93"/>
      <c r="Y27" s="93">
        <v>4362766020</v>
      </c>
      <c r="Z27" s="93"/>
      <c r="AA27" s="93"/>
      <c r="AB27" s="65">
        <v>215879940</v>
      </c>
      <c r="AC27" s="93">
        <v>177581770.81</v>
      </c>
      <c r="AD27" s="93"/>
      <c r="AE27" s="93"/>
      <c r="AF27" s="93">
        <v>18400555677.990002</v>
      </c>
      <c r="AG27" s="93"/>
      <c r="AH27" s="93"/>
      <c r="AI27" s="93">
        <v>1553866</v>
      </c>
      <c r="AJ27" s="93"/>
    </row>
    <row r="28" spans="2:37" ht="13.5" customHeight="1" x14ac:dyDescent="0.25"/>
    <row r="29" spans="2:37" ht="18" customHeight="1" x14ac:dyDescent="0.25">
      <c r="C29" s="97" t="s">
        <v>88</v>
      </c>
      <c r="D29" s="97"/>
      <c r="E29" s="97"/>
      <c r="F29" s="97"/>
      <c r="G29" s="97"/>
      <c r="H29" s="97" t="s">
        <v>89</v>
      </c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</row>
    <row r="30" spans="2:37" ht="18" customHeight="1" x14ac:dyDescent="0.25">
      <c r="Z30" s="98" t="s">
        <v>90</v>
      </c>
      <c r="AA30" s="98"/>
      <c r="AB30" s="98"/>
      <c r="AC30" s="98"/>
      <c r="AD30" s="98"/>
      <c r="AE30" s="98"/>
      <c r="AF30" s="98"/>
      <c r="AG30" s="98"/>
      <c r="AH30" s="98"/>
      <c r="AI30" s="98"/>
      <c r="AJ30" s="98"/>
    </row>
    <row r="31" spans="2:37" ht="18" customHeight="1" x14ac:dyDescent="0.25"/>
    <row r="32" spans="2:37" ht="18" customHeight="1" x14ac:dyDescent="0.25">
      <c r="C32" s="99" t="s">
        <v>91</v>
      </c>
      <c r="D32" s="99"/>
      <c r="E32" s="99"/>
      <c r="F32" s="99"/>
      <c r="G32" s="99"/>
      <c r="H32" s="99"/>
      <c r="I32" s="99"/>
      <c r="J32" s="99" t="s">
        <v>92</v>
      </c>
      <c r="K32" s="99"/>
      <c r="L32" s="99"/>
      <c r="M32" s="99"/>
      <c r="N32" s="99"/>
      <c r="O32" s="99"/>
      <c r="P32" s="99"/>
      <c r="Q32" s="99" t="s">
        <v>93</v>
      </c>
      <c r="R32" s="99"/>
      <c r="S32" s="99"/>
      <c r="T32" s="99"/>
      <c r="U32" s="99"/>
      <c r="V32" s="99"/>
      <c r="W32" s="99"/>
      <c r="X32" s="99"/>
      <c r="Y32" s="99"/>
      <c r="Z32" s="99" t="s">
        <v>94</v>
      </c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3:37" ht="18" customHeight="1" x14ac:dyDescent="0.25">
      <c r="C33" s="96" t="s">
        <v>95</v>
      </c>
      <c r="D33" s="96"/>
      <c r="E33" s="96"/>
      <c r="F33" s="96"/>
      <c r="G33" s="96"/>
      <c r="H33" s="96"/>
      <c r="I33" s="96"/>
      <c r="J33" s="96" t="s">
        <v>95</v>
      </c>
      <c r="K33" s="96"/>
      <c r="L33" s="96"/>
      <c r="M33" s="96"/>
      <c r="N33" s="96"/>
      <c r="O33" s="96"/>
      <c r="P33" s="96"/>
      <c r="Q33" s="96" t="s">
        <v>95</v>
      </c>
      <c r="R33" s="96"/>
      <c r="S33" s="96"/>
      <c r="T33" s="96"/>
      <c r="U33" s="96"/>
      <c r="V33" s="96"/>
      <c r="W33" s="96"/>
      <c r="X33" s="96"/>
      <c r="Y33" s="96"/>
      <c r="Z33" s="96" t="s">
        <v>96</v>
      </c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</row>
  </sheetData>
  <mergeCells count="229">
    <mergeCell ref="B2:C2"/>
    <mergeCell ref="D2:P2"/>
    <mergeCell ref="B3:C3"/>
    <mergeCell ref="D3:P3"/>
    <mergeCell ref="A5:AJ5"/>
    <mergeCell ref="A6:AJ6"/>
    <mergeCell ref="B8:B10"/>
    <mergeCell ref="C8:E10"/>
    <mergeCell ref="F8:F10"/>
    <mergeCell ref="G8:AB8"/>
    <mergeCell ref="AC8:AD10"/>
    <mergeCell ref="AE8:AK8"/>
    <mergeCell ref="G9:H10"/>
    <mergeCell ref="I9:Q9"/>
    <mergeCell ref="R9:U9"/>
    <mergeCell ref="V9:W10"/>
    <mergeCell ref="C12:D12"/>
    <mergeCell ref="E12:AK12"/>
    <mergeCell ref="C11:E11"/>
    <mergeCell ref="G11:H11"/>
    <mergeCell ref="I11:J11"/>
    <mergeCell ref="O11:Q11"/>
    <mergeCell ref="S11:T11"/>
    <mergeCell ref="U11:V11"/>
    <mergeCell ref="X9:Z10"/>
    <mergeCell ref="AA9:AB10"/>
    <mergeCell ref="AE9:AG10"/>
    <mergeCell ref="AH9:AK10"/>
    <mergeCell ref="I10:J10"/>
    <mergeCell ref="O10:Q10"/>
    <mergeCell ref="S10:T10"/>
    <mergeCell ref="G13:H13"/>
    <mergeCell ref="I13:J13"/>
    <mergeCell ref="N13:O13"/>
    <mergeCell ref="P13:Q13"/>
    <mergeCell ref="X11:Z11"/>
    <mergeCell ref="AA11:AB11"/>
    <mergeCell ref="AC11:AD11"/>
    <mergeCell ref="AE11:AG11"/>
    <mergeCell ref="AH11:AK11"/>
    <mergeCell ref="W14:X14"/>
    <mergeCell ref="Y14:AA14"/>
    <mergeCell ref="AB14:AC14"/>
    <mergeCell ref="AD14:AF14"/>
    <mergeCell ref="AG14:AI14"/>
    <mergeCell ref="AJ14:AK14"/>
    <mergeCell ref="AG13:AI13"/>
    <mergeCell ref="AJ13:AK13"/>
    <mergeCell ref="C14:D14"/>
    <mergeCell ref="E14:F14"/>
    <mergeCell ref="G14:H14"/>
    <mergeCell ref="I14:J14"/>
    <mergeCell ref="N14:O14"/>
    <mergeCell ref="P14:Q14"/>
    <mergeCell ref="R14:S14"/>
    <mergeCell ref="U14:V14"/>
    <mergeCell ref="R13:S13"/>
    <mergeCell ref="U13:V13"/>
    <mergeCell ref="W13:X13"/>
    <mergeCell ref="Y13:AA13"/>
    <mergeCell ref="AB13:AC13"/>
    <mergeCell ref="AD13:AF13"/>
    <mergeCell ref="C13:D13"/>
    <mergeCell ref="E13:F13"/>
    <mergeCell ref="C17:D17"/>
    <mergeCell ref="E17:AK17"/>
    <mergeCell ref="AG15:AI15"/>
    <mergeCell ref="AJ15:AK15"/>
    <mergeCell ref="C16:D16"/>
    <mergeCell ref="E16:F16"/>
    <mergeCell ref="G16:H16"/>
    <mergeCell ref="I16:J16"/>
    <mergeCell ref="N16:O16"/>
    <mergeCell ref="P16:Q16"/>
    <mergeCell ref="R16:S16"/>
    <mergeCell ref="U16:V16"/>
    <mergeCell ref="R15:S15"/>
    <mergeCell ref="U15:V15"/>
    <mergeCell ref="W15:X15"/>
    <mergeCell ref="Y15:AA15"/>
    <mergeCell ref="AB15:AC15"/>
    <mergeCell ref="AD15:AF15"/>
    <mergeCell ref="C15:D15"/>
    <mergeCell ref="E15:F15"/>
    <mergeCell ref="G15:H15"/>
    <mergeCell ref="I15:J15"/>
    <mergeCell ref="N15:O15"/>
    <mergeCell ref="P15:Q15"/>
    <mergeCell ref="G18:H18"/>
    <mergeCell ref="I18:J18"/>
    <mergeCell ref="N18:O18"/>
    <mergeCell ref="P18:Q18"/>
    <mergeCell ref="W16:X16"/>
    <mergeCell ref="Y16:AA16"/>
    <mergeCell ref="AC16:AE16"/>
    <mergeCell ref="AF16:AH16"/>
    <mergeCell ref="AI16:AJ16"/>
    <mergeCell ref="W19:X19"/>
    <mergeCell ref="Y19:AA19"/>
    <mergeCell ref="AB19:AC19"/>
    <mergeCell ref="AD19:AF19"/>
    <mergeCell ref="AG19:AI19"/>
    <mergeCell ref="AJ19:AK19"/>
    <mergeCell ref="AG18:AI18"/>
    <mergeCell ref="AJ18:AK18"/>
    <mergeCell ref="C19:D19"/>
    <mergeCell ref="E19:F19"/>
    <mergeCell ref="G19:H19"/>
    <mergeCell ref="I19:J19"/>
    <mergeCell ref="N19:O19"/>
    <mergeCell ref="P19:Q19"/>
    <mergeCell ref="R19:S19"/>
    <mergeCell ref="U19:V19"/>
    <mergeCell ref="R18:S18"/>
    <mergeCell ref="U18:V18"/>
    <mergeCell ref="W18:X18"/>
    <mergeCell ref="Y18:AA18"/>
    <mergeCell ref="AB18:AC18"/>
    <mergeCell ref="AD18:AF18"/>
    <mergeCell ref="C18:D18"/>
    <mergeCell ref="E18:F18"/>
    <mergeCell ref="C22:D22"/>
    <mergeCell ref="E22:AK22"/>
    <mergeCell ref="AG20:AI20"/>
    <mergeCell ref="AJ20:AK20"/>
    <mergeCell ref="C21:D21"/>
    <mergeCell ref="E21:F21"/>
    <mergeCell ref="G21:H21"/>
    <mergeCell ref="I21:J21"/>
    <mergeCell ref="N21:O21"/>
    <mergeCell ref="P21:Q21"/>
    <mergeCell ref="R21:S21"/>
    <mergeCell ref="U21:V21"/>
    <mergeCell ref="R20:S20"/>
    <mergeCell ref="U20:V20"/>
    <mergeCell ref="W20:X20"/>
    <mergeCell ref="Y20:AA20"/>
    <mergeCell ref="AB20:AC20"/>
    <mergeCell ref="AD20:AF20"/>
    <mergeCell ref="C20:D20"/>
    <mergeCell ref="E20:F20"/>
    <mergeCell ref="G20:H20"/>
    <mergeCell ref="I20:J20"/>
    <mergeCell ref="N20:O20"/>
    <mergeCell ref="P20:Q20"/>
    <mergeCell ref="G23:H23"/>
    <mergeCell ref="I23:J23"/>
    <mergeCell ref="N23:O23"/>
    <mergeCell ref="P23:Q23"/>
    <mergeCell ref="W21:X21"/>
    <mergeCell ref="Y21:AA21"/>
    <mergeCell ref="AC21:AE21"/>
    <mergeCell ref="AF21:AH21"/>
    <mergeCell ref="AI21:AJ21"/>
    <mergeCell ref="W24:X24"/>
    <mergeCell ref="Y24:AA24"/>
    <mergeCell ref="AB24:AC24"/>
    <mergeCell ref="AD24:AF24"/>
    <mergeCell ref="AG24:AI24"/>
    <mergeCell ref="AJ24:AK24"/>
    <mergeCell ref="AG23:AI23"/>
    <mergeCell ref="AJ23:AK23"/>
    <mergeCell ref="C24:D24"/>
    <mergeCell ref="E24:F24"/>
    <mergeCell ref="G24:H24"/>
    <mergeCell ref="I24:J24"/>
    <mergeCell ref="N24:O24"/>
    <mergeCell ref="P24:Q24"/>
    <mergeCell ref="R24:S24"/>
    <mergeCell ref="U24:V24"/>
    <mergeCell ref="R23:S23"/>
    <mergeCell ref="U23:V23"/>
    <mergeCell ref="W23:X23"/>
    <mergeCell ref="Y23:AA23"/>
    <mergeCell ref="AB23:AC23"/>
    <mergeCell ref="AD23:AF23"/>
    <mergeCell ref="C23:D23"/>
    <mergeCell ref="E23:F23"/>
    <mergeCell ref="AG25:AI25"/>
    <mergeCell ref="AJ25:AK25"/>
    <mergeCell ref="C26:D26"/>
    <mergeCell ref="E26:F26"/>
    <mergeCell ref="G26:H26"/>
    <mergeCell ref="I26:J26"/>
    <mergeCell ref="N26:O26"/>
    <mergeCell ref="P26:Q26"/>
    <mergeCell ref="R26:S26"/>
    <mergeCell ref="U26:V26"/>
    <mergeCell ref="R25:S25"/>
    <mergeCell ref="U25:V25"/>
    <mergeCell ref="W25:X25"/>
    <mergeCell ref="Y25:AA25"/>
    <mergeCell ref="AB25:AC25"/>
    <mergeCell ref="AD25:AF25"/>
    <mergeCell ref="C25:D25"/>
    <mergeCell ref="E25:F25"/>
    <mergeCell ref="G25:H25"/>
    <mergeCell ref="I25:J25"/>
    <mergeCell ref="N25:O25"/>
    <mergeCell ref="P25:Q25"/>
    <mergeCell ref="W26:X26"/>
    <mergeCell ref="Y26:AA26"/>
    <mergeCell ref="C33:I33"/>
    <mergeCell ref="J33:P33"/>
    <mergeCell ref="Q33:Y33"/>
    <mergeCell ref="Z33:AK33"/>
    <mergeCell ref="AF27:AH27"/>
    <mergeCell ref="AI27:AJ27"/>
    <mergeCell ref="C29:G29"/>
    <mergeCell ref="H29:AJ29"/>
    <mergeCell ref="Z30:AJ30"/>
    <mergeCell ref="C32:I32"/>
    <mergeCell ref="J32:P32"/>
    <mergeCell ref="Q32:Y32"/>
    <mergeCell ref="Z32:AK32"/>
    <mergeCell ref="P27:Q27"/>
    <mergeCell ref="R27:S27"/>
    <mergeCell ref="U27:V27"/>
    <mergeCell ref="W27:X27"/>
    <mergeCell ref="Y27:AA27"/>
    <mergeCell ref="AC27:AE27"/>
    <mergeCell ref="AC26:AE26"/>
    <mergeCell ref="AF26:AH26"/>
    <mergeCell ref="AI26:AJ26"/>
    <mergeCell ref="C27:D27"/>
    <mergeCell ref="E27:F27"/>
    <mergeCell ref="G27:H27"/>
    <mergeCell ref="I27:J27"/>
    <mergeCell ref="N27:O27"/>
  </mergeCells>
  <pageMargins left="0" right="0" top="0" bottom="0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F13" sqref="F13"/>
    </sheetView>
  </sheetViews>
  <sheetFormatPr defaultRowHeight="18.75" x14ac:dyDescent="0.3"/>
  <cols>
    <col min="1" max="1" width="6.21875" customWidth="1"/>
    <col min="2" max="2" width="18.109375" customWidth="1"/>
    <col min="4" max="4" width="13.21875" customWidth="1"/>
    <col min="5" max="5" width="9.44140625" bestFit="1" customWidth="1"/>
    <col min="6" max="6" width="10" customWidth="1"/>
    <col min="7" max="7" width="12.44140625" customWidth="1"/>
    <col min="8" max="9" width="12.77734375" customWidth="1"/>
    <col min="10" max="10" width="15.21875" customWidth="1"/>
    <col min="11" max="11" width="12.77734375" customWidth="1"/>
  </cols>
  <sheetData>
    <row r="1" spans="1:14" x14ac:dyDescent="0.3">
      <c r="A1" s="10" t="s">
        <v>0</v>
      </c>
    </row>
    <row r="3" spans="1:14" ht="20.25" x14ac:dyDescent="0.3">
      <c r="C3" s="42" t="s">
        <v>28</v>
      </c>
      <c r="D3" s="10"/>
      <c r="E3" s="10"/>
    </row>
    <row r="4" spans="1:14" x14ac:dyDescent="0.3">
      <c r="C4" s="34"/>
      <c r="D4" s="34" t="s">
        <v>29</v>
      </c>
      <c r="E4" s="34"/>
    </row>
    <row r="6" spans="1:14" ht="75" customHeight="1" x14ac:dyDescent="0.3">
      <c r="A6" s="20" t="s">
        <v>1</v>
      </c>
      <c r="B6" s="20" t="s">
        <v>25</v>
      </c>
      <c r="C6" s="19" t="s">
        <v>4</v>
      </c>
      <c r="D6" s="1" t="s">
        <v>5</v>
      </c>
      <c r="E6" s="7" t="s">
        <v>6</v>
      </c>
      <c r="F6" s="21" t="s">
        <v>30</v>
      </c>
      <c r="G6" s="21" t="s">
        <v>34</v>
      </c>
      <c r="H6" s="44" t="s">
        <v>31</v>
      </c>
      <c r="I6" s="44" t="s">
        <v>32</v>
      </c>
      <c r="J6" s="33"/>
      <c r="K6" s="28"/>
    </row>
    <row r="7" spans="1:14" ht="22.15" customHeight="1" x14ac:dyDescent="0.3">
      <c r="A7" s="20">
        <v>1</v>
      </c>
      <c r="B7" s="35">
        <v>2</v>
      </c>
      <c r="C7" s="36">
        <v>3</v>
      </c>
      <c r="D7" s="35">
        <v>4</v>
      </c>
      <c r="E7" s="36" t="s">
        <v>26</v>
      </c>
      <c r="F7" s="35">
        <v>6</v>
      </c>
      <c r="G7" s="36">
        <v>7</v>
      </c>
      <c r="H7" s="45" t="s">
        <v>27</v>
      </c>
      <c r="I7" s="46" t="s">
        <v>33</v>
      </c>
      <c r="J7" s="35"/>
      <c r="K7" s="28"/>
    </row>
    <row r="8" spans="1:14" ht="22.15" customHeight="1" x14ac:dyDescent="0.3">
      <c r="A8" s="13" t="s">
        <v>20</v>
      </c>
      <c r="B8" s="14" t="s">
        <v>22</v>
      </c>
      <c r="C8" s="16">
        <f>SUM(C9:C10)</f>
        <v>28006</v>
      </c>
      <c r="D8" s="16">
        <f>SUM(D9:D10)</f>
        <v>8469179434</v>
      </c>
      <c r="E8" s="17">
        <f t="shared" ref="E8:F8" si="0">SUM(E9:E10)</f>
        <v>157478.21326636372</v>
      </c>
      <c r="F8" s="17">
        <f t="shared" si="0"/>
        <v>0</v>
      </c>
      <c r="G8" s="37"/>
      <c r="H8" s="47"/>
      <c r="I8" s="47"/>
      <c r="J8" s="37"/>
      <c r="K8" s="29"/>
    </row>
    <row r="9" spans="1:14" x14ac:dyDescent="0.3">
      <c r="A9" s="22" t="s">
        <v>9</v>
      </c>
      <c r="B9" s="23" t="s">
        <v>10</v>
      </c>
      <c r="C9" s="24">
        <v>25086</v>
      </c>
      <c r="D9" s="24">
        <v>3950498458</v>
      </c>
      <c r="E9" s="24">
        <f>D9/C9</f>
        <v>157478.21326636372</v>
      </c>
      <c r="F9" s="24"/>
      <c r="G9" s="40"/>
      <c r="H9" s="48"/>
      <c r="I9" s="49"/>
      <c r="J9" s="37">
        <f t="shared" ref="J9:J10" si="1">H9-(I9*3)</f>
        <v>0</v>
      </c>
      <c r="K9" s="30"/>
    </row>
    <row r="10" spans="1:14" x14ac:dyDescent="0.3">
      <c r="A10" s="22" t="s">
        <v>13</v>
      </c>
      <c r="B10" s="23" t="s">
        <v>14</v>
      </c>
      <c r="C10" s="24">
        <v>2920</v>
      </c>
      <c r="D10" s="24">
        <v>4518680976</v>
      </c>
      <c r="E10" s="24"/>
      <c r="F10" s="24"/>
      <c r="G10" s="40"/>
      <c r="H10" s="48"/>
      <c r="I10" s="49"/>
      <c r="J10" s="37">
        <f t="shared" si="1"/>
        <v>0</v>
      </c>
      <c r="K10" s="30"/>
    </row>
    <row r="11" spans="1:14" ht="22.15" customHeight="1" x14ac:dyDescent="0.3">
      <c r="A11" s="13" t="s">
        <v>21</v>
      </c>
      <c r="B11" s="14" t="s">
        <v>23</v>
      </c>
      <c r="C11" s="16">
        <f>C12+C16</f>
        <v>782</v>
      </c>
      <c r="D11" s="16">
        <f t="shared" ref="D11:F11" si="2">D12+D16</f>
        <v>348880318</v>
      </c>
      <c r="E11" s="16">
        <f t="shared" si="2"/>
        <v>0</v>
      </c>
      <c r="F11" s="16">
        <f t="shared" si="2"/>
        <v>0</v>
      </c>
      <c r="G11" s="37"/>
      <c r="H11" s="47"/>
      <c r="I11" s="47"/>
      <c r="J11" s="37"/>
      <c r="K11" s="29"/>
    </row>
    <row r="12" spans="1:14" x14ac:dyDescent="0.3">
      <c r="A12" s="25" t="s">
        <v>9</v>
      </c>
      <c r="B12" s="26" t="s">
        <v>10</v>
      </c>
      <c r="C12" s="27">
        <f t="shared" ref="C12:G12" si="3">SUM(C13:C14)</f>
        <v>611</v>
      </c>
      <c r="D12" s="27">
        <f t="shared" si="3"/>
        <v>106052718</v>
      </c>
      <c r="E12" s="27"/>
      <c r="F12" s="27"/>
      <c r="G12" s="41">
        <f t="shared" si="3"/>
        <v>0</v>
      </c>
      <c r="H12" s="50"/>
      <c r="I12" s="51"/>
      <c r="J12" s="39"/>
      <c r="K12" s="31"/>
    </row>
    <row r="13" spans="1:14" x14ac:dyDescent="0.3">
      <c r="A13" s="22">
        <v>1</v>
      </c>
      <c r="B13" s="23" t="s">
        <v>12</v>
      </c>
      <c r="C13" s="24">
        <v>414</v>
      </c>
      <c r="D13" s="24">
        <v>74181031</v>
      </c>
      <c r="E13" s="24">
        <f>D13/C13</f>
        <v>179181.23429951692</v>
      </c>
      <c r="F13" s="24"/>
      <c r="G13" s="40"/>
      <c r="H13" s="50"/>
      <c r="I13" s="51"/>
      <c r="J13" s="39"/>
      <c r="K13" s="31"/>
      <c r="M13">
        <v>398940</v>
      </c>
      <c r="N13">
        <v>653468</v>
      </c>
    </row>
    <row r="14" spans="1:14" x14ac:dyDescent="0.3">
      <c r="A14" s="22">
        <v>2</v>
      </c>
      <c r="B14" s="23" t="s">
        <v>11</v>
      </c>
      <c r="C14" s="24">
        <v>197</v>
      </c>
      <c r="D14" s="24">
        <v>31871687</v>
      </c>
      <c r="E14" s="24">
        <f>D14/C14</f>
        <v>161785.21319796954</v>
      </c>
      <c r="F14" s="24"/>
      <c r="G14" s="40"/>
      <c r="H14" s="50"/>
      <c r="I14" s="51"/>
      <c r="J14" s="39"/>
      <c r="K14" s="31"/>
      <c r="M14">
        <v>2432555</v>
      </c>
      <c r="N14">
        <v>1712947</v>
      </c>
    </row>
    <row r="15" spans="1:14" x14ac:dyDescent="0.3">
      <c r="A15" s="22"/>
      <c r="B15" s="23"/>
      <c r="C15" s="24"/>
      <c r="D15" s="24"/>
      <c r="E15" s="24"/>
      <c r="F15" s="24"/>
      <c r="G15" s="40"/>
      <c r="H15" s="50"/>
      <c r="I15" s="51"/>
      <c r="J15" s="39"/>
      <c r="K15" s="31"/>
    </row>
    <row r="16" spans="1:14" x14ac:dyDescent="0.3">
      <c r="A16" s="25" t="s">
        <v>13</v>
      </c>
      <c r="B16" s="26" t="s">
        <v>14</v>
      </c>
      <c r="C16" s="27">
        <f t="shared" ref="C16:G16" si="4">SUM(C17:C18)</f>
        <v>171</v>
      </c>
      <c r="D16" s="27">
        <f t="shared" si="4"/>
        <v>242827600</v>
      </c>
      <c r="E16" s="27"/>
      <c r="F16" s="27"/>
      <c r="G16" s="41">
        <f t="shared" si="4"/>
        <v>0</v>
      </c>
      <c r="H16" s="50"/>
      <c r="I16" s="51"/>
      <c r="J16" s="39"/>
      <c r="K16" s="31"/>
    </row>
    <row r="17" spans="1:15" x14ac:dyDescent="0.3">
      <c r="A17" s="22">
        <v>1</v>
      </c>
      <c r="B17" s="52" t="s">
        <v>12</v>
      </c>
      <c r="C17" s="53">
        <v>69</v>
      </c>
      <c r="D17" s="53">
        <v>117558817</v>
      </c>
      <c r="E17" s="53">
        <f>D17/C17</f>
        <v>1703750.9710144927</v>
      </c>
      <c r="F17" s="53"/>
      <c r="G17" s="40"/>
      <c r="H17" s="50"/>
      <c r="I17" s="51"/>
      <c r="J17" s="39"/>
      <c r="K17" s="31"/>
      <c r="L17">
        <v>211800</v>
      </c>
      <c r="M17">
        <v>6641406</v>
      </c>
      <c r="N17">
        <v>5184018</v>
      </c>
      <c r="O17">
        <v>1424400</v>
      </c>
    </row>
    <row r="18" spans="1:15" x14ac:dyDescent="0.3">
      <c r="A18" s="22">
        <v>2</v>
      </c>
      <c r="B18" s="23" t="s">
        <v>11</v>
      </c>
      <c r="C18" s="24">
        <v>102</v>
      </c>
      <c r="D18" s="24">
        <v>125268783</v>
      </c>
      <c r="E18" s="24">
        <f>D18/C18</f>
        <v>1228125.3235294118</v>
      </c>
      <c r="F18" s="24"/>
      <c r="G18" s="40"/>
      <c r="H18" s="50"/>
      <c r="I18" s="51"/>
      <c r="J18" s="39"/>
      <c r="K18" s="31"/>
      <c r="M18">
        <v>7828492</v>
      </c>
      <c r="N18">
        <v>9348387</v>
      </c>
    </row>
    <row r="19" spans="1:15" x14ac:dyDescent="0.3">
      <c r="A19" s="3"/>
      <c r="B19" s="3" t="s">
        <v>24</v>
      </c>
      <c r="C19" s="15">
        <f>C8+C11</f>
        <v>28788</v>
      </c>
      <c r="D19" s="15">
        <f>D8+D11</f>
        <v>8818059752</v>
      </c>
      <c r="E19" s="15">
        <f t="shared" ref="E19:F19" si="5">E8+E11</f>
        <v>157478.21326636372</v>
      </c>
      <c r="F19" s="15">
        <f t="shared" si="5"/>
        <v>0</v>
      </c>
      <c r="G19" s="37">
        <v>18500000000</v>
      </c>
      <c r="H19" s="47">
        <f>G19-D19</f>
        <v>9681940248</v>
      </c>
      <c r="I19" s="47">
        <f>H19/6.3</f>
        <v>1536815912.3809524</v>
      </c>
      <c r="J19" s="43"/>
      <c r="K19" s="32"/>
    </row>
    <row r="20" spans="1:15" x14ac:dyDescent="0.3">
      <c r="A20" s="12"/>
      <c r="B20" s="12"/>
      <c r="C20" s="18"/>
      <c r="D20" s="18"/>
      <c r="E20" s="18"/>
      <c r="F20" s="18"/>
      <c r="G20" s="38"/>
      <c r="H20" s="11"/>
      <c r="I20" s="39"/>
      <c r="J20" s="39"/>
      <c r="K20" s="31"/>
    </row>
  </sheetData>
  <pageMargins left="0.2" right="0.2" top="0.2" bottom="0.74803149606299213" header="0.2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D16" sqref="D16"/>
    </sheetView>
  </sheetViews>
  <sheetFormatPr defaultRowHeight="18.75" x14ac:dyDescent="0.3"/>
  <cols>
    <col min="2" max="2" width="21.21875" customWidth="1"/>
    <col min="4" max="4" width="11.44140625" bestFit="1" customWidth="1"/>
    <col min="5" max="5" width="9.44140625" bestFit="1" customWidth="1"/>
    <col min="6" max="6" width="10" customWidth="1"/>
    <col min="7" max="7" width="10.88671875" customWidth="1"/>
  </cols>
  <sheetData>
    <row r="1" spans="1:12" x14ac:dyDescent="0.3">
      <c r="A1" s="10" t="s">
        <v>0</v>
      </c>
    </row>
    <row r="3" spans="1:12" x14ac:dyDescent="0.3">
      <c r="B3" s="10" t="s">
        <v>15</v>
      </c>
      <c r="C3" s="10"/>
      <c r="D3" s="10"/>
      <c r="E3" s="10"/>
    </row>
    <row r="4" spans="1:12" x14ac:dyDescent="0.3">
      <c r="B4" s="115" t="s">
        <v>16</v>
      </c>
      <c r="C4" s="115"/>
      <c r="D4" s="115"/>
      <c r="E4" s="115"/>
    </row>
    <row r="6" spans="1:12" x14ac:dyDescent="0.3">
      <c r="A6" s="116" t="s">
        <v>1</v>
      </c>
      <c r="B6" s="116" t="s">
        <v>2</v>
      </c>
      <c r="C6" s="116" t="s">
        <v>7</v>
      </c>
      <c r="D6" s="116"/>
      <c r="E6" s="116"/>
      <c r="F6" s="114" t="s">
        <v>19</v>
      </c>
      <c r="G6" s="114" t="s">
        <v>8</v>
      </c>
    </row>
    <row r="7" spans="1:12" ht="69.599999999999994" customHeight="1" x14ac:dyDescent="0.3">
      <c r="A7" s="116"/>
      <c r="B7" s="116"/>
      <c r="C7" s="1" t="s">
        <v>4</v>
      </c>
      <c r="D7" s="1" t="s">
        <v>5</v>
      </c>
      <c r="E7" s="2" t="s">
        <v>6</v>
      </c>
      <c r="F7" s="114"/>
      <c r="G7" s="114"/>
    </row>
    <row r="8" spans="1:12" x14ac:dyDescent="0.3">
      <c r="A8" s="3" t="s">
        <v>9</v>
      </c>
      <c r="B8" s="3" t="s">
        <v>10</v>
      </c>
      <c r="C8" s="4">
        <f t="shared" ref="C8:G8" si="0">SUM(C9:C10)</f>
        <v>532</v>
      </c>
      <c r="D8" s="4">
        <f t="shared" si="0"/>
        <v>84306642</v>
      </c>
      <c r="E8" s="4"/>
      <c r="F8" s="4"/>
      <c r="G8" s="4">
        <f t="shared" si="0"/>
        <v>0</v>
      </c>
    </row>
    <row r="9" spans="1:12" x14ac:dyDescent="0.3">
      <c r="A9" s="5"/>
      <c r="B9" s="5" t="s">
        <v>12</v>
      </c>
      <c r="C9" s="6">
        <f>372-1</f>
        <v>371</v>
      </c>
      <c r="D9" s="6">
        <f>55119127-83556</f>
        <v>55035571</v>
      </c>
      <c r="E9" s="6">
        <f>D9/C9</f>
        <v>148343.85714285713</v>
      </c>
      <c r="F9" s="6">
        <v>200085</v>
      </c>
      <c r="G9" s="6"/>
      <c r="J9">
        <v>398940</v>
      </c>
      <c r="K9">
        <v>653468</v>
      </c>
    </row>
    <row r="10" spans="1:12" x14ac:dyDescent="0.3">
      <c r="A10" s="5"/>
      <c r="B10" s="5" t="s">
        <v>11</v>
      </c>
      <c r="C10" s="6">
        <f>164-3</f>
        <v>161</v>
      </c>
      <c r="D10" s="6">
        <f>29846366-575295</f>
        <v>29271071</v>
      </c>
      <c r="E10" s="6">
        <f>D10/C10</f>
        <v>181807.8944099379</v>
      </c>
      <c r="F10" s="6">
        <v>200085</v>
      </c>
      <c r="G10" s="6"/>
      <c r="J10">
        <v>2432555</v>
      </c>
      <c r="K10">
        <v>1712947</v>
      </c>
    </row>
    <row r="11" spans="1:12" x14ac:dyDescent="0.3">
      <c r="A11" s="5"/>
      <c r="B11" s="5"/>
      <c r="C11" s="6"/>
      <c r="D11" s="6"/>
      <c r="E11" s="6"/>
      <c r="F11" s="6"/>
      <c r="G11" s="6"/>
    </row>
    <row r="12" spans="1:12" x14ac:dyDescent="0.3">
      <c r="A12" s="3" t="s">
        <v>13</v>
      </c>
      <c r="B12" s="3" t="s">
        <v>14</v>
      </c>
      <c r="C12" s="4">
        <f t="shared" ref="C12:G12" si="1">SUM(C13:C14)</f>
        <v>157</v>
      </c>
      <c r="D12" s="4">
        <f t="shared" si="1"/>
        <v>267008346</v>
      </c>
      <c r="E12" s="4"/>
      <c r="F12" s="4"/>
      <c r="G12" s="4">
        <f t="shared" si="1"/>
        <v>0</v>
      </c>
    </row>
    <row r="13" spans="1:12" x14ac:dyDescent="0.3">
      <c r="A13" s="5"/>
      <c r="B13" s="8" t="s">
        <v>12</v>
      </c>
      <c r="C13" s="9">
        <f>98-1</f>
        <v>97</v>
      </c>
      <c r="D13" s="9">
        <f>179191663-1183953</f>
        <v>178007710</v>
      </c>
      <c r="E13" s="9">
        <f>D13/C13</f>
        <v>1835131.030927835</v>
      </c>
      <c r="F13" s="9">
        <v>1733645</v>
      </c>
      <c r="G13" s="6"/>
      <c r="I13">
        <v>211800</v>
      </c>
      <c r="J13">
        <v>6641406</v>
      </c>
      <c r="K13">
        <v>5184018</v>
      </c>
      <c r="L13">
        <v>1424400</v>
      </c>
    </row>
    <row r="14" spans="1:12" x14ac:dyDescent="0.3">
      <c r="A14" s="5"/>
      <c r="B14" s="5" t="s">
        <v>11</v>
      </c>
      <c r="C14" s="6">
        <v>60</v>
      </c>
      <c r="D14" s="6">
        <v>89000636</v>
      </c>
      <c r="E14" s="6">
        <f>D14/C14</f>
        <v>1483343.9333333333</v>
      </c>
      <c r="F14" s="6">
        <v>1733645</v>
      </c>
      <c r="G14" s="6"/>
      <c r="J14">
        <v>7828492</v>
      </c>
      <c r="K14">
        <v>9348387</v>
      </c>
    </row>
    <row r="15" spans="1:12" x14ac:dyDescent="0.3">
      <c r="A15" s="5"/>
      <c r="B15" s="5"/>
      <c r="C15" s="6"/>
      <c r="D15" s="6"/>
      <c r="E15" s="6"/>
      <c r="F15" s="6"/>
      <c r="G15" s="6"/>
    </row>
    <row r="16" spans="1:12" x14ac:dyDescent="0.3">
      <c r="A16" s="3"/>
      <c r="B16" s="3" t="s">
        <v>17</v>
      </c>
      <c r="C16" s="4">
        <f t="shared" ref="C16:G16" si="2">C8+C12</f>
        <v>689</v>
      </c>
      <c r="D16" s="4">
        <f t="shared" si="2"/>
        <v>351314988</v>
      </c>
      <c r="E16" s="4">
        <f t="shared" si="2"/>
        <v>0</v>
      </c>
      <c r="F16" s="4"/>
      <c r="G16" s="4">
        <f t="shared" si="2"/>
        <v>0</v>
      </c>
    </row>
  </sheetData>
  <mergeCells count="6">
    <mergeCell ref="G6:G7"/>
    <mergeCell ref="B4:E4"/>
    <mergeCell ref="A6:A7"/>
    <mergeCell ref="B6:B7"/>
    <mergeCell ref="C6:E6"/>
    <mergeCell ref="F6:F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18" sqref="E18"/>
    </sheetView>
  </sheetViews>
  <sheetFormatPr defaultRowHeight="18.75" x14ac:dyDescent="0.3"/>
  <cols>
    <col min="2" max="2" width="21.21875" customWidth="1"/>
    <col min="3" max="3" width="8.77734375" bestFit="1" customWidth="1"/>
    <col min="4" max="4" width="11.44140625" bestFit="1" customWidth="1"/>
    <col min="5" max="5" width="9.44140625" bestFit="1" customWidth="1"/>
    <col min="7" max="7" width="11.44140625" bestFit="1" customWidth="1"/>
    <col min="8" max="8" width="9.44140625" bestFit="1" customWidth="1"/>
    <col min="9" max="9" width="10" customWidth="1"/>
    <col min="10" max="10" width="10.88671875" customWidth="1"/>
  </cols>
  <sheetData>
    <row r="1" spans="1:15" x14ac:dyDescent="0.3">
      <c r="A1" t="s">
        <v>0</v>
      </c>
    </row>
    <row r="3" spans="1:15" x14ac:dyDescent="0.3">
      <c r="B3" t="s">
        <v>15</v>
      </c>
    </row>
    <row r="4" spans="1:15" x14ac:dyDescent="0.3">
      <c r="B4" t="s">
        <v>16</v>
      </c>
    </row>
    <row r="6" spans="1:15" x14ac:dyDescent="0.3">
      <c r="A6" s="116" t="s">
        <v>1</v>
      </c>
      <c r="B6" s="116" t="s">
        <v>2</v>
      </c>
      <c r="C6" s="116" t="s">
        <v>3</v>
      </c>
      <c r="D6" s="116"/>
      <c r="E6" s="116"/>
      <c r="F6" s="116" t="s">
        <v>7</v>
      </c>
      <c r="G6" s="116"/>
      <c r="H6" s="116"/>
      <c r="I6" s="114" t="s">
        <v>18</v>
      </c>
      <c r="J6" s="114" t="s">
        <v>8</v>
      </c>
    </row>
    <row r="7" spans="1:15" ht="69.599999999999994" customHeight="1" x14ac:dyDescent="0.3">
      <c r="A7" s="116"/>
      <c r="B7" s="116"/>
      <c r="C7" s="1" t="s">
        <v>4</v>
      </c>
      <c r="D7" s="1" t="s">
        <v>5</v>
      </c>
      <c r="E7" s="2" t="s">
        <v>6</v>
      </c>
      <c r="F7" s="1" t="s">
        <v>4</v>
      </c>
      <c r="G7" s="1" t="s">
        <v>5</v>
      </c>
      <c r="H7" s="2" t="s">
        <v>6</v>
      </c>
      <c r="I7" s="114"/>
      <c r="J7" s="114"/>
    </row>
    <row r="8" spans="1:15" x14ac:dyDescent="0.3">
      <c r="A8" s="3" t="s">
        <v>9</v>
      </c>
      <c r="B8" s="3" t="s">
        <v>10</v>
      </c>
      <c r="C8" s="4">
        <f>SUM(C9:C10)</f>
        <v>332</v>
      </c>
      <c r="D8" s="4">
        <f t="shared" ref="D8:J8" si="0">SUM(D9:D10)</f>
        <v>75019179</v>
      </c>
      <c r="E8" s="4"/>
      <c r="F8" s="4">
        <f t="shared" si="0"/>
        <v>391</v>
      </c>
      <c r="G8" s="4">
        <f t="shared" si="0"/>
        <v>64249181</v>
      </c>
      <c r="H8" s="4"/>
      <c r="I8" s="4"/>
      <c r="J8" s="4">
        <f t="shared" si="0"/>
        <v>0</v>
      </c>
    </row>
    <row r="9" spans="1:15" x14ac:dyDescent="0.3">
      <c r="A9" s="5"/>
      <c r="B9" s="5" t="s">
        <v>12</v>
      </c>
      <c r="C9" s="6">
        <f>89+123+37</f>
        <v>249</v>
      </c>
      <c r="D9" s="6">
        <f>20924690+23940218+6257008</f>
        <v>51121916</v>
      </c>
      <c r="E9" s="6">
        <f>D9/C9</f>
        <v>205308.89959839356</v>
      </c>
      <c r="F9" s="6">
        <v>272</v>
      </c>
      <c r="G9" s="6">
        <v>42619618</v>
      </c>
      <c r="H9" s="6">
        <f>G9/F9</f>
        <v>156689.77205882352</v>
      </c>
      <c r="I9" s="6">
        <v>254562</v>
      </c>
      <c r="J9" s="6"/>
      <c r="M9">
        <v>398940</v>
      </c>
      <c r="N9">
        <v>653468</v>
      </c>
    </row>
    <row r="10" spans="1:15" x14ac:dyDescent="0.3">
      <c r="A10" s="5"/>
      <c r="B10" s="5" t="s">
        <v>11</v>
      </c>
      <c r="C10" s="6">
        <f>26+47+10</f>
        <v>83</v>
      </c>
      <c r="D10" s="6">
        <f>7104844+14415739+2376680</f>
        <v>23897263</v>
      </c>
      <c r="E10" s="6">
        <f>D10/C10</f>
        <v>287918.8313253012</v>
      </c>
      <c r="F10" s="6">
        <v>119</v>
      </c>
      <c r="G10" s="6">
        <v>21629563</v>
      </c>
      <c r="H10" s="6">
        <f>G10/F10</f>
        <v>181761.03361344538</v>
      </c>
      <c r="I10" s="6">
        <v>254562</v>
      </c>
      <c r="J10" s="6"/>
      <c r="M10">
        <v>2432555</v>
      </c>
      <c r="N10">
        <v>1712947</v>
      </c>
    </row>
    <row r="11" spans="1:15" x14ac:dyDescent="0.3">
      <c r="A11" s="5"/>
      <c r="B11" s="5"/>
      <c r="C11" s="6"/>
      <c r="D11" s="6"/>
      <c r="E11" s="6"/>
      <c r="F11" s="6"/>
      <c r="G11" s="6"/>
      <c r="H11" s="6"/>
      <c r="I11" s="6"/>
      <c r="J11" s="6"/>
    </row>
    <row r="12" spans="1:15" x14ac:dyDescent="0.3">
      <c r="A12" s="3" t="s">
        <v>13</v>
      </c>
      <c r="B12" s="3" t="s">
        <v>14</v>
      </c>
      <c r="C12" s="4">
        <f>SUM(C13:C14)</f>
        <v>96</v>
      </c>
      <c r="D12" s="4">
        <f t="shared" ref="D12:J12" si="1">SUM(D13:D14)</f>
        <v>192773875</v>
      </c>
      <c r="E12" s="4"/>
      <c r="F12" s="4">
        <f t="shared" si="1"/>
        <v>119</v>
      </c>
      <c r="G12" s="4">
        <f t="shared" si="1"/>
        <v>203596021</v>
      </c>
      <c r="H12" s="4"/>
      <c r="I12" s="4"/>
      <c r="J12" s="4">
        <f t="shared" si="1"/>
        <v>0</v>
      </c>
    </row>
    <row r="13" spans="1:15" x14ac:dyDescent="0.3">
      <c r="A13" s="5"/>
      <c r="B13" s="5" t="s">
        <v>12</v>
      </c>
      <c r="C13" s="6">
        <f>25+40+6</f>
        <v>71</v>
      </c>
      <c r="D13" s="6">
        <f>60664726+79542701+9509010</f>
        <v>149716437</v>
      </c>
      <c r="E13" s="6">
        <f>(D13-211800)/C13</f>
        <v>2105699.1126760566</v>
      </c>
      <c r="F13" s="6">
        <v>72</v>
      </c>
      <c r="G13" s="6">
        <v>130349171</v>
      </c>
      <c r="H13" s="6">
        <f>(G13-1424400)/F13</f>
        <v>1790621.8194444445</v>
      </c>
      <c r="I13" s="6">
        <v>1611797</v>
      </c>
      <c r="J13" s="6"/>
      <c r="L13">
        <v>211800</v>
      </c>
      <c r="M13">
        <v>6641406</v>
      </c>
      <c r="N13">
        <v>5184018</v>
      </c>
      <c r="O13">
        <v>1424400</v>
      </c>
    </row>
    <row r="14" spans="1:15" x14ac:dyDescent="0.3">
      <c r="A14" s="5"/>
      <c r="B14" s="5" t="s">
        <v>11</v>
      </c>
      <c r="C14" s="6">
        <f>11+9+5</f>
        <v>25</v>
      </c>
      <c r="D14" s="6">
        <f>21065671+15720442+6271325</f>
        <v>43057438</v>
      </c>
      <c r="E14" s="6">
        <f>D14/C14</f>
        <v>1722297.52</v>
      </c>
      <c r="F14" s="6">
        <v>47</v>
      </c>
      <c r="G14" s="6">
        <v>73246850</v>
      </c>
      <c r="H14" s="6">
        <f>G14/F14</f>
        <v>1558443.6170212766</v>
      </c>
      <c r="I14" s="6">
        <v>1611797</v>
      </c>
      <c r="J14" s="6"/>
      <c r="M14">
        <v>7828492</v>
      </c>
      <c r="N14">
        <v>9348387</v>
      </c>
    </row>
    <row r="15" spans="1:15" x14ac:dyDescent="0.3">
      <c r="A15" s="5"/>
      <c r="B15" s="5"/>
      <c r="C15" s="6"/>
      <c r="D15" s="6"/>
      <c r="E15" s="6"/>
      <c r="F15" s="6"/>
      <c r="G15" s="6"/>
      <c r="H15" s="6"/>
      <c r="I15" s="6"/>
      <c r="J15" s="6"/>
    </row>
    <row r="16" spans="1:15" x14ac:dyDescent="0.3">
      <c r="A16" s="3"/>
      <c r="B16" s="3" t="s">
        <v>17</v>
      </c>
      <c r="C16" s="4">
        <f>C8+C12</f>
        <v>428</v>
      </c>
      <c r="D16" s="4">
        <f t="shared" ref="D16:J16" si="2">D8+D12</f>
        <v>267793054</v>
      </c>
      <c r="E16" s="4">
        <f t="shared" si="2"/>
        <v>0</v>
      </c>
      <c r="F16" s="4">
        <f t="shared" si="2"/>
        <v>510</v>
      </c>
      <c r="G16" s="4">
        <f t="shared" si="2"/>
        <v>267845202</v>
      </c>
      <c r="H16" s="4">
        <f t="shared" si="2"/>
        <v>0</v>
      </c>
      <c r="I16" s="4"/>
      <c r="J16" s="4">
        <f t="shared" si="2"/>
        <v>0</v>
      </c>
    </row>
  </sheetData>
  <mergeCells count="6">
    <mergeCell ref="J6:J7"/>
    <mergeCell ref="C6:E6"/>
    <mergeCell ref="A6:A7"/>
    <mergeCell ref="B6:B7"/>
    <mergeCell ref="F6:H6"/>
    <mergeCell ref="I6:I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40017_8 tháng đầu năm</vt:lpstr>
      <vt:lpstr>Sheet</vt:lpstr>
      <vt:lpstr>Trang_tính1 (3)</vt:lpstr>
      <vt:lpstr>Trang_tính1 (2)</vt:lpstr>
      <vt:lpstr>Trang_tính1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BVQC</dc:creator>
  <cp:lastModifiedBy>LEHUUNGOC</cp:lastModifiedBy>
  <cp:lastPrinted>2020-08-31T00:54:54Z</cp:lastPrinted>
  <dcterms:created xsi:type="dcterms:W3CDTF">2018-08-24T00:41:55Z</dcterms:created>
  <dcterms:modified xsi:type="dcterms:W3CDTF">2020-08-31T00:57:32Z</dcterms:modified>
</cp:coreProperties>
</file>