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92" i="1" l="1"/>
  <c r="P91" i="1"/>
  <c r="P90" i="1"/>
  <c r="P89" i="1"/>
  <c r="P86" i="1"/>
  <c r="P85" i="1"/>
  <c r="P84" i="1"/>
  <c r="P83" i="1"/>
  <c r="P82" i="1"/>
  <c r="P87" i="1" s="1"/>
  <c r="P79" i="1"/>
  <c r="P78" i="1"/>
  <c r="P77" i="1"/>
  <c r="P75" i="1"/>
  <c r="P74" i="1"/>
  <c r="P71" i="1"/>
  <c r="P69" i="1"/>
  <c r="P68" i="1"/>
  <c r="P65" i="1"/>
  <c r="P63" i="1"/>
  <c r="P62" i="1"/>
  <c r="P60" i="1"/>
  <c r="P57" i="1"/>
  <c r="P56" i="1"/>
  <c r="P54" i="1"/>
  <c r="P49" i="1"/>
  <c r="P48" i="1"/>
  <c r="P47" i="1"/>
  <c r="P46" i="1"/>
  <c r="P45" i="1"/>
  <c r="P44" i="1"/>
  <c r="P50" i="1" s="1"/>
  <c r="P40" i="1"/>
  <c r="P39" i="1"/>
  <c r="P38" i="1"/>
  <c r="P35" i="1"/>
  <c r="P34" i="1"/>
  <c r="P33" i="1"/>
  <c r="P32" i="1"/>
  <c r="P31" i="1"/>
  <c r="P27" i="1"/>
  <c r="P26" i="1"/>
  <c r="P25" i="1"/>
  <c r="P24" i="1"/>
  <c r="P22" i="1"/>
  <c r="P19" i="1"/>
  <c r="P18" i="1"/>
  <c r="P16" i="1"/>
  <c r="P10" i="1"/>
  <c r="P9" i="1"/>
  <c r="P7" i="1"/>
  <c r="L94" i="1"/>
  <c r="I94" i="1"/>
  <c r="H94" i="1"/>
  <c r="F94" i="1"/>
  <c r="D94" i="1"/>
  <c r="G93" i="1"/>
  <c r="G94" i="1" s="1"/>
  <c r="N92" i="1"/>
  <c r="J92" i="1"/>
  <c r="E92" i="1"/>
  <c r="C92" i="1" s="1"/>
  <c r="M92" i="1" s="1"/>
  <c r="O92" i="1" s="1"/>
  <c r="N91" i="1"/>
  <c r="J91" i="1"/>
  <c r="E91" i="1" s="1"/>
  <c r="C91" i="1" s="1"/>
  <c r="M91" i="1" s="1"/>
  <c r="O91" i="1" s="1"/>
  <c r="N90" i="1"/>
  <c r="J90" i="1"/>
  <c r="E90" i="1" s="1"/>
  <c r="C90" i="1" s="1"/>
  <c r="M90" i="1" s="1"/>
  <c r="O90" i="1" s="1"/>
  <c r="N89" i="1"/>
  <c r="J89" i="1"/>
  <c r="E89" i="1" s="1"/>
  <c r="L87" i="1"/>
  <c r="K87" i="1"/>
  <c r="I87" i="1"/>
  <c r="H87" i="1"/>
  <c r="G87" i="1"/>
  <c r="F87" i="1"/>
  <c r="D87" i="1"/>
  <c r="N86" i="1"/>
  <c r="J86" i="1"/>
  <c r="E86" i="1" s="1"/>
  <c r="C86" i="1" s="1"/>
  <c r="M86" i="1" s="1"/>
  <c r="N85" i="1"/>
  <c r="J85" i="1"/>
  <c r="E85" i="1" s="1"/>
  <c r="C85" i="1" s="1"/>
  <c r="M85" i="1" s="1"/>
  <c r="N84" i="1"/>
  <c r="J84" i="1"/>
  <c r="E84" i="1" s="1"/>
  <c r="C84" i="1" s="1"/>
  <c r="M84" i="1" s="1"/>
  <c r="N83" i="1"/>
  <c r="J83" i="1"/>
  <c r="E83" i="1" s="1"/>
  <c r="C83" i="1" s="1"/>
  <c r="M83" i="1" s="1"/>
  <c r="O83" i="1" s="1"/>
  <c r="N82" i="1"/>
  <c r="J82" i="1"/>
  <c r="L80" i="1"/>
  <c r="I80" i="1"/>
  <c r="H80" i="1"/>
  <c r="F80" i="1"/>
  <c r="D80" i="1"/>
  <c r="N79" i="1"/>
  <c r="J79" i="1"/>
  <c r="E79" i="1" s="1"/>
  <c r="C79" i="1" s="1"/>
  <c r="M79" i="1" s="1"/>
  <c r="O79" i="1" s="1"/>
  <c r="N78" i="1"/>
  <c r="K78" i="1"/>
  <c r="J78" i="1"/>
  <c r="N77" i="1"/>
  <c r="J77" i="1"/>
  <c r="E77" i="1" s="1"/>
  <c r="C77" i="1" s="1"/>
  <c r="M77" i="1" s="1"/>
  <c r="G76" i="1"/>
  <c r="G80" i="1" s="1"/>
  <c r="N75" i="1"/>
  <c r="K75" i="1"/>
  <c r="K80" i="1" s="1"/>
  <c r="J75" i="1"/>
  <c r="N74" i="1"/>
  <c r="J74" i="1"/>
  <c r="E74" i="1" s="1"/>
  <c r="C74" i="1" s="1"/>
  <c r="L72" i="1"/>
  <c r="K72" i="1"/>
  <c r="I72" i="1"/>
  <c r="H72" i="1"/>
  <c r="F72" i="1"/>
  <c r="D72" i="1"/>
  <c r="N71" i="1"/>
  <c r="J71" i="1"/>
  <c r="E71" i="1" s="1"/>
  <c r="C71" i="1" s="1"/>
  <c r="M71" i="1" s="1"/>
  <c r="O71" i="1" s="1"/>
  <c r="G70" i="1"/>
  <c r="P70" i="1" s="1"/>
  <c r="N69" i="1"/>
  <c r="J69" i="1"/>
  <c r="E69" i="1" s="1"/>
  <c r="C69" i="1" s="1"/>
  <c r="M69" i="1" s="1"/>
  <c r="N68" i="1"/>
  <c r="J68" i="1"/>
  <c r="E68" i="1" s="1"/>
  <c r="C68" i="1" s="1"/>
  <c r="L66" i="1"/>
  <c r="K66" i="1"/>
  <c r="I66" i="1"/>
  <c r="H66" i="1"/>
  <c r="F66" i="1"/>
  <c r="D66" i="1"/>
  <c r="N65" i="1"/>
  <c r="J65" i="1"/>
  <c r="E65" i="1" s="1"/>
  <c r="C65" i="1" s="1"/>
  <c r="M65" i="1" s="1"/>
  <c r="O65" i="1" s="1"/>
  <c r="G64" i="1"/>
  <c r="N64" i="1" s="1"/>
  <c r="N63" i="1"/>
  <c r="J63" i="1"/>
  <c r="E63" i="1" s="1"/>
  <c r="C63" i="1" s="1"/>
  <c r="M63" i="1" s="1"/>
  <c r="N62" i="1"/>
  <c r="J62" i="1"/>
  <c r="E62" i="1" s="1"/>
  <c r="C62" i="1" s="1"/>
  <c r="M62" i="1" s="1"/>
  <c r="O62" i="1" s="1"/>
  <c r="G61" i="1"/>
  <c r="G66" i="1" s="1"/>
  <c r="N60" i="1"/>
  <c r="J60" i="1"/>
  <c r="L58" i="1"/>
  <c r="K58" i="1"/>
  <c r="I58" i="1"/>
  <c r="H58" i="1"/>
  <c r="F58" i="1"/>
  <c r="D58" i="1"/>
  <c r="N57" i="1"/>
  <c r="J57" i="1"/>
  <c r="E57" i="1" s="1"/>
  <c r="C57" i="1" s="1"/>
  <c r="M57" i="1" s="1"/>
  <c r="N56" i="1"/>
  <c r="J56" i="1"/>
  <c r="E56" i="1" s="1"/>
  <c r="C56" i="1" s="1"/>
  <c r="M56" i="1" s="1"/>
  <c r="O56" i="1" s="1"/>
  <c r="G55" i="1"/>
  <c r="N55" i="1" s="1"/>
  <c r="N54" i="1"/>
  <c r="J54" i="1"/>
  <c r="E54" i="1" s="1"/>
  <c r="C54" i="1" s="1"/>
  <c r="M54" i="1" s="1"/>
  <c r="G53" i="1"/>
  <c r="N53" i="1" s="1"/>
  <c r="G52" i="1"/>
  <c r="P52" i="1" s="1"/>
  <c r="L50" i="1"/>
  <c r="I50" i="1"/>
  <c r="H50" i="1"/>
  <c r="G50" i="1"/>
  <c r="F50" i="1"/>
  <c r="D50" i="1"/>
  <c r="N49" i="1"/>
  <c r="K49" i="1"/>
  <c r="J49" i="1"/>
  <c r="E49" i="1" s="1"/>
  <c r="C49" i="1" s="1"/>
  <c r="M49" i="1" s="1"/>
  <c r="O49" i="1" s="1"/>
  <c r="N48" i="1"/>
  <c r="K48" i="1"/>
  <c r="K50" i="1" s="1"/>
  <c r="J48" i="1"/>
  <c r="N47" i="1"/>
  <c r="M47" i="1"/>
  <c r="N46" i="1"/>
  <c r="E46" i="1"/>
  <c r="C46" i="1" s="1"/>
  <c r="M46" i="1" s="1"/>
  <c r="N45" i="1"/>
  <c r="J45" i="1"/>
  <c r="E45" i="1"/>
  <c r="C45" i="1" s="1"/>
  <c r="M45" i="1" s="1"/>
  <c r="O45" i="1" s="1"/>
  <c r="N44" i="1"/>
  <c r="J44" i="1"/>
  <c r="J50" i="1" s="1"/>
  <c r="L42" i="1"/>
  <c r="K42" i="1"/>
  <c r="I42" i="1"/>
  <c r="H42" i="1"/>
  <c r="F42" i="1"/>
  <c r="D42" i="1"/>
  <c r="G41" i="1"/>
  <c r="G42" i="1" s="1"/>
  <c r="N40" i="1"/>
  <c r="J40" i="1"/>
  <c r="E40" i="1" s="1"/>
  <c r="C40" i="1" s="1"/>
  <c r="M40" i="1" s="1"/>
  <c r="N39" i="1"/>
  <c r="J39" i="1"/>
  <c r="E39" i="1" s="1"/>
  <c r="C39" i="1" s="1"/>
  <c r="M39" i="1" s="1"/>
  <c r="O39" i="1" s="1"/>
  <c r="N38" i="1"/>
  <c r="J38" i="1"/>
  <c r="E38" i="1" s="1"/>
  <c r="L36" i="1"/>
  <c r="I36" i="1"/>
  <c r="H36" i="1"/>
  <c r="F36" i="1"/>
  <c r="D36" i="1"/>
  <c r="N35" i="1"/>
  <c r="K35" i="1"/>
  <c r="J35" i="1"/>
  <c r="E35" i="1" s="1"/>
  <c r="C35" i="1" s="1"/>
  <c r="M35" i="1" s="1"/>
  <c r="O35" i="1" s="1"/>
  <c r="N34" i="1"/>
  <c r="K34" i="1"/>
  <c r="J34" i="1"/>
  <c r="E34" i="1"/>
  <c r="C34" i="1" s="1"/>
  <c r="M34" i="1" s="1"/>
  <c r="O34" i="1" s="1"/>
  <c r="N33" i="1"/>
  <c r="J33" i="1"/>
  <c r="E33" i="1" s="1"/>
  <c r="C33" i="1" s="1"/>
  <c r="M33" i="1" s="1"/>
  <c r="O33" i="1" s="1"/>
  <c r="N32" i="1"/>
  <c r="J32" i="1"/>
  <c r="E32" i="1" s="1"/>
  <c r="C32" i="1" s="1"/>
  <c r="M32" i="1" s="1"/>
  <c r="O32" i="1" s="1"/>
  <c r="N31" i="1"/>
  <c r="K31" i="1"/>
  <c r="K36" i="1" s="1"/>
  <c r="J31" i="1"/>
  <c r="G30" i="1"/>
  <c r="G36" i="1" s="1"/>
  <c r="L28" i="1"/>
  <c r="K28" i="1"/>
  <c r="I28" i="1"/>
  <c r="H28" i="1"/>
  <c r="F28" i="1"/>
  <c r="D28" i="1"/>
  <c r="N27" i="1"/>
  <c r="J27" i="1"/>
  <c r="E27" i="1" s="1"/>
  <c r="C27" i="1" s="1"/>
  <c r="M27" i="1" s="1"/>
  <c r="O27" i="1" s="1"/>
  <c r="N26" i="1"/>
  <c r="J26" i="1"/>
  <c r="E26" i="1" s="1"/>
  <c r="C26" i="1" s="1"/>
  <c r="M26" i="1" s="1"/>
  <c r="N25" i="1"/>
  <c r="J25" i="1"/>
  <c r="E25" i="1" s="1"/>
  <c r="C25" i="1" s="1"/>
  <c r="M25" i="1" s="1"/>
  <c r="N24" i="1"/>
  <c r="J24" i="1"/>
  <c r="E24" i="1" s="1"/>
  <c r="C24" i="1" s="1"/>
  <c r="M24" i="1" s="1"/>
  <c r="G23" i="1"/>
  <c r="N23" i="1" s="1"/>
  <c r="N22" i="1"/>
  <c r="J22" i="1"/>
  <c r="L20" i="1"/>
  <c r="I20" i="1"/>
  <c r="H20" i="1"/>
  <c r="F20" i="1"/>
  <c r="D20" i="1"/>
  <c r="N19" i="1"/>
  <c r="K19" i="1"/>
  <c r="K20" i="1" s="1"/>
  <c r="J19" i="1"/>
  <c r="N18" i="1"/>
  <c r="J18" i="1"/>
  <c r="E18" i="1" s="1"/>
  <c r="C18" i="1" s="1"/>
  <c r="M18" i="1" s="1"/>
  <c r="G17" i="1"/>
  <c r="N17" i="1" s="1"/>
  <c r="N16" i="1"/>
  <c r="J16" i="1"/>
  <c r="E16" i="1" s="1"/>
  <c r="C16" i="1" s="1"/>
  <c r="M16" i="1" s="1"/>
  <c r="G15" i="1"/>
  <c r="N15" i="1" s="1"/>
  <c r="G14" i="1"/>
  <c r="P14" i="1" s="1"/>
  <c r="L12" i="1"/>
  <c r="K12" i="1"/>
  <c r="I12" i="1"/>
  <c r="H12" i="1"/>
  <c r="F12" i="1"/>
  <c r="D11" i="1"/>
  <c r="P11" i="1" s="1"/>
  <c r="N10" i="1"/>
  <c r="J10" i="1"/>
  <c r="E10" i="1" s="1"/>
  <c r="C10" i="1" s="1"/>
  <c r="M10" i="1" s="1"/>
  <c r="O10" i="1" s="1"/>
  <c r="N9" i="1"/>
  <c r="J9" i="1"/>
  <c r="E9" i="1" s="1"/>
  <c r="C9" i="1" s="1"/>
  <c r="M9" i="1" s="1"/>
  <c r="G8" i="1"/>
  <c r="G12" i="1" s="1"/>
  <c r="N7" i="1"/>
  <c r="J7" i="1"/>
  <c r="E7" i="1" s="1"/>
  <c r="P72" i="1" l="1"/>
  <c r="O9" i="1"/>
  <c r="O18" i="1"/>
  <c r="E19" i="1"/>
  <c r="C19" i="1" s="1"/>
  <c r="M19" i="1" s="1"/>
  <c r="O19" i="1" s="1"/>
  <c r="P8" i="1"/>
  <c r="P12" i="1" s="1"/>
  <c r="P30" i="1"/>
  <c r="P36" i="1" s="1"/>
  <c r="P64" i="1"/>
  <c r="P76" i="1"/>
  <c r="P80" i="1" s="1"/>
  <c r="O40" i="1"/>
  <c r="N50" i="1"/>
  <c r="E75" i="1"/>
  <c r="C75" i="1" s="1"/>
  <c r="M75" i="1" s="1"/>
  <c r="O75" i="1" s="1"/>
  <c r="O85" i="1"/>
  <c r="P15" i="1"/>
  <c r="P20" i="1" s="1"/>
  <c r="P17" i="1"/>
  <c r="P23" i="1"/>
  <c r="P28" i="1" s="1"/>
  <c r="P41" i="1"/>
  <c r="P42" i="1" s="1"/>
  <c r="P53" i="1"/>
  <c r="P58" i="1" s="1"/>
  <c r="P55" i="1"/>
  <c r="P61" i="1"/>
  <c r="P66" i="1" s="1"/>
  <c r="P93" i="1"/>
  <c r="P94" i="1" s="1"/>
  <c r="O16" i="1"/>
  <c r="O25" i="1"/>
  <c r="O26" i="1"/>
  <c r="E31" i="1"/>
  <c r="C31" i="1" s="1"/>
  <c r="M31" i="1" s="1"/>
  <c r="O31" i="1" s="1"/>
  <c r="O86" i="1"/>
  <c r="E8" i="1"/>
  <c r="C8" i="1" s="1"/>
  <c r="M8" i="1" s="1"/>
  <c r="J8" i="1"/>
  <c r="O54" i="1"/>
  <c r="O63" i="1"/>
  <c r="J64" i="1"/>
  <c r="E64" i="1" s="1"/>
  <c r="C64" i="1" s="1"/>
  <c r="M64" i="1" s="1"/>
  <c r="O64" i="1" s="1"/>
  <c r="O77" i="1"/>
  <c r="E78" i="1"/>
  <c r="C78" i="1" s="1"/>
  <c r="M78" i="1" s="1"/>
  <c r="O78" i="1" s="1"/>
  <c r="G20" i="1"/>
  <c r="N8" i="1"/>
  <c r="J14" i="1"/>
  <c r="E14" i="1" s="1"/>
  <c r="C14" i="1" s="1"/>
  <c r="M14" i="1" s="1"/>
  <c r="N28" i="1"/>
  <c r="O24" i="1"/>
  <c r="J41" i="1"/>
  <c r="E41" i="1" s="1"/>
  <c r="E44" i="1"/>
  <c r="O46" i="1"/>
  <c r="O47" i="1"/>
  <c r="E48" i="1"/>
  <c r="C48" i="1" s="1"/>
  <c r="M48" i="1" s="1"/>
  <c r="O48" i="1" s="1"/>
  <c r="G58" i="1"/>
  <c r="O57" i="1"/>
  <c r="O69" i="1"/>
  <c r="J76" i="1"/>
  <c r="E76" i="1" s="1"/>
  <c r="J93" i="1"/>
  <c r="J94" i="1" s="1"/>
  <c r="O8" i="1"/>
  <c r="N14" i="1"/>
  <c r="N20" i="1" s="1"/>
  <c r="N41" i="1"/>
  <c r="N42" i="1" s="1"/>
  <c r="N76" i="1"/>
  <c r="N80" i="1" s="1"/>
  <c r="O84" i="1"/>
  <c r="C7" i="1"/>
  <c r="C38" i="1"/>
  <c r="J11" i="1"/>
  <c r="E11" i="1" s="1"/>
  <c r="E12" i="1" s="1"/>
  <c r="N11" i="1"/>
  <c r="N12" i="1" s="1"/>
  <c r="D12" i="1"/>
  <c r="J12" i="1"/>
  <c r="G28" i="1"/>
  <c r="J30" i="1"/>
  <c r="J36" i="1" s="1"/>
  <c r="N30" i="1"/>
  <c r="N36" i="1" s="1"/>
  <c r="J42" i="1"/>
  <c r="C44" i="1"/>
  <c r="M68" i="1"/>
  <c r="J15" i="1"/>
  <c r="E15" i="1" s="1"/>
  <c r="J17" i="1"/>
  <c r="E17" i="1" s="1"/>
  <c r="C17" i="1" s="1"/>
  <c r="M17" i="1" s="1"/>
  <c r="O17" i="1" s="1"/>
  <c r="E22" i="1"/>
  <c r="E23" i="1"/>
  <c r="C23" i="1" s="1"/>
  <c r="M23" i="1" s="1"/>
  <c r="O23" i="1" s="1"/>
  <c r="J23" i="1"/>
  <c r="J28" i="1" s="1"/>
  <c r="E52" i="1"/>
  <c r="J52" i="1"/>
  <c r="N52" i="1"/>
  <c r="N58" i="1" s="1"/>
  <c r="J55" i="1"/>
  <c r="E55" i="1" s="1"/>
  <c r="C55" i="1" s="1"/>
  <c r="M55" i="1" s="1"/>
  <c r="O55" i="1" s="1"/>
  <c r="E60" i="1"/>
  <c r="J61" i="1"/>
  <c r="J66" i="1" s="1"/>
  <c r="N61" i="1"/>
  <c r="N66" i="1" s="1"/>
  <c r="G72" i="1"/>
  <c r="N70" i="1"/>
  <c r="N72" i="1" s="1"/>
  <c r="J70" i="1"/>
  <c r="J72" i="1" s="1"/>
  <c r="J87" i="1"/>
  <c r="E82" i="1"/>
  <c r="I95" i="1"/>
  <c r="F95" i="1"/>
  <c r="J53" i="1"/>
  <c r="E53" i="1" s="1"/>
  <c r="C53" i="1" s="1"/>
  <c r="M53" i="1" s="1"/>
  <c r="O53" i="1" s="1"/>
  <c r="M74" i="1"/>
  <c r="J80" i="1"/>
  <c r="N87" i="1"/>
  <c r="C89" i="1"/>
  <c r="G95" i="1"/>
  <c r="D95" i="1"/>
  <c r="H95" i="1"/>
  <c r="L95" i="1"/>
  <c r="K93" i="1"/>
  <c r="N93" i="1"/>
  <c r="N94" i="1" s="1"/>
  <c r="P95" i="1" l="1"/>
  <c r="E50" i="1"/>
  <c r="C76" i="1"/>
  <c r="E80" i="1"/>
  <c r="C41" i="1"/>
  <c r="M41" i="1" s="1"/>
  <c r="O41" i="1" s="1"/>
  <c r="E42" i="1"/>
  <c r="E70" i="1"/>
  <c r="E61" i="1"/>
  <c r="C61" i="1" s="1"/>
  <c r="M61" i="1" s="1"/>
  <c r="C15" i="1"/>
  <c r="E20" i="1"/>
  <c r="K94" i="1"/>
  <c r="K95" i="1" s="1"/>
  <c r="E93" i="1"/>
  <c r="C82" i="1"/>
  <c r="E87" i="1"/>
  <c r="E66" i="1"/>
  <c r="C60" i="1"/>
  <c r="J58" i="1"/>
  <c r="E28" i="1"/>
  <c r="C22" i="1"/>
  <c r="E30" i="1"/>
  <c r="C42" i="1"/>
  <c r="M38" i="1"/>
  <c r="J20" i="1"/>
  <c r="O14" i="1"/>
  <c r="M7" i="1"/>
  <c r="N95" i="1"/>
  <c r="M89" i="1"/>
  <c r="O74" i="1"/>
  <c r="O61" i="1"/>
  <c r="C52" i="1"/>
  <c r="E58" i="1"/>
  <c r="O68" i="1"/>
  <c r="C50" i="1"/>
  <c r="M44" i="1"/>
  <c r="C11" i="1"/>
  <c r="M11" i="1" s="1"/>
  <c r="O11" i="1" s="1"/>
  <c r="M76" i="1" l="1"/>
  <c r="C80" i="1"/>
  <c r="J95" i="1"/>
  <c r="C70" i="1"/>
  <c r="E72" i="1"/>
  <c r="M52" i="1"/>
  <c r="C58" i="1"/>
  <c r="O89" i="1"/>
  <c r="C12" i="1"/>
  <c r="M42" i="1"/>
  <c r="O38" i="1"/>
  <c r="E36" i="1"/>
  <c r="C30" i="1"/>
  <c r="M22" i="1"/>
  <c r="C28" i="1"/>
  <c r="C66" i="1"/>
  <c r="M60" i="1"/>
  <c r="C93" i="1"/>
  <c r="E94" i="1"/>
  <c r="M15" i="1"/>
  <c r="C20" i="1"/>
  <c r="M50" i="1"/>
  <c r="O44" i="1"/>
  <c r="M12" i="1"/>
  <c r="O7" i="1"/>
  <c r="M82" i="1"/>
  <c r="C87" i="1"/>
  <c r="O76" i="1" l="1"/>
  <c r="O80" i="1" s="1"/>
  <c r="M80" i="1"/>
  <c r="E95" i="1"/>
  <c r="M70" i="1"/>
  <c r="C72" i="1"/>
  <c r="O82" i="1"/>
  <c r="M87" i="1"/>
  <c r="O50" i="1"/>
  <c r="O22" i="1"/>
  <c r="M28" i="1"/>
  <c r="O12" i="1"/>
  <c r="O15" i="1"/>
  <c r="M20" i="1"/>
  <c r="M93" i="1"/>
  <c r="C94" i="1"/>
  <c r="M66" i="1"/>
  <c r="O60" i="1"/>
  <c r="C36" i="1"/>
  <c r="M30" i="1"/>
  <c r="O42" i="1"/>
  <c r="O52" i="1"/>
  <c r="M58" i="1"/>
  <c r="C95" i="1" l="1"/>
  <c r="O70" i="1"/>
  <c r="O72" i="1" s="1"/>
  <c r="M72" i="1"/>
  <c r="M36" i="1"/>
  <c r="O30" i="1"/>
  <c r="O66" i="1"/>
  <c r="O58" i="1"/>
  <c r="O93" i="1"/>
  <c r="M94" i="1"/>
  <c r="O20" i="1"/>
  <c r="O28" i="1"/>
  <c r="O87" i="1"/>
  <c r="M95" i="1" l="1"/>
  <c r="O94" i="1"/>
  <c r="O36" i="1"/>
  <c r="O95" i="1" l="1"/>
</calcChain>
</file>

<file path=xl/sharedStrings.xml><?xml version="1.0" encoding="utf-8"?>
<sst xmlns="http://schemas.openxmlformats.org/spreadsheetml/2006/main" count="146" uniqueCount="121">
  <si>
    <t>SỞ Y TẾ NGHỆ AN</t>
  </si>
  <si>
    <t>DANH SÁCH NHẬN LƯƠNG, PHỤ CẤP THÁNG 8 - NĂM 2020</t>
  </si>
  <si>
    <t>TRUNG TÂM Y TẾ QUỲ CHÂU</t>
  </si>
  <si>
    <t>CỦA CÁC CÁN BỘ TRẠM Y TẾ - LƯƠNG TỐI THIỂU 1.490.000</t>
  </si>
  <si>
    <t xml:space="preserve">TT
</t>
  </si>
  <si>
    <t>Họ và tên</t>
  </si>
  <si>
    <t>Tổng hệ số lương ngạch bậc và phụ cấp</t>
  </si>
  <si>
    <t>Lương ngạch bậc</t>
  </si>
  <si>
    <t>Tổng hệ số phụ cấp</t>
  </si>
  <si>
    <t>Hệ số phụ cấp</t>
  </si>
  <si>
    <t>Tổng tiền lương 1 tháng</t>
  </si>
  <si>
    <t>Các khoản đóng góp BHXH</t>
  </si>
  <si>
    <t>Chức vụ</t>
  </si>
  <si>
    <t>Vượt khung</t>
  </si>
  <si>
    <t>Khu vực</t>
  </si>
  <si>
    <t>Trách nhiệm</t>
  </si>
  <si>
    <t xml:space="preserve">Ưu đãi </t>
  </si>
  <si>
    <t>Thu hút NĐ76</t>
  </si>
  <si>
    <t>Lâu năm NĐ76</t>
  </si>
  <si>
    <t>I</t>
  </si>
  <si>
    <t>THỊ TRẤN</t>
  </si>
  <si>
    <t>13=11-12</t>
  </si>
  <si>
    <t>Vi Thị Chuyên</t>
  </si>
  <si>
    <t>Vi Thị Lan</t>
  </si>
  <si>
    <t>Nguyễn Thị Hiền</t>
  </si>
  <si>
    <t>Vi Thị Đào</t>
  </si>
  <si>
    <t>Nguyễn Thị Loan</t>
  </si>
  <si>
    <t>Cộng:</t>
  </si>
  <si>
    <t>II</t>
  </si>
  <si>
    <t>CHÂU HẠNH</t>
  </si>
  <si>
    <t>Lê Thị Nga</t>
  </si>
  <si>
    <t>Trần Thị Châu</t>
  </si>
  <si>
    <t>Bùi Thị Hạnh</t>
  </si>
  <si>
    <t>Sầm Thị Hà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</si>
  <si>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</si>
  <si>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</si>
  <si>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</si>
  <si>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</si>
  <si>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</si>
  <si>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</si>
  <si>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</si>
  <si>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</si>
  <si>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</si>
  <si>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</si>
  <si>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</si>
  <si>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</si>
  <si>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</si>
  <si>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</si>
  <si>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</si>
  <si>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</si>
  <si>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</si>
  <si>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</si>
  <si>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</si>
  <si>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</si>
  <si>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</si>
  <si>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</si>
  <si>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</si>
  <si>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VI</t>
  </si>
  <si>
    <t>CHÂU THẮNG</t>
  </si>
  <si>
    <t>Sầm Thị Thanh</t>
  </si>
  <si>
    <t>Sầm Thị Mười</t>
  </si>
  <si>
    <t>Lữ Thị Thanh</t>
  </si>
  <si>
    <t>cắt</t>
  </si>
  <si>
    <t>Nguyễn Thị Nhung</t>
  </si>
  <si>
    <t>Lô Thị Hồng Nhi</t>
  </si>
  <si>
    <t>Vi Thị Chi</t>
  </si>
  <si>
    <t>VII</t>
  </si>
  <si>
    <t>CHÂU TIẾN</t>
  </si>
  <si>
    <t>Lương Thị Hà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</si>
  <si>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</si>
  <si>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</si>
  <si>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</si>
  <si>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</si>
  <si>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</si>
  <si>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</si>
  <si>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</si>
  <si>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</si>
  <si>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</si>
  <si>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</si>
  <si>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</si>
  <si>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</si>
  <si>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Thu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</si>
  <si>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</si>
  <si>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</si>
  <si>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</si>
  <si>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</si>
  <si>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</si>
  <si>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</si>
  <si>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</si>
  <si>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</si>
  <si>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</si>
  <si>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</si>
  <si>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</si>
  <si>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</si>
  <si>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</si>
  <si>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</si>
  <si>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</si>
  <si>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</si>
  <si>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</si>
  <si>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</si>
  <si>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</si>
  <si>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</si>
  <si>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</si>
  <si>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</si>
  <si>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</si>
  <si>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</si>
  <si>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</si>
  <si>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</si>
  <si>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Lô Thị Tâm</t>
  </si>
  <si>
    <t>Tổng cộng 12 trạm y tế:</t>
  </si>
  <si>
    <t>NGƯỜI LẬP</t>
  </si>
  <si>
    <t>KẾ TOÁN TRƯỞNG</t>
  </si>
  <si>
    <t xml:space="preserve">THỦ TRƯỞNG ĐƠN VỊ </t>
  </si>
  <si>
    <t>Đinh Ngọc Khiêm</t>
  </si>
  <si>
    <t xml:space="preserve">      Lê Hữu Ngọc</t>
  </si>
  <si>
    <t xml:space="preserve">Đặng Tân Minh </t>
  </si>
  <si>
    <t>Tổng tiền lương 1 tháng được nhận ( chuyển khoản vào TK)</t>
  </si>
  <si>
    <t>Đóng công đoàn nộp tiền mặt lại cho trưởng trạm - Để nộp CĐ đơn vị</t>
  </si>
  <si>
    <t>11=1*1.490.000</t>
  </si>
  <si>
    <t>Trưởng trạm thu lại. Nộp cho Đ/c Khuyên Công đoàn đơn vị</t>
  </si>
  <si>
    <t>Quỳ châu, ngày 10 tháng 8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</si>
</sst>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₫_-;\-* #,##0.00\ _₫_-;_-* &quot;-&quot;??\ _₫_-;_-@_-"/>
    <numFmt numFmtId="167" formatCode="_(* #,##0.0000_);_(* \(#,##0.0000\);_(* &quot;-&quot;??_);_(@_)"/>
    <numFmt numFmtId="168" formatCode="#,##0.000"/>
    <numFmt numFmtId="169" formatCode="0.000"/>
    <numFmt numFmtId="170" formatCode="0.0"/>
    <numFmt numFmtId="171" formatCode="_(* #,##0.00_);_(* \(#,##0.00\);_(* &quot;-&quot;???_);_(@_)"/>
    <numFmt numFmtId="172" formatCode="#,##0.00000"/>
    <numFmt numFmtId="173" formatCode="_(* #,##0_);_(* \(#,##0\);_(* &quot;-&quot;???_);_(@_)"/>
    <numFmt numFmtId="174" formatCode="0.0000"/>
    <numFmt numFmtId="175" formatCode="0.00000"/>
  </numFmts>
  <fonts count="1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  <charset val="163"/>
    </font>
    <font>
      <b/>
      <i/>
      <sz val="1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1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2" borderId="5" xfId="0" applyFont="1" applyFill="1" applyBorder="1"/>
    <xf numFmtId="169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170" fontId="10" fillId="2" borderId="5" xfId="0" applyNumberFormat="1" applyFont="1" applyFill="1" applyBorder="1" applyAlignment="1">
      <alignment horizontal="center"/>
    </xf>
    <xf numFmtId="38" fontId="10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8" fillId="2" borderId="0" xfId="0" applyFont="1" applyFill="1"/>
    <xf numFmtId="0" fontId="9" fillId="2" borderId="5" xfId="0" applyFont="1" applyFill="1" applyBorder="1" applyAlignment="1">
      <alignment horizontal="center"/>
    </xf>
    <xf numFmtId="169" fontId="2" fillId="2" borderId="5" xfId="0" applyNumberFormat="1" applyFont="1" applyFill="1" applyBorder="1" applyAlignment="1">
      <alignment horizontal="center"/>
    </xf>
    <xf numFmtId="38" fontId="2" fillId="2" borderId="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169" fontId="10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170" fontId="2" fillId="2" borderId="5" xfId="0" applyNumberFormat="1" applyFont="1" applyFill="1" applyBorder="1" applyAlignment="1">
      <alignment horizontal="center"/>
    </xf>
    <xf numFmtId="0" fontId="10" fillId="2" borderId="0" xfId="0" applyFont="1" applyFill="1"/>
    <xf numFmtId="169" fontId="10" fillId="3" borderId="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/>
    </xf>
    <xf numFmtId="170" fontId="10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right"/>
    </xf>
    <xf numFmtId="38" fontId="2" fillId="2" borderId="5" xfId="0" applyNumberFormat="1" applyFont="1" applyFill="1" applyBorder="1" applyAlignment="1"/>
    <xf numFmtId="38" fontId="2" fillId="2" borderId="6" xfId="0" applyNumberFormat="1" applyFont="1" applyFill="1" applyBorder="1" applyAlignment="1">
      <alignment horizontal="right"/>
    </xf>
    <xf numFmtId="0" fontId="9" fillId="2" borderId="5" xfId="0" applyFont="1" applyFill="1" applyBorder="1" applyAlignment="1"/>
    <xf numFmtId="43" fontId="9" fillId="2" borderId="5" xfId="1" applyFont="1" applyFill="1" applyBorder="1" applyAlignment="1"/>
    <xf numFmtId="169" fontId="10" fillId="2" borderId="5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9" fontId="2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8" fontId="3" fillId="2" borderId="0" xfId="0" applyNumberFormat="1" applyFont="1" applyFill="1" applyBorder="1" applyAlignment="1">
      <alignment horizontal="right"/>
    </xf>
    <xf numFmtId="38" fontId="7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2" fillId="2" borderId="0" xfId="0" applyFont="1" applyFill="1" applyBorder="1"/>
    <xf numFmtId="169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171" fontId="12" fillId="2" borderId="0" xfId="0" applyNumberFormat="1" applyFont="1" applyFill="1" applyBorder="1" applyAlignment="1">
      <alignment horizontal="center"/>
    </xf>
    <xf numFmtId="38" fontId="1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172" fontId="10" fillId="2" borderId="0" xfId="0" applyNumberFormat="1" applyFont="1" applyFill="1"/>
    <xf numFmtId="167" fontId="3" fillId="2" borderId="0" xfId="1" applyNumberFormat="1" applyFont="1" applyFill="1" applyAlignment="1">
      <alignment horizontal="center"/>
    </xf>
    <xf numFmtId="0" fontId="13" fillId="0" borderId="0" xfId="0" applyFont="1"/>
    <xf numFmtId="169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center"/>
    </xf>
    <xf numFmtId="169" fontId="12" fillId="0" borderId="0" xfId="0" applyNumberFormat="1" applyFont="1"/>
    <xf numFmtId="0" fontId="12" fillId="0" borderId="0" xfId="0" applyFont="1"/>
    <xf numFmtId="0" fontId="9" fillId="2" borderId="0" xfId="0" applyFont="1" applyFill="1"/>
    <xf numFmtId="167" fontId="12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2" fillId="2" borderId="0" xfId="0" applyFont="1" applyFill="1"/>
    <xf numFmtId="38" fontId="12" fillId="0" borderId="0" xfId="0" applyNumberFormat="1" applyFont="1" applyFill="1" applyBorder="1" applyAlignment="1">
      <alignment horizontal="right"/>
    </xf>
    <xf numFmtId="168" fontId="12" fillId="0" borderId="0" xfId="0" applyNumberFormat="1" applyFont="1"/>
    <xf numFmtId="168" fontId="5" fillId="0" borderId="0" xfId="0" applyNumberFormat="1" applyFont="1"/>
    <xf numFmtId="169" fontId="14" fillId="0" borderId="0" xfId="0" applyNumberFormat="1" applyFont="1" applyAlignment="1">
      <alignment horizontal="center"/>
    </xf>
    <xf numFmtId="0" fontId="14" fillId="2" borderId="0" xfId="0" applyFont="1" applyFill="1"/>
    <xf numFmtId="167" fontId="14" fillId="0" borderId="0" xfId="1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2" fillId="2" borderId="0" xfId="2" applyFont="1" applyFill="1"/>
    <xf numFmtId="173" fontId="12" fillId="2" borderId="0" xfId="2" applyNumberFormat="1" applyFont="1" applyFill="1" applyBorder="1"/>
    <xf numFmtId="0" fontId="12" fillId="2" borderId="0" xfId="2" applyFont="1" applyFill="1" applyBorder="1"/>
    <xf numFmtId="0" fontId="12" fillId="0" borderId="0" xfId="2" applyFont="1" applyAlignment="1">
      <alignment horizontal="center"/>
    </xf>
    <xf numFmtId="169" fontId="12" fillId="0" borderId="0" xfId="2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2" applyFont="1"/>
    <xf numFmtId="169" fontId="12" fillId="0" borderId="0" xfId="2" applyNumberFormat="1" applyFont="1" applyAlignment="1">
      <alignment horizontal="left"/>
    </xf>
    <xf numFmtId="0" fontId="10" fillId="2" borderId="0" xfId="2" applyFont="1" applyFill="1"/>
    <xf numFmtId="3" fontId="5" fillId="2" borderId="0" xfId="2" applyNumberFormat="1" applyFont="1" applyFill="1" applyAlignment="1">
      <alignment horizontal="center"/>
    </xf>
    <xf numFmtId="173" fontId="10" fillId="2" borderId="0" xfId="2" applyNumberFormat="1" applyFont="1" applyFill="1" applyBorder="1"/>
    <xf numFmtId="0" fontId="10" fillId="2" borderId="0" xfId="2" applyFont="1" applyFill="1" applyBorder="1"/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2" fontId="6" fillId="2" borderId="0" xfId="2" applyNumberFormat="1" applyFont="1" applyFill="1" applyAlignment="1">
      <alignment horizontal="center"/>
    </xf>
    <xf numFmtId="169" fontId="5" fillId="2" borderId="0" xfId="2" applyNumberFormat="1" applyFont="1" applyFill="1" applyAlignment="1">
      <alignment horizontal="center"/>
    </xf>
    <xf numFmtId="169" fontId="6" fillId="2" borderId="0" xfId="2" applyNumberFormat="1" applyFont="1" applyFill="1" applyAlignment="1">
      <alignment horizontal="center"/>
    </xf>
    <xf numFmtId="174" fontId="6" fillId="2" borderId="0" xfId="2" applyNumberFormat="1" applyFont="1" applyFill="1" applyAlignment="1">
      <alignment horizontal="center"/>
    </xf>
    <xf numFmtId="175" fontId="6" fillId="2" borderId="0" xfId="2" applyNumberFormat="1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3" fillId="2" borderId="0" xfId="0" applyFont="1" applyFill="1"/>
    <xf numFmtId="3" fontId="10" fillId="2" borderId="6" xfId="0" applyNumberFormat="1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/>
    </xf>
    <xf numFmtId="0" fontId="17" fillId="2" borderId="0" xfId="0" applyFont="1" applyFill="1"/>
    <xf numFmtId="0" fontId="18" fillId="2" borderId="0" xfId="0" applyFont="1" applyFill="1"/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2"/>
  <sheetViews>
    <sheetView tabSelected="1" topLeftCell="A67" workbookViewId="0">
      <selection activeCell="N98" sqref="N98"/>
    </sheetView>
  </sheetViews>
  <sheetFormatPr defaultRowHeight="12.75" x14ac:dyDescent="0.2"/>
  <cols>
    <col min="1" max="1" width="4.28515625" style="1" customWidth="1"/>
    <col min="2" max="2" width="19.42578125" style="1" customWidth="1"/>
    <col min="3" max="3" width="7.85546875" style="41" customWidth="1"/>
    <col min="4" max="5" width="9" style="41" customWidth="1"/>
    <col min="6" max="7" width="5.5703125" style="41" customWidth="1"/>
    <col min="8" max="9" width="7.7109375" style="41" customWidth="1"/>
    <col min="10" max="11" width="7.5703125" style="41" customWidth="1"/>
    <col min="12" max="12" width="7.140625" style="41" customWidth="1"/>
    <col min="13" max="13" width="11.85546875" style="41" customWidth="1"/>
    <col min="14" max="14" width="10.28515625" style="41" customWidth="1"/>
    <col min="15" max="16" width="11" style="41" customWidth="1"/>
    <col min="17" max="228" width="9.140625" style="41"/>
    <col min="229" max="229" width="4.28515625" style="41" customWidth="1"/>
    <col min="230" max="230" width="19.42578125" style="41" customWidth="1"/>
    <col min="231" max="231" width="10.85546875" style="41" customWidth="1"/>
    <col min="232" max="233" width="9" style="41" customWidth="1"/>
    <col min="234" max="235" width="5.5703125" style="41" customWidth="1"/>
    <col min="236" max="237" width="7.7109375" style="41" customWidth="1"/>
    <col min="238" max="239" width="7.5703125" style="41" customWidth="1"/>
    <col min="240" max="240" width="7.140625" style="41" customWidth="1"/>
    <col min="241" max="241" width="13" style="41" customWidth="1"/>
    <col min="242" max="242" width="11.28515625" style="41" customWidth="1"/>
    <col min="243" max="243" width="11" style="41" customWidth="1"/>
    <col min="244" max="244" width="9.5703125" style="41" customWidth="1"/>
    <col min="245" max="245" width="0" style="41" hidden="1" customWidth="1"/>
    <col min="246" max="247" width="12.5703125" style="41" customWidth="1"/>
    <col min="248" max="248" width="15" style="41" customWidth="1"/>
    <col min="249" max="249" width="9.140625" style="41"/>
    <col min="250" max="250" width="9.42578125" style="41" customWidth="1"/>
    <col min="251" max="251" width="9.85546875" style="41" customWidth="1"/>
    <col min="252" max="253" width="13.7109375" style="41" customWidth="1"/>
    <col min="254" max="254" width="13.140625" style="41" customWidth="1"/>
    <col min="255" max="255" width="18.140625" style="41" customWidth="1"/>
    <col min="256" max="256" width="11.42578125" style="41" customWidth="1"/>
    <col min="257" max="257" width="16" style="41" customWidth="1"/>
    <col min="258" max="258" width="20.7109375" style="41" bestFit="1" customWidth="1"/>
    <col min="259" max="484" width="9.140625" style="41"/>
    <col min="485" max="485" width="4.28515625" style="41" customWidth="1"/>
    <col min="486" max="486" width="19.42578125" style="41" customWidth="1"/>
    <col min="487" max="487" width="10.85546875" style="41" customWidth="1"/>
    <col min="488" max="489" width="9" style="41" customWidth="1"/>
    <col min="490" max="491" width="5.5703125" style="41" customWidth="1"/>
    <col min="492" max="493" width="7.7109375" style="41" customWidth="1"/>
    <col min="494" max="495" width="7.5703125" style="41" customWidth="1"/>
    <col min="496" max="496" width="7.140625" style="41" customWidth="1"/>
    <col min="497" max="497" width="13" style="41" customWidth="1"/>
    <col min="498" max="498" width="11.28515625" style="41" customWidth="1"/>
    <col min="499" max="499" width="11" style="41" customWidth="1"/>
    <col min="500" max="500" width="9.5703125" style="41" customWidth="1"/>
    <col min="501" max="501" width="0" style="41" hidden="1" customWidth="1"/>
    <col min="502" max="503" width="12.5703125" style="41" customWidth="1"/>
    <col min="504" max="504" width="15" style="41" customWidth="1"/>
    <col min="505" max="505" width="9.140625" style="41"/>
    <col min="506" max="506" width="9.42578125" style="41" customWidth="1"/>
    <col min="507" max="507" width="9.85546875" style="41" customWidth="1"/>
    <col min="508" max="509" width="13.7109375" style="41" customWidth="1"/>
    <col min="510" max="510" width="13.140625" style="41" customWidth="1"/>
    <col min="511" max="511" width="18.140625" style="41" customWidth="1"/>
    <col min="512" max="512" width="11.42578125" style="41" customWidth="1"/>
    <col min="513" max="513" width="16" style="41" customWidth="1"/>
    <col min="514" max="514" width="20.7109375" style="41" bestFit="1" customWidth="1"/>
    <col min="515" max="740" width="9.140625" style="41"/>
    <col min="741" max="741" width="4.28515625" style="41" customWidth="1"/>
    <col min="742" max="742" width="19.42578125" style="41" customWidth="1"/>
    <col min="743" max="743" width="10.85546875" style="41" customWidth="1"/>
    <col min="744" max="745" width="9" style="41" customWidth="1"/>
    <col min="746" max="747" width="5.5703125" style="41" customWidth="1"/>
    <col min="748" max="749" width="7.7109375" style="41" customWidth="1"/>
    <col min="750" max="751" width="7.5703125" style="41" customWidth="1"/>
    <col min="752" max="752" width="7.140625" style="41" customWidth="1"/>
    <col min="753" max="753" width="13" style="41" customWidth="1"/>
    <col min="754" max="754" width="11.28515625" style="41" customWidth="1"/>
    <col min="755" max="755" width="11" style="41" customWidth="1"/>
    <col min="756" max="756" width="9.5703125" style="41" customWidth="1"/>
    <col min="757" max="757" width="0" style="41" hidden="1" customWidth="1"/>
    <col min="758" max="759" width="12.5703125" style="41" customWidth="1"/>
    <col min="760" max="760" width="15" style="41" customWidth="1"/>
    <col min="761" max="761" width="9.140625" style="41"/>
    <col min="762" max="762" width="9.42578125" style="41" customWidth="1"/>
    <col min="763" max="763" width="9.85546875" style="41" customWidth="1"/>
    <col min="764" max="765" width="13.7109375" style="41" customWidth="1"/>
    <col min="766" max="766" width="13.140625" style="41" customWidth="1"/>
    <col min="767" max="767" width="18.140625" style="41" customWidth="1"/>
    <col min="768" max="768" width="11.42578125" style="41" customWidth="1"/>
    <col min="769" max="769" width="16" style="41" customWidth="1"/>
    <col min="770" max="770" width="20.7109375" style="41" bestFit="1" customWidth="1"/>
    <col min="771" max="996" width="9.140625" style="41"/>
    <col min="997" max="997" width="4.28515625" style="41" customWidth="1"/>
    <col min="998" max="998" width="19.42578125" style="41" customWidth="1"/>
    <col min="999" max="999" width="10.85546875" style="41" customWidth="1"/>
    <col min="1000" max="1001" width="9" style="41" customWidth="1"/>
    <col min="1002" max="1003" width="5.5703125" style="41" customWidth="1"/>
    <col min="1004" max="1005" width="7.7109375" style="41" customWidth="1"/>
    <col min="1006" max="1007" width="7.5703125" style="41" customWidth="1"/>
    <col min="1008" max="1008" width="7.140625" style="41" customWidth="1"/>
    <col min="1009" max="1009" width="13" style="41" customWidth="1"/>
    <col min="1010" max="1010" width="11.28515625" style="41" customWidth="1"/>
    <col min="1011" max="1011" width="11" style="41" customWidth="1"/>
    <col min="1012" max="1012" width="9.5703125" style="41" customWidth="1"/>
    <col min="1013" max="1013" width="0" style="41" hidden="1" customWidth="1"/>
    <col min="1014" max="1015" width="12.5703125" style="41" customWidth="1"/>
    <col min="1016" max="1016" width="15" style="41" customWidth="1"/>
    <col min="1017" max="1017" width="9.140625" style="41"/>
    <col min="1018" max="1018" width="9.42578125" style="41" customWidth="1"/>
    <col min="1019" max="1019" width="9.85546875" style="41" customWidth="1"/>
    <col min="1020" max="1021" width="13.7109375" style="41" customWidth="1"/>
    <col min="1022" max="1022" width="13.140625" style="41" customWidth="1"/>
    <col min="1023" max="1023" width="18.140625" style="41" customWidth="1"/>
    <col min="1024" max="1024" width="11.42578125" style="41" customWidth="1"/>
    <col min="1025" max="1025" width="16" style="41" customWidth="1"/>
    <col min="1026" max="1026" width="20.7109375" style="41" bestFit="1" customWidth="1"/>
    <col min="1027" max="1252" width="9.140625" style="41"/>
    <col min="1253" max="1253" width="4.28515625" style="41" customWidth="1"/>
    <col min="1254" max="1254" width="19.42578125" style="41" customWidth="1"/>
    <col min="1255" max="1255" width="10.85546875" style="41" customWidth="1"/>
    <col min="1256" max="1257" width="9" style="41" customWidth="1"/>
    <col min="1258" max="1259" width="5.5703125" style="41" customWidth="1"/>
    <col min="1260" max="1261" width="7.7109375" style="41" customWidth="1"/>
    <col min="1262" max="1263" width="7.5703125" style="41" customWidth="1"/>
    <col min="1264" max="1264" width="7.140625" style="41" customWidth="1"/>
    <col min="1265" max="1265" width="13" style="41" customWidth="1"/>
    <col min="1266" max="1266" width="11.28515625" style="41" customWidth="1"/>
    <col min="1267" max="1267" width="11" style="41" customWidth="1"/>
    <col min="1268" max="1268" width="9.5703125" style="41" customWidth="1"/>
    <col min="1269" max="1269" width="0" style="41" hidden="1" customWidth="1"/>
    <col min="1270" max="1271" width="12.5703125" style="41" customWidth="1"/>
    <col min="1272" max="1272" width="15" style="41" customWidth="1"/>
    <col min="1273" max="1273" width="9.140625" style="41"/>
    <col min="1274" max="1274" width="9.42578125" style="41" customWidth="1"/>
    <col min="1275" max="1275" width="9.85546875" style="41" customWidth="1"/>
    <col min="1276" max="1277" width="13.7109375" style="41" customWidth="1"/>
    <col min="1278" max="1278" width="13.140625" style="41" customWidth="1"/>
    <col min="1279" max="1279" width="18.140625" style="41" customWidth="1"/>
    <col min="1280" max="1280" width="11.42578125" style="41" customWidth="1"/>
    <col min="1281" max="1281" width="16" style="41" customWidth="1"/>
    <col min="1282" max="1282" width="20.7109375" style="41" bestFit="1" customWidth="1"/>
    <col min="1283" max="1508" width="9.140625" style="41"/>
    <col min="1509" max="1509" width="4.28515625" style="41" customWidth="1"/>
    <col min="1510" max="1510" width="19.42578125" style="41" customWidth="1"/>
    <col min="1511" max="1511" width="10.85546875" style="41" customWidth="1"/>
    <col min="1512" max="1513" width="9" style="41" customWidth="1"/>
    <col min="1514" max="1515" width="5.5703125" style="41" customWidth="1"/>
    <col min="1516" max="1517" width="7.7109375" style="41" customWidth="1"/>
    <col min="1518" max="1519" width="7.5703125" style="41" customWidth="1"/>
    <col min="1520" max="1520" width="7.140625" style="41" customWidth="1"/>
    <col min="1521" max="1521" width="13" style="41" customWidth="1"/>
    <col min="1522" max="1522" width="11.28515625" style="41" customWidth="1"/>
    <col min="1523" max="1523" width="11" style="41" customWidth="1"/>
    <col min="1524" max="1524" width="9.5703125" style="41" customWidth="1"/>
    <col min="1525" max="1525" width="0" style="41" hidden="1" customWidth="1"/>
    <col min="1526" max="1527" width="12.5703125" style="41" customWidth="1"/>
    <col min="1528" max="1528" width="15" style="41" customWidth="1"/>
    <col min="1529" max="1529" width="9.140625" style="41"/>
    <col min="1530" max="1530" width="9.42578125" style="41" customWidth="1"/>
    <col min="1531" max="1531" width="9.85546875" style="41" customWidth="1"/>
    <col min="1532" max="1533" width="13.7109375" style="41" customWidth="1"/>
    <col min="1534" max="1534" width="13.140625" style="41" customWidth="1"/>
    <col min="1535" max="1535" width="18.140625" style="41" customWidth="1"/>
    <col min="1536" max="1536" width="11.42578125" style="41" customWidth="1"/>
    <col min="1537" max="1537" width="16" style="41" customWidth="1"/>
    <col min="1538" max="1538" width="20.7109375" style="41" bestFit="1" customWidth="1"/>
    <col min="1539" max="1764" width="9.140625" style="41"/>
    <col min="1765" max="1765" width="4.28515625" style="41" customWidth="1"/>
    <col min="1766" max="1766" width="19.42578125" style="41" customWidth="1"/>
    <col min="1767" max="1767" width="10.85546875" style="41" customWidth="1"/>
    <col min="1768" max="1769" width="9" style="41" customWidth="1"/>
    <col min="1770" max="1771" width="5.5703125" style="41" customWidth="1"/>
    <col min="1772" max="1773" width="7.7109375" style="41" customWidth="1"/>
    <col min="1774" max="1775" width="7.5703125" style="41" customWidth="1"/>
    <col min="1776" max="1776" width="7.140625" style="41" customWidth="1"/>
    <col min="1777" max="1777" width="13" style="41" customWidth="1"/>
    <col min="1778" max="1778" width="11.28515625" style="41" customWidth="1"/>
    <col min="1779" max="1779" width="11" style="41" customWidth="1"/>
    <col min="1780" max="1780" width="9.5703125" style="41" customWidth="1"/>
    <col min="1781" max="1781" width="0" style="41" hidden="1" customWidth="1"/>
    <col min="1782" max="1783" width="12.5703125" style="41" customWidth="1"/>
    <col min="1784" max="1784" width="15" style="41" customWidth="1"/>
    <col min="1785" max="1785" width="9.140625" style="41"/>
    <col min="1786" max="1786" width="9.42578125" style="41" customWidth="1"/>
    <col min="1787" max="1787" width="9.85546875" style="41" customWidth="1"/>
    <col min="1788" max="1789" width="13.7109375" style="41" customWidth="1"/>
    <col min="1790" max="1790" width="13.140625" style="41" customWidth="1"/>
    <col min="1791" max="1791" width="18.140625" style="41" customWidth="1"/>
    <col min="1792" max="1792" width="11.42578125" style="41" customWidth="1"/>
    <col min="1793" max="1793" width="16" style="41" customWidth="1"/>
    <col min="1794" max="1794" width="20.7109375" style="41" bestFit="1" customWidth="1"/>
    <col min="1795" max="2020" width="9.140625" style="41"/>
    <col min="2021" max="2021" width="4.28515625" style="41" customWidth="1"/>
    <col min="2022" max="2022" width="19.42578125" style="41" customWidth="1"/>
    <col min="2023" max="2023" width="10.85546875" style="41" customWidth="1"/>
    <col min="2024" max="2025" width="9" style="41" customWidth="1"/>
    <col min="2026" max="2027" width="5.5703125" style="41" customWidth="1"/>
    <col min="2028" max="2029" width="7.7109375" style="41" customWidth="1"/>
    <col min="2030" max="2031" width="7.5703125" style="41" customWidth="1"/>
    <col min="2032" max="2032" width="7.140625" style="41" customWidth="1"/>
    <col min="2033" max="2033" width="13" style="41" customWidth="1"/>
    <col min="2034" max="2034" width="11.28515625" style="41" customWidth="1"/>
    <col min="2035" max="2035" width="11" style="41" customWidth="1"/>
    <col min="2036" max="2036" width="9.5703125" style="41" customWidth="1"/>
    <col min="2037" max="2037" width="0" style="41" hidden="1" customWidth="1"/>
    <col min="2038" max="2039" width="12.5703125" style="41" customWidth="1"/>
    <col min="2040" max="2040" width="15" style="41" customWidth="1"/>
    <col min="2041" max="2041" width="9.140625" style="41"/>
    <col min="2042" max="2042" width="9.42578125" style="41" customWidth="1"/>
    <col min="2043" max="2043" width="9.85546875" style="41" customWidth="1"/>
    <col min="2044" max="2045" width="13.7109375" style="41" customWidth="1"/>
    <col min="2046" max="2046" width="13.140625" style="41" customWidth="1"/>
    <col min="2047" max="2047" width="18.140625" style="41" customWidth="1"/>
    <col min="2048" max="2048" width="11.42578125" style="41" customWidth="1"/>
    <col min="2049" max="2049" width="16" style="41" customWidth="1"/>
    <col min="2050" max="2050" width="20.7109375" style="41" bestFit="1" customWidth="1"/>
    <col min="2051" max="2276" width="9.140625" style="41"/>
    <col min="2277" max="2277" width="4.28515625" style="41" customWidth="1"/>
    <col min="2278" max="2278" width="19.42578125" style="41" customWidth="1"/>
    <col min="2279" max="2279" width="10.85546875" style="41" customWidth="1"/>
    <col min="2280" max="2281" width="9" style="41" customWidth="1"/>
    <col min="2282" max="2283" width="5.5703125" style="41" customWidth="1"/>
    <col min="2284" max="2285" width="7.7109375" style="41" customWidth="1"/>
    <col min="2286" max="2287" width="7.5703125" style="41" customWidth="1"/>
    <col min="2288" max="2288" width="7.140625" style="41" customWidth="1"/>
    <col min="2289" max="2289" width="13" style="41" customWidth="1"/>
    <col min="2290" max="2290" width="11.28515625" style="41" customWidth="1"/>
    <col min="2291" max="2291" width="11" style="41" customWidth="1"/>
    <col min="2292" max="2292" width="9.5703125" style="41" customWidth="1"/>
    <col min="2293" max="2293" width="0" style="41" hidden="1" customWidth="1"/>
    <col min="2294" max="2295" width="12.5703125" style="41" customWidth="1"/>
    <col min="2296" max="2296" width="15" style="41" customWidth="1"/>
    <col min="2297" max="2297" width="9.140625" style="41"/>
    <col min="2298" max="2298" width="9.42578125" style="41" customWidth="1"/>
    <col min="2299" max="2299" width="9.85546875" style="41" customWidth="1"/>
    <col min="2300" max="2301" width="13.7109375" style="41" customWidth="1"/>
    <col min="2302" max="2302" width="13.140625" style="41" customWidth="1"/>
    <col min="2303" max="2303" width="18.140625" style="41" customWidth="1"/>
    <col min="2304" max="2304" width="11.42578125" style="41" customWidth="1"/>
    <col min="2305" max="2305" width="16" style="41" customWidth="1"/>
    <col min="2306" max="2306" width="20.7109375" style="41" bestFit="1" customWidth="1"/>
    <col min="2307" max="2532" width="9.140625" style="41"/>
    <col min="2533" max="2533" width="4.28515625" style="41" customWidth="1"/>
    <col min="2534" max="2534" width="19.42578125" style="41" customWidth="1"/>
    <col min="2535" max="2535" width="10.85546875" style="41" customWidth="1"/>
    <col min="2536" max="2537" width="9" style="41" customWidth="1"/>
    <col min="2538" max="2539" width="5.5703125" style="41" customWidth="1"/>
    <col min="2540" max="2541" width="7.7109375" style="41" customWidth="1"/>
    <col min="2542" max="2543" width="7.5703125" style="41" customWidth="1"/>
    <col min="2544" max="2544" width="7.140625" style="41" customWidth="1"/>
    <col min="2545" max="2545" width="13" style="41" customWidth="1"/>
    <col min="2546" max="2546" width="11.28515625" style="41" customWidth="1"/>
    <col min="2547" max="2547" width="11" style="41" customWidth="1"/>
    <col min="2548" max="2548" width="9.5703125" style="41" customWidth="1"/>
    <col min="2549" max="2549" width="0" style="41" hidden="1" customWidth="1"/>
    <col min="2550" max="2551" width="12.5703125" style="41" customWidth="1"/>
    <col min="2552" max="2552" width="15" style="41" customWidth="1"/>
    <col min="2553" max="2553" width="9.140625" style="41"/>
    <col min="2554" max="2554" width="9.42578125" style="41" customWidth="1"/>
    <col min="2555" max="2555" width="9.85546875" style="41" customWidth="1"/>
    <col min="2556" max="2557" width="13.7109375" style="41" customWidth="1"/>
    <col min="2558" max="2558" width="13.140625" style="41" customWidth="1"/>
    <col min="2559" max="2559" width="18.140625" style="41" customWidth="1"/>
    <col min="2560" max="2560" width="11.42578125" style="41" customWidth="1"/>
    <col min="2561" max="2561" width="16" style="41" customWidth="1"/>
    <col min="2562" max="2562" width="20.7109375" style="41" bestFit="1" customWidth="1"/>
    <col min="2563" max="2788" width="9.140625" style="41"/>
    <col min="2789" max="2789" width="4.28515625" style="41" customWidth="1"/>
    <col min="2790" max="2790" width="19.42578125" style="41" customWidth="1"/>
    <col min="2791" max="2791" width="10.85546875" style="41" customWidth="1"/>
    <col min="2792" max="2793" width="9" style="41" customWidth="1"/>
    <col min="2794" max="2795" width="5.5703125" style="41" customWidth="1"/>
    <col min="2796" max="2797" width="7.7109375" style="41" customWidth="1"/>
    <col min="2798" max="2799" width="7.5703125" style="41" customWidth="1"/>
    <col min="2800" max="2800" width="7.140625" style="41" customWidth="1"/>
    <col min="2801" max="2801" width="13" style="41" customWidth="1"/>
    <col min="2802" max="2802" width="11.28515625" style="41" customWidth="1"/>
    <col min="2803" max="2803" width="11" style="41" customWidth="1"/>
    <col min="2804" max="2804" width="9.5703125" style="41" customWidth="1"/>
    <col min="2805" max="2805" width="0" style="41" hidden="1" customWidth="1"/>
    <col min="2806" max="2807" width="12.5703125" style="41" customWidth="1"/>
    <col min="2808" max="2808" width="15" style="41" customWidth="1"/>
    <col min="2809" max="2809" width="9.140625" style="41"/>
    <col min="2810" max="2810" width="9.42578125" style="41" customWidth="1"/>
    <col min="2811" max="2811" width="9.85546875" style="41" customWidth="1"/>
    <col min="2812" max="2813" width="13.7109375" style="41" customWidth="1"/>
    <col min="2814" max="2814" width="13.140625" style="41" customWidth="1"/>
    <col min="2815" max="2815" width="18.140625" style="41" customWidth="1"/>
    <col min="2816" max="2816" width="11.42578125" style="41" customWidth="1"/>
    <col min="2817" max="2817" width="16" style="41" customWidth="1"/>
    <col min="2818" max="2818" width="20.7109375" style="41" bestFit="1" customWidth="1"/>
    <col min="2819" max="3044" width="9.140625" style="41"/>
    <col min="3045" max="3045" width="4.28515625" style="41" customWidth="1"/>
    <col min="3046" max="3046" width="19.42578125" style="41" customWidth="1"/>
    <col min="3047" max="3047" width="10.85546875" style="41" customWidth="1"/>
    <col min="3048" max="3049" width="9" style="41" customWidth="1"/>
    <col min="3050" max="3051" width="5.5703125" style="41" customWidth="1"/>
    <col min="3052" max="3053" width="7.7109375" style="41" customWidth="1"/>
    <col min="3054" max="3055" width="7.5703125" style="41" customWidth="1"/>
    <col min="3056" max="3056" width="7.140625" style="41" customWidth="1"/>
    <col min="3057" max="3057" width="13" style="41" customWidth="1"/>
    <col min="3058" max="3058" width="11.28515625" style="41" customWidth="1"/>
    <col min="3059" max="3059" width="11" style="41" customWidth="1"/>
    <col min="3060" max="3060" width="9.5703125" style="41" customWidth="1"/>
    <col min="3061" max="3061" width="0" style="41" hidden="1" customWidth="1"/>
    <col min="3062" max="3063" width="12.5703125" style="41" customWidth="1"/>
    <col min="3064" max="3064" width="15" style="41" customWidth="1"/>
    <col min="3065" max="3065" width="9.140625" style="41"/>
    <col min="3066" max="3066" width="9.42578125" style="41" customWidth="1"/>
    <col min="3067" max="3067" width="9.85546875" style="41" customWidth="1"/>
    <col min="3068" max="3069" width="13.7109375" style="41" customWidth="1"/>
    <col min="3070" max="3070" width="13.140625" style="41" customWidth="1"/>
    <col min="3071" max="3071" width="18.140625" style="41" customWidth="1"/>
    <col min="3072" max="3072" width="11.42578125" style="41" customWidth="1"/>
    <col min="3073" max="3073" width="16" style="41" customWidth="1"/>
    <col min="3074" max="3074" width="20.7109375" style="41" bestFit="1" customWidth="1"/>
    <col min="3075" max="3300" width="9.140625" style="41"/>
    <col min="3301" max="3301" width="4.28515625" style="41" customWidth="1"/>
    <col min="3302" max="3302" width="19.42578125" style="41" customWidth="1"/>
    <col min="3303" max="3303" width="10.85546875" style="41" customWidth="1"/>
    <col min="3304" max="3305" width="9" style="41" customWidth="1"/>
    <col min="3306" max="3307" width="5.5703125" style="41" customWidth="1"/>
    <col min="3308" max="3309" width="7.7109375" style="41" customWidth="1"/>
    <col min="3310" max="3311" width="7.5703125" style="41" customWidth="1"/>
    <col min="3312" max="3312" width="7.140625" style="41" customWidth="1"/>
    <col min="3313" max="3313" width="13" style="41" customWidth="1"/>
    <col min="3314" max="3314" width="11.28515625" style="41" customWidth="1"/>
    <col min="3315" max="3315" width="11" style="41" customWidth="1"/>
    <col min="3316" max="3316" width="9.5703125" style="41" customWidth="1"/>
    <col min="3317" max="3317" width="0" style="41" hidden="1" customWidth="1"/>
    <col min="3318" max="3319" width="12.5703125" style="41" customWidth="1"/>
    <col min="3320" max="3320" width="15" style="41" customWidth="1"/>
    <col min="3321" max="3321" width="9.140625" style="41"/>
    <col min="3322" max="3322" width="9.42578125" style="41" customWidth="1"/>
    <col min="3323" max="3323" width="9.85546875" style="41" customWidth="1"/>
    <col min="3324" max="3325" width="13.7109375" style="41" customWidth="1"/>
    <col min="3326" max="3326" width="13.140625" style="41" customWidth="1"/>
    <col min="3327" max="3327" width="18.140625" style="41" customWidth="1"/>
    <col min="3328" max="3328" width="11.42578125" style="41" customWidth="1"/>
    <col min="3329" max="3329" width="16" style="41" customWidth="1"/>
    <col min="3330" max="3330" width="20.7109375" style="41" bestFit="1" customWidth="1"/>
    <col min="3331" max="3556" width="9.140625" style="41"/>
    <col min="3557" max="3557" width="4.28515625" style="41" customWidth="1"/>
    <col min="3558" max="3558" width="19.42578125" style="41" customWidth="1"/>
    <col min="3559" max="3559" width="10.85546875" style="41" customWidth="1"/>
    <col min="3560" max="3561" width="9" style="41" customWidth="1"/>
    <col min="3562" max="3563" width="5.5703125" style="41" customWidth="1"/>
    <col min="3564" max="3565" width="7.7109375" style="41" customWidth="1"/>
    <col min="3566" max="3567" width="7.5703125" style="41" customWidth="1"/>
    <col min="3568" max="3568" width="7.140625" style="41" customWidth="1"/>
    <col min="3569" max="3569" width="13" style="41" customWidth="1"/>
    <col min="3570" max="3570" width="11.28515625" style="41" customWidth="1"/>
    <col min="3571" max="3571" width="11" style="41" customWidth="1"/>
    <col min="3572" max="3572" width="9.5703125" style="41" customWidth="1"/>
    <col min="3573" max="3573" width="0" style="41" hidden="1" customWidth="1"/>
    <col min="3574" max="3575" width="12.5703125" style="41" customWidth="1"/>
    <col min="3576" max="3576" width="15" style="41" customWidth="1"/>
    <col min="3577" max="3577" width="9.140625" style="41"/>
    <col min="3578" max="3578" width="9.42578125" style="41" customWidth="1"/>
    <col min="3579" max="3579" width="9.85546875" style="41" customWidth="1"/>
    <col min="3580" max="3581" width="13.7109375" style="41" customWidth="1"/>
    <col min="3582" max="3582" width="13.140625" style="41" customWidth="1"/>
    <col min="3583" max="3583" width="18.140625" style="41" customWidth="1"/>
    <col min="3584" max="3584" width="11.42578125" style="41" customWidth="1"/>
    <col min="3585" max="3585" width="16" style="41" customWidth="1"/>
    <col min="3586" max="3586" width="20.7109375" style="41" bestFit="1" customWidth="1"/>
    <col min="3587" max="3812" width="9.140625" style="41"/>
    <col min="3813" max="3813" width="4.28515625" style="41" customWidth="1"/>
    <col min="3814" max="3814" width="19.42578125" style="41" customWidth="1"/>
    <col min="3815" max="3815" width="10.85546875" style="41" customWidth="1"/>
    <col min="3816" max="3817" width="9" style="41" customWidth="1"/>
    <col min="3818" max="3819" width="5.5703125" style="41" customWidth="1"/>
    <col min="3820" max="3821" width="7.7109375" style="41" customWidth="1"/>
    <col min="3822" max="3823" width="7.5703125" style="41" customWidth="1"/>
    <col min="3824" max="3824" width="7.140625" style="41" customWidth="1"/>
    <col min="3825" max="3825" width="13" style="41" customWidth="1"/>
    <col min="3826" max="3826" width="11.28515625" style="41" customWidth="1"/>
    <col min="3827" max="3827" width="11" style="41" customWidth="1"/>
    <col min="3828" max="3828" width="9.5703125" style="41" customWidth="1"/>
    <col min="3829" max="3829" width="0" style="41" hidden="1" customWidth="1"/>
    <col min="3830" max="3831" width="12.5703125" style="41" customWidth="1"/>
    <col min="3832" max="3832" width="15" style="41" customWidth="1"/>
    <col min="3833" max="3833" width="9.140625" style="41"/>
    <col min="3834" max="3834" width="9.42578125" style="41" customWidth="1"/>
    <col min="3835" max="3835" width="9.85546875" style="41" customWidth="1"/>
    <col min="3836" max="3837" width="13.7109375" style="41" customWidth="1"/>
    <col min="3838" max="3838" width="13.140625" style="41" customWidth="1"/>
    <col min="3839" max="3839" width="18.140625" style="41" customWidth="1"/>
    <col min="3840" max="3840" width="11.42578125" style="41" customWidth="1"/>
    <col min="3841" max="3841" width="16" style="41" customWidth="1"/>
    <col min="3842" max="3842" width="20.7109375" style="41" bestFit="1" customWidth="1"/>
    <col min="3843" max="4068" width="9.140625" style="41"/>
    <col min="4069" max="4069" width="4.28515625" style="41" customWidth="1"/>
    <col min="4070" max="4070" width="19.42578125" style="41" customWidth="1"/>
    <col min="4071" max="4071" width="10.85546875" style="41" customWidth="1"/>
    <col min="4072" max="4073" width="9" style="41" customWidth="1"/>
    <col min="4074" max="4075" width="5.5703125" style="41" customWidth="1"/>
    <col min="4076" max="4077" width="7.7109375" style="41" customWidth="1"/>
    <col min="4078" max="4079" width="7.5703125" style="41" customWidth="1"/>
    <col min="4080" max="4080" width="7.140625" style="41" customWidth="1"/>
    <col min="4081" max="4081" width="13" style="41" customWidth="1"/>
    <col min="4082" max="4082" width="11.28515625" style="41" customWidth="1"/>
    <col min="4083" max="4083" width="11" style="41" customWidth="1"/>
    <col min="4084" max="4084" width="9.5703125" style="41" customWidth="1"/>
    <col min="4085" max="4085" width="0" style="41" hidden="1" customWidth="1"/>
    <col min="4086" max="4087" width="12.5703125" style="41" customWidth="1"/>
    <col min="4088" max="4088" width="15" style="41" customWidth="1"/>
    <col min="4089" max="4089" width="9.140625" style="41"/>
    <col min="4090" max="4090" width="9.42578125" style="41" customWidth="1"/>
    <col min="4091" max="4091" width="9.85546875" style="41" customWidth="1"/>
    <col min="4092" max="4093" width="13.7109375" style="41" customWidth="1"/>
    <col min="4094" max="4094" width="13.140625" style="41" customWidth="1"/>
    <col min="4095" max="4095" width="18.140625" style="41" customWidth="1"/>
    <col min="4096" max="4096" width="11.42578125" style="41" customWidth="1"/>
    <col min="4097" max="4097" width="16" style="41" customWidth="1"/>
    <col min="4098" max="4098" width="20.7109375" style="41" bestFit="1" customWidth="1"/>
    <col min="4099" max="4324" width="9.140625" style="41"/>
    <col min="4325" max="4325" width="4.28515625" style="41" customWidth="1"/>
    <col min="4326" max="4326" width="19.42578125" style="41" customWidth="1"/>
    <col min="4327" max="4327" width="10.85546875" style="41" customWidth="1"/>
    <col min="4328" max="4329" width="9" style="41" customWidth="1"/>
    <col min="4330" max="4331" width="5.5703125" style="41" customWidth="1"/>
    <col min="4332" max="4333" width="7.7109375" style="41" customWidth="1"/>
    <col min="4334" max="4335" width="7.5703125" style="41" customWidth="1"/>
    <col min="4336" max="4336" width="7.140625" style="41" customWidth="1"/>
    <col min="4337" max="4337" width="13" style="41" customWidth="1"/>
    <col min="4338" max="4338" width="11.28515625" style="41" customWidth="1"/>
    <col min="4339" max="4339" width="11" style="41" customWidth="1"/>
    <col min="4340" max="4340" width="9.5703125" style="41" customWidth="1"/>
    <col min="4341" max="4341" width="0" style="41" hidden="1" customWidth="1"/>
    <col min="4342" max="4343" width="12.5703125" style="41" customWidth="1"/>
    <col min="4344" max="4344" width="15" style="41" customWidth="1"/>
    <col min="4345" max="4345" width="9.140625" style="41"/>
    <col min="4346" max="4346" width="9.42578125" style="41" customWidth="1"/>
    <col min="4347" max="4347" width="9.85546875" style="41" customWidth="1"/>
    <col min="4348" max="4349" width="13.7109375" style="41" customWidth="1"/>
    <col min="4350" max="4350" width="13.140625" style="41" customWidth="1"/>
    <col min="4351" max="4351" width="18.140625" style="41" customWidth="1"/>
    <col min="4352" max="4352" width="11.42578125" style="41" customWidth="1"/>
    <col min="4353" max="4353" width="16" style="41" customWidth="1"/>
    <col min="4354" max="4354" width="20.7109375" style="41" bestFit="1" customWidth="1"/>
    <col min="4355" max="4580" width="9.140625" style="41"/>
    <col min="4581" max="4581" width="4.28515625" style="41" customWidth="1"/>
    <col min="4582" max="4582" width="19.42578125" style="41" customWidth="1"/>
    <col min="4583" max="4583" width="10.85546875" style="41" customWidth="1"/>
    <col min="4584" max="4585" width="9" style="41" customWidth="1"/>
    <col min="4586" max="4587" width="5.5703125" style="41" customWidth="1"/>
    <col min="4588" max="4589" width="7.7109375" style="41" customWidth="1"/>
    <col min="4590" max="4591" width="7.5703125" style="41" customWidth="1"/>
    <col min="4592" max="4592" width="7.140625" style="41" customWidth="1"/>
    <col min="4593" max="4593" width="13" style="41" customWidth="1"/>
    <col min="4594" max="4594" width="11.28515625" style="41" customWidth="1"/>
    <col min="4595" max="4595" width="11" style="41" customWidth="1"/>
    <col min="4596" max="4596" width="9.5703125" style="41" customWidth="1"/>
    <col min="4597" max="4597" width="0" style="41" hidden="1" customWidth="1"/>
    <col min="4598" max="4599" width="12.5703125" style="41" customWidth="1"/>
    <col min="4600" max="4600" width="15" style="41" customWidth="1"/>
    <col min="4601" max="4601" width="9.140625" style="41"/>
    <col min="4602" max="4602" width="9.42578125" style="41" customWidth="1"/>
    <col min="4603" max="4603" width="9.85546875" style="41" customWidth="1"/>
    <col min="4604" max="4605" width="13.7109375" style="41" customWidth="1"/>
    <col min="4606" max="4606" width="13.140625" style="41" customWidth="1"/>
    <col min="4607" max="4607" width="18.140625" style="41" customWidth="1"/>
    <col min="4608" max="4608" width="11.42578125" style="41" customWidth="1"/>
    <col min="4609" max="4609" width="16" style="41" customWidth="1"/>
    <col min="4610" max="4610" width="20.7109375" style="41" bestFit="1" customWidth="1"/>
    <col min="4611" max="4836" width="9.140625" style="41"/>
    <col min="4837" max="4837" width="4.28515625" style="41" customWidth="1"/>
    <col min="4838" max="4838" width="19.42578125" style="41" customWidth="1"/>
    <col min="4839" max="4839" width="10.85546875" style="41" customWidth="1"/>
    <col min="4840" max="4841" width="9" style="41" customWidth="1"/>
    <col min="4842" max="4843" width="5.5703125" style="41" customWidth="1"/>
    <col min="4844" max="4845" width="7.7109375" style="41" customWidth="1"/>
    <col min="4846" max="4847" width="7.5703125" style="41" customWidth="1"/>
    <col min="4848" max="4848" width="7.140625" style="41" customWidth="1"/>
    <col min="4849" max="4849" width="13" style="41" customWidth="1"/>
    <col min="4850" max="4850" width="11.28515625" style="41" customWidth="1"/>
    <col min="4851" max="4851" width="11" style="41" customWidth="1"/>
    <col min="4852" max="4852" width="9.5703125" style="41" customWidth="1"/>
    <col min="4853" max="4853" width="0" style="41" hidden="1" customWidth="1"/>
    <col min="4854" max="4855" width="12.5703125" style="41" customWidth="1"/>
    <col min="4856" max="4856" width="15" style="41" customWidth="1"/>
    <col min="4857" max="4857" width="9.140625" style="41"/>
    <col min="4858" max="4858" width="9.42578125" style="41" customWidth="1"/>
    <col min="4859" max="4859" width="9.85546875" style="41" customWidth="1"/>
    <col min="4860" max="4861" width="13.7109375" style="41" customWidth="1"/>
    <col min="4862" max="4862" width="13.140625" style="41" customWidth="1"/>
    <col min="4863" max="4863" width="18.140625" style="41" customWidth="1"/>
    <col min="4864" max="4864" width="11.42578125" style="41" customWidth="1"/>
    <col min="4865" max="4865" width="16" style="41" customWidth="1"/>
    <col min="4866" max="4866" width="20.7109375" style="41" bestFit="1" customWidth="1"/>
    <col min="4867" max="5092" width="9.140625" style="41"/>
    <col min="5093" max="5093" width="4.28515625" style="41" customWidth="1"/>
    <col min="5094" max="5094" width="19.42578125" style="41" customWidth="1"/>
    <col min="5095" max="5095" width="10.85546875" style="41" customWidth="1"/>
    <col min="5096" max="5097" width="9" style="41" customWidth="1"/>
    <col min="5098" max="5099" width="5.5703125" style="41" customWidth="1"/>
    <col min="5100" max="5101" width="7.7109375" style="41" customWidth="1"/>
    <col min="5102" max="5103" width="7.5703125" style="41" customWidth="1"/>
    <col min="5104" max="5104" width="7.140625" style="41" customWidth="1"/>
    <col min="5105" max="5105" width="13" style="41" customWidth="1"/>
    <col min="5106" max="5106" width="11.28515625" style="41" customWidth="1"/>
    <col min="5107" max="5107" width="11" style="41" customWidth="1"/>
    <col min="5108" max="5108" width="9.5703125" style="41" customWidth="1"/>
    <col min="5109" max="5109" width="0" style="41" hidden="1" customWidth="1"/>
    <col min="5110" max="5111" width="12.5703125" style="41" customWidth="1"/>
    <col min="5112" max="5112" width="15" style="41" customWidth="1"/>
    <col min="5113" max="5113" width="9.140625" style="41"/>
    <col min="5114" max="5114" width="9.42578125" style="41" customWidth="1"/>
    <col min="5115" max="5115" width="9.85546875" style="41" customWidth="1"/>
    <col min="5116" max="5117" width="13.7109375" style="41" customWidth="1"/>
    <col min="5118" max="5118" width="13.140625" style="41" customWidth="1"/>
    <col min="5119" max="5119" width="18.140625" style="41" customWidth="1"/>
    <col min="5120" max="5120" width="11.42578125" style="41" customWidth="1"/>
    <col min="5121" max="5121" width="16" style="41" customWidth="1"/>
    <col min="5122" max="5122" width="20.7109375" style="41" bestFit="1" customWidth="1"/>
    <col min="5123" max="5348" width="9.140625" style="41"/>
    <col min="5349" max="5349" width="4.28515625" style="41" customWidth="1"/>
    <col min="5350" max="5350" width="19.42578125" style="41" customWidth="1"/>
    <col min="5351" max="5351" width="10.85546875" style="41" customWidth="1"/>
    <col min="5352" max="5353" width="9" style="41" customWidth="1"/>
    <col min="5354" max="5355" width="5.5703125" style="41" customWidth="1"/>
    <col min="5356" max="5357" width="7.7109375" style="41" customWidth="1"/>
    <col min="5358" max="5359" width="7.5703125" style="41" customWidth="1"/>
    <col min="5360" max="5360" width="7.140625" style="41" customWidth="1"/>
    <col min="5361" max="5361" width="13" style="41" customWidth="1"/>
    <col min="5362" max="5362" width="11.28515625" style="41" customWidth="1"/>
    <col min="5363" max="5363" width="11" style="41" customWidth="1"/>
    <col min="5364" max="5364" width="9.5703125" style="41" customWidth="1"/>
    <col min="5365" max="5365" width="0" style="41" hidden="1" customWidth="1"/>
    <col min="5366" max="5367" width="12.5703125" style="41" customWidth="1"/>
    <col min="5368" max="5368" width="15" style="41" customWidth="1"/>
    <col min="5369" max="5369" width="9.140625" style="41"/>
    <col min="5370" max="5370" width="9.42578125" style="41" customWidth="1"/>
    <col min="5371" max="5371" width="9.85546875" style="41" customWidth="1"/>
    <col min="5372" max="5373" width="13.7109375" style="41" customWidth="1"/>
    <col min="5374" max="5374" width="13.140625" style="41" customWidth="1"/>
    <col min="5375" max="5375" width="18.140625" style="41" customWidth="1"/>
    <col min="5376" max="5376" width="11.42578125" style="41" customWidth="1"/>
    <col min="5377" max="5377" width="16" style="41" customWidth="1"/>
    <col min="5378" max="5378" width="20.7109375" style="41" bestFit="1" customWidth="1"/>
    <col min="5379" max="5604" width="9.140625" style="41"/>
    <col min="5605" max="5605" width="4.28515625" style="41" customWidth="1"/>
    <col min="5606" max="5606" width="19.42578125" style="41" customWidth="1"/>
    <col min="5607" max="5607" width="10.85546875" style="41" customWidth="1"/>
    <col min="5608" max="5609" width="9" style="41" customWidth="1"/>
    <col min="5610" max="5611" width="5.5703125" style="41" customWidth="1"/>
    <col min="5612" max="5613" width="7.7109375" style="41" customWidth="1"/>
    <col min="5614" max="5615" width="7.5703125" style="41" customWidth="1"/>
    <col min="5616" max="5616" width="7.140625" style="41" customWidth="1"/>
    <col min="5617" max="5617" width="13" style="41" customWidth="1"/>
    <col min="5618" max="5618" width="11.28515625" style="41" customWidth="1"/>
    <col min="5619" max="5619" width="11" style="41" customWidth="1"/>
    <col min="5620" max="5620" width="9.5703125" style="41" customWidth="1"/>
    <col min="5621" max="5621" width="0" style="41" hidden="1" customWidth="1"/>
    <col min="5622" max="5623" width="12.5703125" style="41" customWidth="1"/>
    <col min="5624" max="5624" width="15" style="41" customWidth="1"/>
    <col min="5625" max="5625" width="9.140625" style="41"/>
    <col min="5626" max="5626" width="9.42578125" style="41" customWidth="1"/>
    <col min="5627" max="5627" width="9.85546875" style="41" customWidth="1"/>
    <col min="5628" max="5629" width="13.7109375" style="41" customWidth="1"/>
    <col min="5630" max="5630" width="13.140625" style="41" customWidth="1"/>
    <col min="5631" max="5631" width="18.140625" style="41" customWidth="1"/>
    <col min="5632" max="5632" width="11.42578125" style="41" customWidth="1"/>
    <col min="5633" max="5633" width="16" style="41" customWidth="1"/>
    <col min="5634" max="5634" width="20.7109375" style="41" bestFit="1" customWidth="1"/>
    <col min="5635" max="5860" width="9.140625" style="41"/>
    <col min="5861" max="5861" width="4.28515625" style="41" customWidth="1"/>
    <col min="5862" max="5862" width="19.42578125" style="41" customWidth="1"/>
    <col min="5863" max="5863" width="10.85546875" style="41" customWidth="1"/>
    <col min="5864" max="5865" width="9" style="41" customWidth="1"/>
    <col min="5866" max="5867" width="5.5703125" style="41" customWidth="1"/>
    <col min="5868" max="5869" width="7.7109375" style="41" customWidth="1"/>
    <col min="5870" max="5871" width="7.5703125" style="41" customWidth="1"/>
    <col min="5872" max="5872" width="7.140625" style="41" customWidth="1"/>
    <col min="5873" max="5873" width="13" style="41" customWidth="1"/>
    <col min="5874" max="5874" width="11.28515625" style="41" customWidth="1"/>
    <col min="5875" max="5875" width="11" style="41" customWidth="1"/>
    <col min="5876" max="5876" width="9.5703125" style="41" customWidth="1"/>
    <col min="5877" max="5877" width="0" style="41" hidden="1" customWidth="1"/>
    <col min="5878" max="5879" width="12.5703125" style="41" customWidth="1"/>
    <col min="5880" max="5880" width="15" style="41" customWidth="1"/>
    <col min="5881" max="5881" width="9.140625" style="41"/>
    <col min="5882" max="5882" width="9.42578125" style="41" customWidth="1"/>
    <col min="5883" max="5883" width="9.85546875" style="41" customWidth="1"/>
    <col min="5884" max="5885" width="13.7109375" style="41" customWidth="1"/>
    <col min="5886" max="5886" width="13.140625" style="41" customWidth="1"/>
    <col min="5887" max="5887" width="18.140625" style="41" customWidth="1"/>
    <col min="5888" max="5888" width="11.42578125" style="41" customWidth="1"/>
    <col min="5889" max="5889" width="16" style="41" customWidth="1"/>
    <col min="5890" max="5890" width="20.7109375" style="41" bestFit="1" customWidth="1"/>
    <col min="5891" max="6116" width="9.140625" style="41"/>
    <col min="6117" max="6117" width="4.28515625" style="41" customWidth="1"/>
    <col min="6118" max="6118" width="19.42578125" style="41" customWidth="1"/>
    <col min="6119" max="6119" width="10.85546875" style="41" customWidth="1"/>
    <col min="6120" max="6121" width="9" style="41" customWidth="1"/>
    <col min="6122" max="6123" width="5.5703125" style="41" customWidth="1"/>
    <col min="6124" max="6125" width="7.7109375" style="41" customWidth="1"/>
    <col min="6126" max="6127" width="7.5703125" style="41" customWidth="1"/>
    <col min="6128" max="6128" width="7.140625" style="41" customWidth="1"/>
    <col min="6129" max="6129" width="13" style="41" customWidth="1"/>
    <col min="6130" max="6130" width="11.28515625" style="41" customWidth="1"/>
    <col min="6131" max="6131" width="11" style="41" customWidth="1"/>
    <col min="6132" max="6132" width="9.5703125" style="41" customWidth="1"/>
    <col min="6133" max="6133" width="0" style="41" hidden="1" customWidth="1"/>
    <col min="6134" max="6135" width="12.5703125" style="41" customWidth="1"/>
    <col min="6136" max="6136" width="15" style="41" customWidth="1"/>
    <col min="6137" max="6137" width="9.140625" style="41"/>
    <col min="6138" max="6138" width="9.42578125" style="41" customWidth="1"/>
    <col min="6139" max="6139" width="9.85546875" style="41" customWidth="1"/>
    <col min="6140" max="6141" width="13.7109375" style="41" customWidth="1"/>
    <col min="6142" max="6142" width="13.140625" style="41" customWidth="1"/>
    <col min="6143" max="6143" width="18.140625" style="41" customWidth="1"/>
    <col min="6144" max="6144" width="11.42578125" style="41" customWidth="1"/>
    <col min="6145" max="6145" width="16" style="41" customWidth="1"/>
    <col min="6146" max="6146" width="20.7109375" style="41" bestFit="1" customWidth="1"/>
    <col min="6147" max="6372" width="9.140625" style="41"/>
    <col min="6373" max="6373" width="4.28515625" style="41" customWidth="1"/>
    <col min="6374" max="6374" width="19.42578125" style="41" customWidth="1"/>
    <col min="6375" max="6375" width="10.85546875" style="41" customWidth="1"/>
    <col min="6376" max="6377" width="9" style="41" customWidth="1"/>
    <col min="6378" max="6379" width="5.5703125" style="41" customWidth="1"/>
    <col min="6380" max="6381" width="7.7109375" style="41" customWidth="1"/>
    <col min="6382" max="6383" width="7.5703125" style="41" customWidth="1"/>
    <col min="6384" max="6384" width="7.140625" style="41" customWidth="1"/>
    <col min="6385" max="6385" width="13" style="41" customWidth="1"/>
    <col min="6386" max="6386" width="11.28515625" style="41" customWidth="1"/>
    <col min="6387" max="6387" width="11" style="41" customWidth="1"/>
    <col min="6388" max="6388" width="9.5703125" style="41" customWidth="1"/>
    <col min="6389" max="6389" width="0" style="41" hidden="1" customWidth="1"/>
    <col min="6390" max="6391" width="12.5703125" style="41" customWidth="1"/>
    <col min="6392" max="6392" width="15" style="41" customWidth="1"/>
    <col min="6393" max="6393" width="9.140625" style="41"/>
    <col min="6394" max="6394" width="9.42578125" style="41" customWidth="1"/>
    <col min="6395" max="6395" width="9.85546875" style="41" customWidth="1"/>
    <col min="6396" max="6397" width="13.7109375" style="41" customWidth="1"/>
    <col min="6398" max="6398" width="13.140625" style="41" customWidth="1"/>
    <col min="6399" max="6399" width="18.140625" style="41" customWidth="1"/>
    <col min="6400" max="6400" width="11.42578125" style="41" customWidth="1"/>
    <col min="6401" max="6401" width="16" style="41" customWidth="1"/>
    <col min="6402" max="6402" width="20.7109375" style="41" bestFit="1" customWidth="1"/>
    <col min="6403" max="6628" width="9.140625" style="41"/>
    <col min="6629" max="6629" width="4.28515625" style="41" customWidth="1"/>
    <col min="6630" max="6630" width="19.42578125" style="41" customWidth="1"/>
    <col min="6631" max="6631" width="10.85546875" style="41" customWidth="1"/>
    <col min="6632" max="6633" width="9" style="41" customWidth="1"/>
    <col min="6634" max="6635" width="5.5703125" style="41" customWidth="1"/>
    <col min="6636" max="6637" width="7.7109375" style="41" customWidth="1"/>
    <col min="6638" max="6639" width="7.5703125" style="41" customWidth="1"/>
    <col min="6640" max="6640" width="7.140625" style="41" customWidth="1"/>
    <col min="6641" max="6641" width="13" style="41" customWidth="1"/>
    <col min="6642" max="6642" width="11.28515625" style="41" customWidth="1"/>
    <col min="6643" max="6643" width="11" style="41" customWidth="1"/>
    <col min="6644" max="6644" width="9.5703125" style="41" customWidth="1"/>
    <col min="6645" max="6645" width="0" style="41" hidden="1" customWidth="1"/>
    <col min="6646" max="6647" width="12.5703125" style="41" customWidth="1"/>
    <col min="6648" max="6648" width="15" style="41" customWidth="1"/>
    <col min="6649" max="6649" width="9.140625" style="41"/>
    <col min="6650" max="6650" width="9.42578125" style="41" customWidth="1"/>
    <col min="6651" max="6651" width="9.85546875" style="41" customWidth="1"/>
    <col min="6652" max="6653" width="13.7109375" style="41" customWidth="1"/>
    <col min="6654" max="6654" width="13.140625" style="41" customWidth="1"/>
    <col min="6655" max="6655" width="18.140625" style="41" customWidth="1"/>
    <col min="6656" max="6656" width="11.42578125" style="41" customWidth="1"/>
    <col min="6657" max="6657" width="16" style="41" customWidth="1"/>
    <col min="6658" max="6658" width="20.7109375" style="41" bestFit="1" customWidth="1"/>
    <col min="6659" max="6884" width="9.140625" style="41"/>
    <col min="6885" max="6885" width="4.28515625" style="41" customWidth="1"/>
    <col min="6886" max="6886" width="19.42578125" style="41" customWidth="1"/>
    <col min="6887" max="6887" width="10.85546875" style="41" customWidth="1"/>
    <col min="6888" max="6889" width="9" style="41" customWidth="1"/>
    <col min="6890" max="6891" width="5.5703125" style="41" customWidth="1"/>
    <col min="6892" max="6893" width="7.7109375" style="41" customWidth="1"/>
    <col min="6894" max="6895" width="7.5703125" style="41" customWidth="1"/>
    <col min="6896" max="6896" width="7.140625" style="41" customWidth="1"/>
    <col min="6897" max="6897" width="13" style="41" customWidth="1"/>
    <col min="6898" max="6898" width="11.28515625" style="41" customWidth="1"/>
    <col min="6899" max="6899" width="11" style="41" customWidth="1"/>
    <col min="6900" max="6900" width="9.5703125" style="41" customWidth="1"/>
    <col min="6901" max="6901" width="0" style="41" hidden="1" customWidth="1"/>
    <col min="6902" max="6903" width="12.5703125" style="41" customWidth="1"/>
    <col min="6904" max="6904" width="15" style="41" customWidth="1"/>
    <col min="6905" max="6905" width="9.140625" style="41"/>
    <col min="6906" max="6906" width="9.42578125" style="41" customWidth="1"/>
    <col min="6907" max="6907" width="9.85546875" style="41" customWidth="1"/>
    <col min="6908" max="6909" width="13.7109375" style="41" customWidth="1"/>
    <col min="6910" max="6910" width="13.140625" style="41" customWidth="1"/>
    <col min="6911" max="6911" width="18.140625" style="41" customWidth="1"/>
    <col min="6912" max="6912" width="11.42578125" style="41" customWidth="1"/>
    <col min="6913" max="6913" width="16" style="41" customWidth="1"/>
    <col min="6914" max="6914" width="20.7109375" style="41" bestFit="1" customWidth="1"/>
    <col min="6915" max="7140" width="9.140625" style="41"/>
    <col min="7141" max="7141" width="4.28515625" style="41" customWidth="1"/>
    <col min="7142" max="7142" width="19.42578125" style="41" customWidth="1"/>
    <col min="7143" max="7143" width="10.85546875" style="41" customWidth="1"/>
    <col min="7144" max="7145" width="9" style="41" customWidth="1"/>
    <col min="7146" max="7147" width="5.5703125" style="41" customWidth="1"/>
    <col min="7148" max="7149" width="7.7109375" style="41" customWidth="1"/>
    <col min="7150" max="7151" width="7.5703125" style="41" customWidth="1"/>
    <col min="7152" max="7152" width="7.140625" style="41" customWidth="1"/>
    <col min="7153" max="7153" width="13" style="41" customWidth="1"/>
    <col min="7154" max="7154" width="11.28515625" style="41" customWidth="1"/>
    <col min="7155" max="7155" width="11" style="41" customWidth="1"/>
    <col min="7156" max="7156" width="9.5703125" style="41" customWidth="1"/>
    <col min="7157" max="7157" width="0" style="41" hidden="1" customWidth="1"/>
    <col min="7158" max="7159" width="12.5703125" style="41" customWidth="1"/>
    <col min="7160" max="7160" width="15" style="41" customWidth="1"/>
    <col min="7161" max="7161" width="9.140625" style="41"/>
    <col min="7162" max="7162" width="9.42578125" style="41" customWidth="1"/>
    <col min="7163" max="7163" width="9.85546875" style="41" customWidth="1"/>
    <col min="7164" max="7165" width="13.7109375" style="41" customWidth="1"/>
    <col min="7166" max="7166" width="13.140625" style="41" customWidth="1"/>
    <col min="7167" max="7167" width="18.140625" style="41" customWidth="1"/>
    <col min="7168" max="7168" width="11.42578125" style="41" customWidth="1"/>
    <col min="7169" max="7169" width="16" style="41" customWidth="1"/>
    <col min="7170" max="7170" width="20.7109375" style="41" bestFit="1" customWidth="1"/>
    <col min="7171" max="7396" width="9.140625" style="41"/>
    <col min="7397" max="7397" width="4.28515625" style="41" customWidth="1"/>
    <col min="7398" max="7398" width="19.42578125" style="41" customWidth="1"/>
    <col min="7399" max="7399" width="10.85546875" style="41" customWidth="1"/>
    <col min="7400" max="7401" width="9" style="41" customWidth="1"/>
    <col min="7402" max="7403" width="5.5703125" style="41" customWidth="1"/>
    <col min="7404" max="7405" width="7.7109375" style="41" customWidth="1"/>
    <col min="7406" max="7407" width="7.5703125" style="41" customWidth="1"/>
    <col min="7408" max="7408" width="7.140625" style="41" customWidth="1"/>
    <col min="7409" max="7409" width="13" style="41" customWidth="1"/>
    <col min="7410" max="7410" width="11.28515625" style="41" customWidth="1"/>
    <col min="7411" max="7411" width="11" style="41" customWidth="1"/>
    <col min="7412" max="7412" width="9.5703125" style="41" customWidth="1"/>
    <col min="7413" max="7413" width="0" style="41" hidden="1" customWidth="1"/>
    <col min="7414" max="7415" width="12.5703125" style="41" customWidth="1"/>
    <col min="7416" max="7416" width="15" style="41" customWidth="1"/>
    <col min="7417" max="7417" width="9.140625" style="41"/>
    <col min="7418" max="7418" width="9.42578125" style="41" customWidth="1"/>
    <col min="7419" max="7419" width="9.85546875" style="41" customWidth="1"/>
    <col min="7420" max="7421" width="13.7109375" style="41" customWidth="1"/>
    <col min="7422" max="7422" width="13.140625" style="41" customWidth="1"/>
    <col min="7423" max="7423" width="18.140625" style="41" customWidth="1"/>
    <col min="7424" max="7424" width="11.42578125" style="41" customWidth="1"/>
    <col min="7425" max="7425" width="16" style="41" customWidth="1"/>
    <col min="7426" max="7426" width="20.7109375" style="41" bestFit="1" customWidth="1"/>
    <col min="7427" max="7652" width="9.140625" style="41"/>
    <col min="7653" max="7653" width="4.28515625" style="41" customWidth="1"/>
    <col min="7654" max="7654" width="19.42578125" style="41" customWidth="1"/>
    <col min="7655" max="7655" width="10.85546875" style="41" customWidth="1"/>
    <col min="7656" max="7657" width="9" style="41" customWidth="1"/>
    <col min="7658" max="7659" width="5.5703125" style="41" customWidth="1"/>
    <col min="7660" max="7661" width="7.7109375" style="41" customWidth="1"/>
    <col min="7662" max="7663" width="7.5703125" style="41" customWidth="1"/>
    <col min="7664" max="7664" width="7.140625" style="41" customWidth="1"/>
    <col min="7665" max="7665" width="13" style="41" customWidth="1"/>
    <col min="7666" max="7666" width="11.28515625" style="41" customWidth="1"/>
    <col min="7667" max="7667" width="11" style="41" customWidth="1"/>
    <col min="7668" max="7668" width="9.5703125" style="41" customWidth="1"/>
    <col min="7669" max="7669" width="0" style="41" hidden="1" customWidth="1"/>
    <col min="7670" max="7671" width="12.5703125" style="41" customWidth="1"/>
    <col min="7672" max="7672" width="15" style="41" customWidth="1"/>
    <col min="7673" max="7673" width="9.140625" style="41"/>
    <col min="7674" max="7674" width="9.42578125" style="41" customWidth="1"/>
    <col min="7675" max="7675" width="9.85546875" style="41" customWidth="1"/>
    <col min="7676" max="7677" width="13.7109375" style="41" customWidth="1"/>
    <col min="7678" max="7678" width="13.140625" style="41" customWidth="1"/>
    <col min="7679" max="7679" width="18.140625" style="41" customWidth="1"/>
    <col min="7680" max="7680" width="11.42578125" style="41" customWidth="1"/>
    <col min="7681" max="7681" width="16" style="41" customWidth="1"/>
    <col min="7682" max="7682" width="20.7109375" style="41" bestFit="1" customWidth="1"/>
    <col min="7683" max="7908" width="9.140625" style="41"/>
    <col min="7909" max="7909" width="4.28515625" style="41" customWidth="1"/>
    <col min="7910" max="7910" width="19.42578125" style="41" customWidth="1"/>
    <col min="7911" max="7911" width="10.85546875" style="41" customWidth="1"/>
    <col min="7912" max="7913" width="9" style="41" customWidth="1"/>
    <col min="7914" max="7915" width="5.5703125" style="41" customWidth="1"/>
    <col min="7916" max="7917" width="7.7109375" style="41" customWidth="1"/>
    <col min="7918" max="7919" width="7.5703125" style="41" customWidth="1"/>
    <col min="7920" max="7920" width="7.140625" style="41" customWidth="1"/>
    <col min="7921" max="7921" width="13" style="41" customWidth="1"/>
    <col min="7922" max="7922" width="11.28515625" style="41" customWidth="1"/>
    <col min="7923" max="7923" width="11" style="41" customWidth="1"/>
    <col min="7924" max="7924" width="9.5703125" style="41" customWidth="1"/>
    <col min="7925" max="7925" width="0" style="41" hidden="1" customWidth="1"/>
    <col min="7926" max="7927" width="12.5703125" style="41" customWidth="1"/>
    <col min="7928" max="7928" width="15" style="41" customWidth="1"/>
    <col min="7929" max="7929" width="9.140625" style="41"/>
    <col min="7930" max="7930" width="9.42578125" style="41" customWidth="1"/>
    <col min="7931" max="7931" width="9.85546875" style="41" customWidth="1"/>
    <col min="7932" max="7933" width="13.7109375" style="41" customWidth="1"/>
    <col min="7934" max="7934" width="13.140625" style="41" customWidth="1"/>
    <col min="7935" max="7935" width="18.140625" style="41" customWidth="1"/>
    <col min="7936" max="7936" width="11.42578125" style="41" customWidth="1"/>
    <col min="7937" max="7937" width="16" style="41" customWidth="1"/>
    <col min="7938" max="7938" width="20.7109375" style="41" bestFit="1" customWidth="1"/>
    <col min="7939" max="8164" width="9.140625" style="41"/>
    <col min="8165" max="8165" width="4.28515625" style="41" customWidth="1"/>
    <col min="8166" max="8166" width="19.42578125" style="41" customWidth="1"/>
    <col min="8167" max="8167" width="10.85546875" style="41" customWidth="1"/>
    <col min="8168" max="8169" width="9" style="41" customWidth="1"/>
    <col min="8170" max="8171" width="5.5703125" style="41" customWidth="1"/>
    <col min="8172" max="8173" width="7.7109375" style="41" customWidth="1"/>
    <col min="8174" max="8175" width="7.5703125" style="41" customWidth="1"/>
    <col min="8176" max="8176" width="7.140625" style="41" customWidth="1"/>
    <col min="8177" max="8177" width="13" style="41" customWidth="1"/>
    <col min="8178" max="8178" width="11.28515625" style="41" customWidth="1"/>
    <col min="8179" max="8179" width="11" style="41" customWidth="1"/>
    <col min="8180" max="8180" width="9.5703125" style="41" customWidth="1"/>
    <col min="8181" max="8181" width="0" style="41" hidden="1" customWidth="1"/>
    <col min="8182" max="8183" width="12.5703125" style="41" customWidth="1"/>
    <col min="8184" max="8184" width="15" style="41" customWidth="1"/>
    <col min="8185" max="8185" width="9.140625" style="41"/>
    <col min="8186" max="8186" width="9.42578125" style="41" customWidth="1"/>
    <col min="8187" max="8187" width="9.85546875" style="41" customWidth="1"/>
    <col min="8188" max="8189" width="13.7109375" style="41" customWidth="1"/>
    <col min="8190" max="8190" width="13.140625" style="41" customWidth="1"/>
    <col min="8191" max="8191" width="18.140625" style="41" customWidth="1"/>
    <col min="8192" max="8192" width="11.42578125" style="41" customWidth="1"/>
    <col min="8193" max="8193" width="16" style="41" customWidth="1"/>
    <col min="8194" max="8194" width="20.7109375" style="41" bestFit="1" customWidth="1"/>
    <col min="8195" max="8420" width="9.140625" style="41"/>
    <col min="8421" max="8421" width="4.28515625" style="41" customWidth="1"/>
    <col min="8422" max="8422" width="19.42578125" style="41" customWidth="1"/>
    <col min="8423" max="8423" width="10.85546875" style="41" customWidth="1"/>
    <col min="8424" max="8425" width="9" style="41" customWidth="1"/>
    <col min="8426" max="8427" width="5.5703125" style="41" customWidth="1"/>
    <col min="8428" max="8429" width="7.7109375" style="41" customWidth="1"/>
    <col min="8430" max="8431" width="7.5703125" style="41" customWidth="1"/>
    <col min="8432" max="8432" width="7.140625" style="41" customWidth="1"/>
    <col min="8433" max="8433" width="13" style="41" customWidth="1"/>
    <col min="8434" max="8434" width="11.28515625" style="41" customWidth="1"/>
    <col min="8435" max="8435" width="11" style="41" customWidth="1"/>
    <col min="8436" max="8436" width="9.5703125" style="41" customWidth="1"/>
    <col min="8437" max="8437" width="0" style="41" hidden="1" customWidth="1"/>
    <col min="8438" max="8439" width="12.5703125" style="41" customWidth="1"/>
    <col min="8440" max="8440" width="15" style="41" customWidth="1"/>
    <col min="8441" max="8441" width="9.140625" style="41"/>
    <col min="8442" max="8442" width="9.42578125" style="41" customWidth="1"/>
    <col min="8443" max="8443" width="9.85546875" style="41" customWidth="1"/>
    <col min="8444" max="8445" width="13.7109375" style="41" customWidth="1"/>
    <col min="8446" max="8446" width="13.140625" style="41" customWidth="1"/>
    <col min="8447" max="8447" width="18.140625" style="41" customWidth="1"/>
    <col min="8448" max="8448" width="11.42578125" style="41" customWidth="1"/>
    <col min="8449" max="8449" width="16" style="41" customWidth="1"/>
    <col min="8450" max="8450" width="20.7109375" style="41" bestFit="1" customWidth="1"/>
    <col min="8451" max="8676" width="9.140625" style="41"/>
    <col min="8677" max="8677" width="4.28515625" style="41" customWidth="1"/>
    <col min="8678" max="8678" width="19.42578125" style="41" customWidth="1"/>
    <col min="8679" max="8679" width="10.85546875" style="41" customWidth="1"/>
    <col min="8680" max="8681" width="9" style="41" customWidth="1"/>
    <col min="8682" max="8683" width="5.5703125" style="41" customWidth="1"/>
    <col min="8684" max="8685" width="7.7109375" style="41" customWidth="1"/>
    <col min="8686" max="8687" width="7.5703125" style="41" customWidth="1"/>
    <col min="8688" max="8688" width="7.140625" style="41" customWidth="1"/>
    <col min="8689" max="8689" width="13" style="41" customWidth="1"/>
    <col min="8690" max="8690" width="11.28515625" style="41" customWidth="1"/>
    <col min="8691" max="8691" width="11" style="41" customWidth="1"/>
    <col min="8692" max="8692" width="9.5703125" style="41" customWidth="1"/>
    <col min="8693" max="8693" width="0" style="41" hidden="1" customWidth="1"/>
    <col min="8694" max="8695" width="12.5703125" style="41" customWidth="1"/>
    <col min="8696" max="8696" width="15" style="41" customWidth="1"/>
    <col min="8697" max="8697" width="9.140625" style="41"/>
    <col min="8698" max="8698" width="9.42578125" style="41" customWidth="1"/>
    <col min="8699" max="8699" width="9.85546875" style="41" customWidth="1"/>
    <col min="8700" max="8701" width="13.7109375" style="41" customWidth="1"/>
    <col min="8702" max="8702" width="13.140625" style="41" customWidth="1"/>
    <col min="8703" max="8703" width="18.140625" style="41" customWidth="1"/>
    <col min="8704" max="8704" width="11.42578125" style="41" customWidth="1"/>
    <col min="8705" max="8705" width="16" style="41" customWidth="1"/>
    <col min="8706" max="8706" width="20.7109375" style="41" bestFit="1" customWidth="1"/>
    <col min="8707" max="8932" width="9.140625" style="41"/>
    <col min="8933" max="8933" width="4.28515625" style="41" customWidth="1"/>
    <col min="8934" max="8934" width="19.42578125" style="41" customWidth="1"/>
    <col min="8935" max="8935" width="10.85546875" style="41" customWidth="1"/>
    <col min="8936" max="8937" width="9" style="41" customWidth="1"/>
    <col min="8938" max="8939" width="5.5703125" style="41" customWidth="1"/>
    <col min="8940" max="8941" width="7.7109375" style="41" customWidth="1"/>
    <col min="8942" max="8943" width="7.5703125" style="41" customWidth="1"/>
    <col min="8944" max="8944" width="7.140625" style="41" customWidth="1"/>
    <col min="8945" max="8945" width="13" style="41" customWidth="1"/>
    <col min="8946" max="8946" width="11.28515625" style="41" customWidth="1"/>
    <col min="8947" max="8947" width="11" style="41" customWidth="1"/>
    <col min="8948" max="8948" width="9.5703125" style="41" customWidth="1"/>
    <col min="8949" max="8949" width="0" style="41" hidden="1" customWidth="1"/>
    <col min="8950" max="8951" width="12.5703125" style="41" customWidth="1"/>
    <col min="8952" max="8952" width="15" style="41" customWidth="1"/>
    <col min="8953" max="8953" width="9.140625" style="41"/>
    <col min="8954" max="8954" width="9.42578125" style="41" customWidth="1"/>
    <col min="8955" max="8955" width="9.85546875" style="41" customWidth="1"/>
    <col min="8956" max="8957" width="13.7109375" style="41" customWidth="1"/>
    <col min="8958" max="8958" width="13.140625" style="41" customWidth="1"/>
    <col min="8959" max="8959" width="18.140625" style="41" customWidth="1"/>
    <col min="8960" max="8960" width="11.42578125" style="41" customWidth="1"/>
    <col min="8961" max="8961" width="16" style="41" customWidth="1"/>
    <col min="8962" max="8962" width="20.7109375" style="41" bestFit="1" customWidth="1"/>
    <col min="8963" max="9188" width="9.140625" style="41"/>
    <col min="9189" max="9189" width="4.28515625" style="41" customWidth="1"/>
    <col min="9190" max="9190" width="19.42578125" style="41" customWidth="1"/>
    <col min="9191" max="9191" width="10.85546875" style="41" customWidth="1"/>
    <col min="9192" max="9193" width="9" style="41" customWidth="1"/>
    <col min="9194" max="9195" width="5.5703125" style="41" customWidth="1"/>
    <col min="9196" max="9197" width="7.7109375" style="41" customWidth="1"/>
    <col min="9198" max="9199" width="7.5703125" style="41" customWidth="1"/>
    <col min="9200" max="9200" width="7.140625" style="41" customWidth="1"/>
    <col min="9201" max="9201" width="13" style="41" customWidth="1"/>
    <col min="9202" max="9202" width="11.28515625" style="41" customWidth="1"/>
    <col min="9203" max="9203" width="11" style="41" customWidth="1"/>
    <col min="9204" max="9204" width="9.5703125" style="41" customWidth="1"/>
    <col min="9205" max="9205" width="0" style="41" hidden="1" customWidth="1"/>
    <col min="9206" max="9207" width="12.5703125" style="41" customWidth="1"/>
    <col min="9208" max="9208" width="15" style="41" customWidth="1"/>
    <col min="9209" max="9209" width="9.140625" style="41"/>
    <col min="9210" max="9210" width="9.42578125" style="41" customWidth="1"/>
    <col min="9211" max="9211" width="9.85546875" style="41" customWidth="1"/>
    <col min="9212" max="9213" width="13.7109375" style="41" customWidth="1"/>
    <col min="9214" max="9214" width="13.140625" style="41" customWidth="1"/>
    <col min="9215" max="9215" width="18.140625" style="41" customWidth="1"/>
    <col min="9216" max="9216" width="11.42578125" style="41" customWidth="1"/>
    <col min="9217" max="9217" width="16" style="41" customWidth="1"/>
    <col min="9218" max="9218" width="20.7109375" style="41" bestFit="1" customWidth="1"/>
    <col min="9219" max="9444" width="9.140625" style="41"/>
    <col min="9445" max="9445" width="4.28515625" style="41" customWidth="1"/>
    <col min="9446" max="9446" width="19.42578125" style="41" customWidth="1"/>
    <col min="9447" max="9447" width="10.85546875" style="41" customWidth="1"/>
    <col min="9448" max="9449" width="9" style="41" customWidth="1"/>
    <col min="9450" max="9451" width="5.5703125" style="41" customWidth="1"/>
    <col min="9452" max="9453" width="7.7109375" style="41" customWidth="1"/>
    <col min="9454" max="9455" width="7.5703125" style="41" customWidth="1"/>
    <col min="9456" max="9456" width="7.140625" style="41" customWidth="1"/>
    <col min="9457" max="9457" width="13" style="41" customWidth="1"/>
    <col min="9458" max="9458" width="11.28515625" style="41" customWidth="1"/>
    <col min="9459" max="9459" width="11" style="41" customWidth="1"/>
    <col min="9460" max="9460" width="9.5703125" style="41" customWidth="1"/>
    <col min="9461" max="9461" width="0" style="41" hidden="1" customWidth="1"/>
    <col min="9462" max="9463" width="12.5703125" style="41" customWidth="1"/>
    <col min="9464" max="9464" width="15" style="41" customWidth="1"/>
    <col min="9465" max="9465" width="9.140625" style="41"/>
    <col min="9466" max="9466" width="9.42578125" style="41" customWidth="1"/>
    <col min="9467" max="9467" width="9.85546875" style="41" customWidth="1"/>
    <col min="9468" max="9469" width="13.7109375" style="41" customWidth="1"/>
    <col min="9470" max="9470" width="13.140625" style="41" customWidth="1"/>
    <col min="9471" max="9471" width="18.140625" style="41" customWidth="1"/>
    <col min="9472" max="9472" width="11.42578125" style="41" customWidth="1"/>
    <col min="9473" max="9473" width="16" style="41" customWidth="1"/>
    <col min="9474" max="9474" width="20.7109375" style="41" bestFit="1" customWidth="1"/>
    <col min="9475" max="9700" width="9.140625" style="41"/>
    <col min="9701" max="9701" width="4.28515625" style="41" customWidth="1"/>
    <col min="9702" max="9702" width="19.42578125" style="41" customWidth="1"/>
    <col min="9703" max="9703" width="10.85546875" style="41" customWidth="1"/>
    <col min="9704" max="9705" width="9" style="41" customWidth="1"/>
    <col min="9706" max="9707" width="5.5703125" style="41" customWidth="1"/>
    <col min="9708" max="9709" width="7.7109375" style="41" customWidth="1"/>
    <col min="9710" max="9711" width="7.5703125" style="41" customWidth="1"/>
    <col min="9712" max="9712" width="7.140625" style="41" customWidth="1"/>
    <col min="9713" max="9713" width="13" style="41" customWidth="1"/>
    <col min="9714" max="9714" width="11.28515625" style="41" customWidth="1"/>
    <col min="9715" max="9715" width="11" style="41" customWidth="1"/>
    <col min="9716" max="9716" width="9.5703125" style="41" customWidth="1"/>
    <col min="9717" max="9717" width="0" style="41" hidden="1" customWidth="1"/>
    <col min="9718" max="9719" width="12.5703125" style="41" customWidth="1"/>
    <col min="9720" max="9720" width="15" style="41" customWidth="1"/>
    <col min="9721" max="9721" width="9.140625" style="41"/>
    <col min="9722" max="9722" width="9.42578125" style="41" customWidth="1"/>
    <col min="9723" max="9723" width="9.85546875" style="41" customWidth="1"/>
    <col min="9724" max="9725" width="13.7109375" style="41" customWidth="1"/>
    <col min="9726" max="9726" width="13.140625" style="41" customWidth="1"/>
    <col min="9727" max="9727" width="18.140625" style="41" customWidth="1"/>
    <col min="9728" max="9728" width="11.42578125" style="41" customWidth="1"/>
    <col min="9729" max="9729" width="16" style="41" customWidth="1"/>
    <col min="9730" max="9730" width="20.7109375" style="41" bestFit="1" customWidth="1"/>
    <col min="9731" max="9956" width="9.140625" style="41"/>
    <col min="9957" max="9957" width="4.28515625" style="41" customWidth="1"/>
    <col min="9958" max="9958" width="19.42578125" style="41" customWidth="1"/>
    <col min="9959" max="9959" width="10.85546875" style="41" customWidth="1"/>
    <col min="9960" max="9961" width="9" style="41" customWidth="1"/>
    <col min="9962" max="9963" width="5.5703125" style="41" customWidth="1"/>
    <col min="9964" max="9965" width="7.7109375" style="41" customWidth="1"/>
    <col min="9966" max="9967" width="7.5703125" style="41" customWidth="1"/>
    <col min="9968" max="9968" width="7.140625" style="41" customWidth="1"/>
    <col min="9969" max="9969" width="13" style="41" customWidth="1"/>
    <col min="9970" max="9970" width="11.28515625" style="41" customWidth="1"/>
    <col min="9971" max="9971" width="11" style="41" customWidth="1"/>
    <col min="9972" max="9972" width="9.5703125" style="41" customWidth="1"/>
    <col min="9973" max="9973" width="0" style="41" hidden="1" customWidth="1"/>
    <col min="9974" max="9975" width="12.5703125" style="41" customWidth="1"/>
    <col min="9976" max="9976" width="15" style="41" customWidth="1"/>
    <col min="9977" max="9977" width="9.140625" style="41"/>
    <col min="9978" max="9978" width="9.42578125" style="41" customWidth="1"/>
    <col min="9979" max="9979" width="9.85546875" style="41" customWidth="1"/>
    <col min="9980" max="9981" width="13.7109375" style="41" customWidth="1"/>
    <col min="9982" max="9982" width="13.140625" style="41" customWidth="1"/>
    <col min="9983" max="9983" width="18.140625" style="41" customWidth="1"/>
    <col min="9984" max="9984" width="11.42578125" style="41" customWidth="1"/>
    <col min="9985" max="9985" width="16" style="41" customWidth="1"/>
    <col min="9986" max="9986" width="20.7109375" style="41" bestFit="1" customWidth="1"/>
    <col min="9987" max="10212" width="9.140625" style="41"/>
    <col min="10213" max="10213" width="4.28515625" style="41" customWidth="1"/>
    <col min="10214" max="10214" width="19.42578125" style="41" customWidth="1"/>
    <col min="10215" max="10215" width="10.85546875" style="41" customWidth="1"/>
    <col min="10216" max="10217" width="9" style="41" customWidth="1"/>
    <col min="10218" max="10219" width="5.5703125" style="41" customWidth="1"/>
    <col min="10220" max="10221" width="7.7109375" style="41" customWidth="1"/>
    <col min="10222" max="10223" width="7.5703125" style="41" customWidth="1"/>
    <col min="10224" max="10224" width="7.140625" style="41" customWidth="1"/>
    <col min="10225" max="10225" width="13" style="41" customWidth="1"/>
    <col min="10226" max="10226" width="11.28515625" style="41" customWidth="1"/>
    <col min="10227" max="10227" width="11" style="41" customWidth="1"/>
    <col min="10228" max="10228" width="9.5703125" style="41" customWidth="1"/>
    <col min="10229" max="10229" width="0" style="41" hidden="1" customWidth="1"/>
    <col min="10230" max="10231" width="12.5703125" style="41" customWidth="1"/>
    <col min="10232" max="10232" width="15" style="41" customWidth="1"/>
    <col min="10233" max="10233" width="9.140625" style="41"/>
    <col min="10234" max="10234" width="9.42578125" style="41" customWidth="1"/>
    <col min="10235" max="10235" width="9.85546875" style="41" customWidth="1"/>
    <col min="10236" max="10237" width="13.7109375" style="41" customWidth="1"/>
    <col min="10238" max="10238" width="13.140625" style="41" customWidth="1"/>
    <col min="10239" max="10239" width="18.140625" style="41" customWidth="1"/>
    <col min="10240" max="10240" width="11.42578125" style="41" customWidth="1"/>
    <col min="10241" max="10241" width="16" style="41" customWidth="1"/>
    <col min="10242" max="10242" width="20.7109375" style="41" bestFit="1" customWidth="1"/>
    <col min="10243" max="10468" width="9.140625" style="41"/>
    <col min="10469" max="10469" width="4.28515625" style="41" customWidth="1"/>
    <col min="10470" max="10470" width="19.42578125" style="41" customWidth="1"/>
    <col min="10471" max="10471" width="10.85546875" style="41" customWidth="1"/>
    <col min="10472" max="10473" width="9" style="41" customWidth="1"/>
    <col min="10474" max="10475" width="5.5703125" style="41" customWidth="1"/>
    <col min="10476" max="10477" width="7.7109375" style="41" customWidth="1"/>
    <col min="10478" max="10479" width="7.5703125" style="41" customWidth="1"/>
    <col min="10480" max="10480" width="7.140625" style="41" customWidth="1"/>
    <col min="10481" max="10481" width="13" style="41" customWidth="1"/>
    <col min="10482" max="10482" width="11.28515625" style="41" customWidth="1"/>
    <col min="10483" max="10483" width="11" style="41" customWidth="1"/>
    <col min="10484" max="10484" width="9.5703125" style="41" customWidth="1"/>
    <col min="10485" max="10485" width="0" style="41" hidden="1" customWidth="1"/>
    <col min="10486" max="10487" width="12.5703125" style="41" customWidth="1"/>
    <col min="10488" max="10488" width="15" style="41" customWidth="1"/>
    <col min="10489" max="10489" width="9.140625" style="41"/>
    <col min="10490" max="10490" width="9.42578125" style="41" customWidth="1"/>
    <col min="10491" max="10491" width="9.85546875" style="41" customWidth="1"/>
    <col min="10492" max="10493" width="13.7109375" style="41" customWidth="1"/>
    <col min="10494" max="10494" width="13.140625" style="41" customWidth="1"/>
    <col min="10495" max="10495" width="18.140625" style="41" customWidth="1"/>
    <col min="10496" max="10496" width="11.42578125" style="41" customWidth="1"/>
    <col min="10497" max="10497" width="16" style="41" customWidth="1"/>
    <col min="10498" max="10498" width="20.7109375" style="41" bestFit="1" customWidth="1"/>
    <col min="10499" max="10724" width="9.140625" style="41"/>
    <col min="10725" max="10725" width="4.28515625" style="41" customWidth="1"/>
    <col min="10726" max="10726" width="19.42578125" style="41" customWidth="1"/>
    <col min="10727" max="10727" width="10.85546875" style="41" customWidth="1"/>
    <col min="10728" max="10729" width="9" style="41" customWidth="1"/>
    <col min="10730" max="10731" width="5.5703125" style="41" customWidth="1"/>
    <col min="10732" max="10733" width="7.7109375" style="41" customWidth="1"/>
    <col min="10734" max="10735" width="7.5703125" style="41" customWidth="1"/>
    <col min="10736" max="10736" width="7.140625" style="41" customWidth="1"/>
    <col min="10737" max="10737" width="13" style="41" customWidth="1"/>
    <col min="10738" max="10738" width="11.28515625" style="41" customWidth="1"/>
    <col min="10739" max="10739" width="11" style="41" customWidth="1"/>
    <col min="10740" max="10740" width="9.5703125" style="41" customWidth="1"/>
    <col min="10741" max="10741" width="0" style="41" hidden="1" customWidth="1"/>
    <col min="10742" max="10743" width="12.5703125" style="41" customWidth="1"/>
    <col min="10744" max="10744" width="15" style="41" customWidth="1"/>
    <col min="10745" max="10745" width="9.140625" style="41"/>
    <col min="10746" max="10746" width="9.42578125" style="41" customWidth="1"/>
    <col min="10747" max="10747" width="9.85546875" style="41" customWidth="1"/>
    <col min="10748" max="10749" width="13.7109375" style="41" customWidth="1"/>
    <col min="10750" max="10750" width="13.140625" style="41" customWidth="1"/>
    <col min="10751" max="10751" width="18.140625" style="41" customWidth="1"/>
    <col min="10752" max="10752" width="11.42578125" style="41" customWidth="1"/>
    <col min="10753" max="10753" width="16" style="41" customWidth="1"/>
    <col min="10754" max="10754" width="20.7109375" style="41" bestFit="1" customWidth="1"/>
    <col min="10755" max="10980" width="9.140625" style="41"/>
    <col min="10981" max="10981" width="4.28515625" style="41" customWidth="1"/>
    <col min="10982" max="10982" width="19.42578125" style="41" customWidth="1"/>
    <col min="10983" max="10983" width="10.85546875" style="41" customWidth="1"/>
    <col min="10984" max="10985" width="9" style="41" customWidth="1"/>
    <col min="10986" max="10987" width="5.5703125" style="41" customWidth="1"/>
    <col min="10988" max="10989" width="7.7109375" style="41" customWidth="1"/>
    <col min="10990" max="10991" width="7.5703125" style="41" customWidth="1"/>
    <col min="10992" max="10992" width="7.140625" style="41" customWidth="1"/>
    <col min="10993" max="10993" width="13" style="41" customWidth="1"/>
    <col min="10994" max="10994" width="11.28515625" style="41" customWidth="1"/>
    <col min="10995" max="10995" width="11" style="41" customWidth="1"/>
    <col min="10996" max="10996" width="9.5703125" style="41" customWidth="1"/>
    <col min="10997" max="10997" width="0" style="41" hidden="1" customWidth="1"/>
    <col min="10998" max="10999" width="12.5703125" style="41" customWidth="1"/>
    <col min="11000" max="11000" width="15" style="41" customWidth="1"/>
    <col min="11001" max="11001" width="9.140625" style="41"/>
    <col min="11002" max="11002" width="9.42578125" style="41" customWidth="1"/>
    <col min="11003" max="11003" width="9.85546875" style="41" customWidth="1"/>
    <col min="11004" max="11005" width="13.7109375" style="41" customWidth="1"/>
    <col min="11006" max="11006" width="13.140625" style="41" customWidth="1"/>
    <col min="11007" max="11007" width="18.140625" style="41" customWidth="1"/>
    <col min="11008" max="11008" width="11.42578125" style="41" customWidth="1"/>
    <col min="11009" max="11009" width="16" style="41" customWidth="1"/>
    <col min="11010" max="11010" width="20.7109375" style="41" bestFit="1" customWidth="1"/>
    <col min="11011" max="11236" width="9.140625" style="41"/>
    <col min="11237" max="11237" width="4.28515625" style="41" customWidth="1"/>
    <col min="11238" max="11238" width="19.42578125" style="41" customWidth="1"/>
    <col min="11239" max="11239" width="10.85546875" style="41" customWidth="1"/>
    <col min="11240" max="11241" width="9" style="41" customWidth="1"/>
    <col min="11242" max="11243" width="5.5703125" style="41" customWidth="1"/>
    <col min="11244" max="11245" width="7.7109375" style="41" customWidth="1"/>
    <col min="11246" max="11247" width="7.5703125" style="41" customWidth="1"/>
    <col min="11248" max="11248" width="7.140625" style="41" customWidth="1"/>
    <col min="11249" max="11249" width="13" style="41" customWidth="1"/>
    <col min="11250" max="11250" width="11.28515625" style="41" customWidth="1"/>
    <col min="11251" max="11251" width="11" style="41" customWidth="1"/>
    <col min="11252" max="11252" width="9.5703125" style="41" customWidth="1"/>
    <col min="11253" max="11253" width="0" style="41" hidden="1" customWidth="1"/>
    <col min="11254" max="11255" width="12.5703125" style="41" customWidth="1"/>
    <col min="11256" max="11256" width="15" style="41" customWidth="1"/>
    <col min="11257" max="11257" width="9.140625" style="41"/>
    <col min="11258" max="11258" width="9.42578125" style="41" customWidth="1"/>
    <col min="11259" max="11259" width="9.85546875" style="41" customWidth="1"/>
    <col min="11260" max="11261" width="13.7109375" style="41" customWidth="1"/>
    <col min="11262" max="11262" width="13.140625" style="41" customWidth="1"/>
    <col min="11263" max="11263" width="18.140625" style="41" customWidth="1"/>
    <col min="11264" max="11264" width="11.42578125" style="41" customWidth="1"/>
    <col min="11265" max="11265" width="16" style="41" customWidth="1"/>
    <col min="11266" max="11266" width="20.7109375" style="41" bestFit="1" customWidth="1"/>
    <col min="11267" max="11492" width="9.140625" style="41"/>
    <col min="11493" max="11493" width="4.28515625" style="41" customWidth="1"/>
    <col min="11494" max="11494" width="19.42578125" style="41" customWidth="1"/>
    <col min="11495" max="11495" width="10.85546875" style="41" customWidth="1"/>
    <col min="11496" max="11497" width="9" style="41" customWidth="1"/>
    <col min="11498" max="11499" width="5.5703125" style="41" customWidth="1"/>
    <col min="11500" max="11501" width="7.7109375" style="41" customWidth="1"/>
    <col min="11502" max="11503" width="7.5703125" style="41" customWidth="1"/>
    <col min="11504" max="11504" width="7.140625" style="41" customWidth="1"/>
    <col min="11505" max="11505" width="13" style="41" customWidth="1"/>
    <col min="11506" max="11506" width="11.28515625" style="41" customWidth="1"/>
    <col min="11507" max="11507" width="11" style="41" customWidth="1"/>
    <col min="11508" max="11508" width="9.5703125" style="41" customWidth="1"/>
    <col min="11509" max="11509" width="0" style="41" hidden="1" customWidth="1"/>
    <col min="11510" max="11511" width="12.5703125" style="41" customWidth="1"/>
    <col min="11512" max="11512" width="15" style="41" customWidth="1"/>
    <col min="11513" max="11513" width="9.140625" style="41"/>
    <col min="11514" max="11514" width="9.42578125" style="41" customWidth="1"/>
    <col min="11515" max="11515" width="9.85546875" style="41" customWidth="1"/>
    <col min="11516" max="11517" width="13.7109375" style="41" customWidth="1"/>
    <col min="11518" max="11518" width="13.140625" style="41" customWidth="1"/>
    <col min="11519" max="11519" width="18.140625" style="41" customWidth="1"/>
    <col min="11520" max="11520" width="11.42578125" style="41" customWidth="1"/>
    <col min="11521" max="11521" width="16" style="41" customWidth="1"/>
    <col min="11522" max="11522" width="20.7109375" style="41" bestFit="1" customWidth="1"/>
    <col min="11523" max="11748" width="9.140625" style="41"/>
    <col min="11749" max="11749" width="4.28515625" style="41" customWidth="1"/>
    <col min="11750" max="11750" width="19.42578125" style="41" customWidth="1"/>
    <col min="11751" max="11751" width="10.85546875" style="41" customWidth="1"/>
    <col min="11752" max="11753" width="9" style="41" customWidth="1"/>
    <col min="11754" max="11755" width="5.5703125" style="41" customWidth="1"/>
    <col min="11756" max="11757" width="7.7109375" style="41" customWidth="1"/>
    <col min="11758" max="11759" width="7.5703125" style="41" customWidth="1"/>
    <col min="11760" max="11760" width="7.140625" style="41" customWidth="1"/>
    <col min="11761" max="11761" width="13" style="41" customWidth="1"/>
    <col min="11762" max="11762" width="11.28515625" style="41" customWidth="1"/>
    <col min="11763" max="11763" width="11" style="41" customWidth="1"/>
    <col min="11764" max="11764" width="9.5703125" style="41" customWidth="1"/>
    <col min="11765" max="11765" width="0" style="41" hidden="1" customWidth="1"/>
    <col min="11766" max="11767" width="12.5703125" style="41" customWidth="1"/>
    <col min="11768" max="11768" width="15" style="41" customWidth="1"/>
    <col min="11769" max="11769" width="9.140625" style="41"/>
    <col min="11770" max="11770" width="9.42578125" style="41" customWidth="1"/>
    <col min="11771" max="11771" width="9.85546875" style="41" customWidth="1"/>
    <col min="11772" max="11773" width="13.7109375" style="41" customWidth="1"/>
    <col min="11774" max="11774" width="13.140625" style="41" customWidth="1"/>
    <col min="11775" max="11775" width="18.140625" style="41" customWidth="1"/>
    <col min="11776" max="11776" width="11.42578125" style="41" customWidth="1"/>
    <col min="11777" max="11777" width="16" style="41" customWidth="1"/>
    <col min="11778" max="11778" width="20.7109375" style="41" bestFit="1" customWidth="1"/>
    <col min="11779" max="12004" width="9.140625" style="41"/>
    <col min="12005" max="12005" width="4.28515625" style="41" customWidth="1"/>
    <col min="12006" max="12006" width="19.42578125" style="41" customWidth="1"/>
    <col min="12007" max="12007" width="10.85546875" style="41" customWidth="1"/>
    <col min="12008" max="12009" width="9" style="41" customWidth="1"/>
    <col min="12010" max="12011" width="5.5703125" style="41" customWidth="1"/>
    <col min="12012" max="12013" width="7.7109375" style="41" customWidth="1"/>
    <col min="12014" max="12015" width="7.5703125" style="41" customWidth="1"/>
    <col min="12016" max="12016" width="7.140625" style="41" customWidth="1"/>
    <col min="12017" max="12017" width="13" style="41" customWidth="1"/>
    <col min="12018" max="12018" width="11.28515625" style="41" customWidth="1"/>
    <col min="12019" max="12019" width="11" style="41" customWidth="1"/>
    <col min="12020" max="12020" width="9.5703125" style="41" customWidth="1"/>
    <col min="12021" max="12021" width="0" style="41" hidden="1" customWidth="1"/>
    <col min="12022" max="12023" width="12.5703125" style="41" customWidth="1"/>
    <col min="12024" max="12024" width="15" style="41" customWidth="1"/>
    <col min="12025" max="12025" width="9.140625" style="41"/>
    <col min="12026" max="12026" width="9.42578125" style="41" customWidth="1"/>
    <col min="12027" max="12027" width="9.85546875" style="41" customWidth="1"/>
    <col min="12028" max="12029" width="13.7109375" style="41" customWidth="1"/>
    <col min="12030" max="12030" width="13.140625" style="41" customWidth="1"/>
    <col min="12031" max="12031" width="18.140625" style="41" customWidth="1"/>
    <col min="12032" max="12032" width="11.42578125" style="41" customWidth="1"/>
    <col min="12033" max="12033" width="16" style="41" customWidth="1"/>
    <col min="12034" max="12034" width="20.7109375" style="41" bestFit="1" customWidth="1"/>
    <col min="12035" max="12260" width="9.140625" style="41"/>
    <col min="12261" max="12261" width="4.28515625" style="41" customWidth="1"/>
    <col min="12262" max="12262" width="19.42578125" style="41" customWidth="1"/>
    <col min="12263" max="12263" width="10.85546875" style="41" customWidth="1"/>
    <col min="12264" max="12265" width="9" style="41" customWidth="1"/>
    <col min="12266" max="12267" width="5.5703125" style="41" customWidth="1"/>
    <col min="12268" max="12269" width="7.7109375" style="41" customWidth="1"/>
    <col min="12270" max="12271" width="7.5703125" style="41" customWidth="1"/>
    <col min="12272" max="12272" width="7.140625" style="41" customWidth="1"/>
    <col min="12273" max="12273" width="13" style="41" customWidth="1"/>
    <col min="12274" max="12274" width="11.28515625" style="41" customWidth="1"/>
    <col min="12275" max="12275" width="11" style="41" customWidth="1"/>
    <col min="12276" max="12276" width="9.5703125" style="41" customWidth="1"/>
    <col min="12277" max="12277" width="0" style="41" hidden="1" customWidth="1"/>
    <col min="12278" max="12279" width="12.5703125" style="41" customWidth="1"/>
    <col min="12280" max="12280" width="15" style="41" customWidth="1"/>
    <col min="12281" max="12281" width="9.140625" style="41"/>
    <col min="12282" max="12282" width="9.42578125" style="41" customWidth="1"/>
    <col min="12283" max="12283" width="9.85546875" style="41" customWidth="1"/>
    <col min="12284" max="12285" width="13.7109375" style="41" customWidth="1"/>
    <col min="12286" max="12286" width="13.140625" style="41" customWidth="1"/>
    <col min="12287" max="12287" width="18.140625" style="41" customWidth="1"/>
    <col min="12288" max="12288" width="11.42578125" style="41" customWidth="1"/>
    <col min="12289" max="12289" width="16" style="41" customWidth="1"/>
    <col min="12290" max="12290" width="20.7109375" style="41" bestFit="1" customWidth="1"/>
    <col min="12291" max="12516" width="9.140625" style="41"/>
    <col min="12517" max="12517" width="4.28515625" style="41" customWidth="1"/>
    <col min="12518" max="12518" width="19.42578125" style="41" customWidth="1"/>
    <col min="12519" max="12519" width="10.85546875" style="41" customWidth="1"/>
    <col min="12520" max="12521" width="9" style="41" customWidth="1"/>
    <col min="12522" max="12523" width="5.5703125" style="41" customWidth="1"/>
    <col min="12524" max="12525" width="7.7109375" style="41" customWidth="1"/>
    <col min="12526" max="12527" width="7.5703125" style="41" customWidth="1"/>
    <col min="12528" max="12528" width="7.140625" style="41" customWidth="1"/>
    <col min="12529" max="12529" width="13" style="41" customWidth="1"/>
    <col min="12530" max="12530" width="11.28515625" style="41" customWidth="1"/>
    <col min="12531" max="12531" width="11" style="41" customWidth="1"/>
    <col min="12532" max="12532" width="9.5703125" style="41" customWidth="1"/>
    <col min="12533" max="12533" width="0" style="41" hidden="1" customWidth="1"/>
    <col min="12534" max="12535" width="12.5703125" style="41" customWidth="1"/>
    <col min="12536" max="12536" width="15" style="41" customWidth="1"/>
    <col min="12537" max="12537" width="9.140625" style="41"/>
    <col min="12538" max="12538" width="9.42578125" style="41" customWidth="1"/>
    <col min="12539" max="12539" width="9.85546875" style="41" customWidth="1"/>
    <col min="12540" max="12541" width="13.7109375" style="41" customWidth="1"/>
    <col min="12542" max="12542" width="13.140625" style="41" customWidth="1"/>
    <col min="12543" max="12543" width="18.140625" style="41" customWidth="1"/>
    <col min="12544" max="12544" width="11.42578125" style="41" customWidth="1"/>
    <col min="12545" max="12545" width="16" style="41" customWidth="1"/>
    <col min="12546" max="12546" width="20.7109375" style="41" bestFit="1" customWidth="1"/>
    <col min="12547" max="12772" width="9.140625" style="41"/>
    <col min="12773" max="12773" width="4.28515625" style="41" customWidth="1"/>
    <col min="12774" max="12774" width="19.42578125" style="41" customWidth="1"/>
    <col min="12775" max="12775" width="10.85546875" style="41" customWidth="1"/>
    <col min="12776" max="12777" width="9" style="41" customWidth="1"/>
    <col min="12778" max="12779" width="5.5703125" style="41" customWidth="1"/>
    <col min="12780" max="12781" width="7.7109375" style="41" customWidth="1"/>
    <col min="12782" max="12783" width="7.5703125" style="41" customWidth="1"/>
    <col min="12784" max="12784" width="7.140625" style="41" customWidth="1"/>
    <col min="12785" max="12785" width="13" style="41" customWidth="1"/>
    <col min="12786" max="12786" width="11.28515625" style="41" customWidth="1"/>
    <col min="12787" max="12787" width="11" style="41" customWidth="1"/>
    <col min="12788" max="12788" width="9.5703125" style="41" customWidth="1"/>
    <col min="12789" max="12789" width="0" style="41" hidden="1" customWidth="1"/>
    <col min="12790" max="12791" width="12.5703125" style="41" customWidth="1"/>
    <col min="12792" max="12792" width="15" style="41" customWidth="1"/>
    <col min="12793" max="12793" width="9.140625" style="41"/>
    <col min="12794" max="12794" width="9.42578125" style="41" customWidth="1"/>
    <col min="12795" max="12795" width="9.85546875" style="41" customWidth="1"/>
    <col min="12796" max="12797" width="13.7109375" style="41" customWidth="1"/>
    <col min="12798" max="12798" width="13.140625" style="41" customWidth="1"/>
    <col min="12799" max="12799" width="18.140625" style="41" customWidth="1"/>
    <col min="12800" max="12800" width="11.42578125" style="41" customWidth="1"/>
    <col min="12801" max="12801" width="16" style="41" customWidth="1"/>
    <col min="12802" max="12802" width="20.7109375" style="41" bestFit="1" customWidth="1"/>
    <col min="12803" max="13028" width="9.140625" style="41"/>
    <col min="13029" max="13029" width="4.28515625" style="41" customWidth="1"/>
    <col min="13030" max="13030" width="19.42578125" style="41" customWidth="1"/>
    <col min="13031" max="13031" width="10.85546875" style="41" customWidth="1"/>
    <col min="13032" max="13033" width="9" style="41" customWidth="1"/>
    <col min="13034" max="13035" width="5.5703125" style="41" customWidth="1"/>
    <col min="13036" max="13037" width="7.7109375" style="41" customWidth="1"/>
    <col min="13038" max="13039" width="7.5703125" style="41" customWidth="1"/>
    <col min="13040" max="13040" width="7.140625" style="41" customWidth="1"/>
    <col min="13041" max="13041" width="13" style="41" customWidth="1"/>
    <col min="13042" max="13042" width="11.28515625" style="41" customWidth="1"/>
    <col min="13043" max="13043" width="11" style="41" customWidth="1"/>
    <col min="13044" max="13044" width="9.5703125" style="41" customWidth="1"/>
    <col min="13045" max="13045" width="0" style="41" hidden="1" customWidth="1"/>
    <col min="13046" max="13047" width="12.5703125" style="41" customWidth="1"/>
    <col min="13048" max="13048" width="15" style="41" customWidth="1"/>
    <col min="13049" max="13049" width="9.140625" style="41"/>
    <col min="13050" max="13050" width="9.42578125" style="41" customWidth="1"/>
    <col min="13051" max="13051" width="9.85546875" style="41" customWidth="1"/>
    <col min="13052" max="13053" width="13.7109375" style="41" customWidth="1"/>
    <col min="13054" max="13054" width="13.140625" style="41" customWidth="1"/>
    <col min="13055" max="13055" width="18.140625" style="41" customWidth="1"/>
    <col min="13056" max="13056" width="11.42578125" style="41" customWidth="1"/>
    <col min="13057" max="13057" width="16" style="41" customWidth="1"/>
    <col min="13058" max="13058" width="20.7109375" style="41" bestFit="1" customWidth="1"/>
    <col min="13059" max="13284" width="9.140625" style="41"/>
    <col min="13285" max="13285" width="4.28515625" style="41" customWidth="1"/>
    <col min="13286" max="13286" width="19.42578125" style="41" customWidth="1"/>
    <col min="13287" max="13287" width="10.85546875" style="41" customWidth="1"/>
    <col min="13288" max="13289" width="9" style="41" customWidth="1"/>
    <col min="13290" max="13291" width="5.5703125" style="41" customWidth="1"/>
    <col min="13292" max="13293" width="7.7109375" style="41" customWidth="1"/>
    <col min="13294" max="13295" width="7.5703125" style="41" customWidth="1"/>
    <col min="13296" max="13296" width="7.140625" style="41" customWidth="1"/>
    <col min="13297" max="13297" width="13" style="41" customWidth="1"/>
    <col min="13298" max="13298" width="11.28515625" style="41" customWidth="1"/>
    <col min="13299" max="13299" width="11" style="41" customWidth="1"/>
    <col min="13300" max="13300" width="9.5703125" style="41" customWidth="1"/>
    <col min="13301" max="13301" width="0" style="41" hidden="1" customWidth="1"/>
    <col min="13302" max="13303" width="12.5703125" style="41" customWidth="1"/>
    <col min="13304" max="13304" width="15" style="41" customWidth="1"/>
    <col min="13305" max="13305" width="9.140625" style="41"/>
    <col min="13306" max="13306" width="9.42578125" style="41" customWidth="1"/>
    <col min="13307" max="13307" width="9.85546875" style="41" customWidth="1"/>
    <col min="13308" max="13309" width="13.7109375" style="41" customWidth="1"/>
    <col min="13310" max="13310" width="13.140625" style="41" customWidth="1"/>
    <col min="13311" max="13311" width="18.140625" style="41" customWidth="1"/>
    <col min="13312" max="13312" width="11.42578125" style="41" customWidth="1"/>
    <col min="13313" max="13313" width="16" style="41" customWidth="1"/>
    <col min="13314" max="13314" width="20.7109375" style="41" bestFit="1" customWidth="1"/>
    <col min="13315" max="13540" width="9.140625" style="41"/>
    <col min="13541" max="13541" width="4.28515625" style="41" customWidth="1"/>
    <col min="13542" max="13542" width="19.42578125" style="41" customWidth="1"/>
    <col min="13543" max="13543" width="10.85546875" style="41" customWidth="1"/>
    <col min="13544" max="13545" width="9" style="41" customWidth="1"/>
    <col min="13546" max="13547" width="5.5703125" style="41" customWidth="1"/>
    <col min="13548" max="13549" width="7.7109375" style="41" customWidth="1"/>
    <col min="13550" max="13551" width="7.5703125" style="41" customWidth="1"/>
    <col min="13552" max="13552" width="7.140625" style="41" customWidth="1"/>
    <col min="13553" max="13553" width="13" style="41" customWidth="1"/>
    <col min="13554" max="13554" width="11.28515625" style="41" customWidth="1"/>
    <col min="13555" max="13555" width="11" style="41" customWidth="1"/>
    <col min="13556" max="13556" width="9.5703125" style="41" customWidth="1"/>
    <col min="13557" max="13557" width="0" style="41" hidden="1" customWidth="1"/>
    <col min="13558" max="13559" width="12.5703125" style="41" customWidth="1"/>
    <col min="13560" max="13560" width="15" style="41" customWidth="1"/>
    <col min="13561" max="13561" width="9.140625" style="41"/>
    <col min="13562" max="13562" width="9.42578125" style="41" customWidth="1"/>
    <col min="13563" max="13563" width="9.85546875" style="41" customWidth="1"/>
    <col min="13564" max="13565" width="13.7109375" style="41" customWidth="1"/>
    <col min="13566" max="13566" width="13.140625" style="41" customWidth="1"/>
    <col min="13567" max="13567" width="18.140625" style="41" customWidth="1"/>
    <col min="13568" max="13568" width="11.42578125" style="41" customWidth="1"/>
    <col min="13569" max="13569" width="16" style="41" customWidth="1"/>
    <col min="13570" max="13570" width="20.7109375" style="41" bestFit="1" customWidth="1"/>
    <col min="13571" max="13796" width="9.140625" style="41"/>
    <col min="13797" max="13797" width="4.28515625" style="41" customWidth="1"/>
    <col min="13798" max="13798" width="19.42578125" style="41" customWidth="1"/>
    <col min="13799" max="13799" width="10.85546875" style="41" customWidth="1"/>
    <col min="13800" max="13801" width="9" style="41" customWidth="1"/>
    <col min="13802" max="13803" width="5.5703125" style="41" customWidth="1"/>
    <col min="13804" max="13805" width="7.7109375" style="41" customWidth="1"/>
    <col min="13806" max="13807" width="7.5703125" style="41" customWidth="1"/>
    <col min="13808" max="13808" width="7.140625" style="41" customWidth="1"/>
    <col min="13809" max="13809" width="13" style="41" customWidth="1"/>
    <col min="13810" max="13810" width="11.28515625" style="41" customWidth="1"/>
    <col min="13811" max="13811" width="11" style="41" customWidth="1"/>
    <col min="13812" max="13812" width="9.5703125" style="41" customWidth="1"/>
    <col min="13813" max="13813" width="0" style="41" hidden="1" customWidth="1"/>
    <col min="13814" max="13815" width="12.5703125" style="41" customWidth="1"/>
    <col min="13816" max="13816" width="15" style="41" customWidth="1"/>
    <col min="13817" max="13817" width="9.140625" style="41"/>
    <col min="13818" max="13818" width="9.42578125" style="41" customWidth="1"/>
    <col min="13819" max="13819" width="9.85546875" style="41" customWidth="1"/>
    <col min="13820" max="13821" width="13.7109375" style="41" customWidth="1"/>
    <col min="13822" max="13822" width="13.140625" style="41" customWidth="1"/>
    <col min="13823" max="13823" width="18.140625" style="41" customWidth="1"/>
    <col min="13824" max="13824" width="11.42578125" style="41" customWidth="1"/>
    <col min="13825" max="13825" width="16" style="41" customWidth="1"/>
    <col min="13826" max="13826" width="20.7109375" style="41" bestFit="1" customWidth="1"/>
    <col min="13827" max="14052" width="9.140625" style="41"/>
    <col min="14053" max="14053" width="4.28515625" style="41" customWidth="1"/>
    <col min="14054" max="14054" width="19.42578125" style="41" customWidth="1"/>
    <col min="14055" max="14055" width="10.85546875" style="41" customWidth="1"/>
    <col min="14056" max="14057" width="9" style="41" customWidth="1"/>
    <col min="14058" max="14059" width="5.5703125" style="41" customWidth="1"/>
    <col min="14060" max="14061" width="7.7109375" style="41" customWidth="1"/>
    <col min="14062" max="14063" width="7.5703125" style="41" customWidth="1"/>
    <col min="14064" max="14064" width="7.140625" style="41" customWidth="1"/>
    <col min="14065" max="14065" width="13" style="41" customWidth="1"/>
    <col min="14066" max="14066" width="11.28515625" style="41" customWidth="1"/>
    <col min="14067" max="14067" width="11" style="41" customWidth="1"/>
    <col min="14068" max="14068" width="9.5703125" style="41" customWidth="1"/>
    <col min="14069" max="14069" width="0" style="41" hidden="1" customWidth="1"/>
    <col min="14070" max="14071" width="12.5703125" style="41" customWidth="1"/>
    <col min="14072" max="14072" width="15" style="41" customWidth="1"/>
    <col min="14073" max="14073" width="9.140625" style="41"/>
    <col min="14074" max="14074" width="9.42578125" style="41" customWidth="1"/>
    <col min="14075" max="14075" width="9.85546875" style="41" customWidth="1"/>
    <col min="14076" max="14077" width="13.7109375" style="41" customWidth="1"/>
    <col min="14078" max="14078" width="13.140625" style="41" customWidth="1"/>
    <col min="14079" max="14079" width="18.140625" style="41" customWidth="1"/>
    <col min="14080" max="14080" width="11.42578125" style="41" customWidth="1"/>
    <col min="14081" max="14081" width="16" style="41" customWidth="1"/>
    <col min="14082" max="14082" width="20.7109375" style="41" bestFit="1" customWidth="1"/>
    <col min="14083" max="14308" width="9.140625" style="41"/>
    <col min="14309" max="14309" width="4.28515625" style="41" customWidth="1"/>
    <col min="14310" max="14310" width="19.42578125" style="41" customWidth="1"/>
    <col min="14311" max="14311" width="10.85546875" style="41" customWidth="1"/>
    <col min="14312" max="14313" width="9" style="41" customWidth="1"/>
    <col min="14314" max="14315" width="5.5703125" style="41" customWidth="1"/>
    <col min="14316" max="14317" width="7.7109375" style="41" customWidth="1"/>
    <col min="14318" max="14319" width="7.5703125" style="41" customWidth="1"/>
    <col min="14320" max="14320" width="7.140625" style="41" customWidth="1"/>
    <col min="14321" max="14321" width="13" style="41" customWidth="1"/>
    <col min="14322" max="14322" width="11.28515625" style="41" customWidth="1"/>
    <col min="14323" max="14323" width="11" style="41" customWidth="1"/>
    <col min="14324" max="14324" width="9.5703125" style="41" customWidth="1"/>
    <col min="14325" max="14325" width="0" style="41" hidden="1" customWidth="1"/>
    <col min="14326" max="14327" width="12.5703125" style="41" customWidth="1"/>
    <col min="14328" max="14328" width="15" style="41" customWidth="1"/>
    <col min="14329" max="14329" width="9.140625" style="41"/>
    <col min="14330" max="14330" width="9.42578125" style="41" customWidth="1"/>
    <col min="14331" max="14331" width="9.85546875" style="41" customWidth="1"/>
    <col min="14332" max="14333" width="13.7109375" style="41" customWidth="1"/>
    <col min="14334" max="14334" width="13.140625" style="41" customWidth="1"/>
    <col min="14335" max="14335" width="18.140625" style="41" customWidth="1"/>
    <col min="14336" max="14336" width="11.42578125" style="41" customWidth="1"/>
    <col min="14337" max="14337" width="16" style="41" customWidth="1"/>
    <col min="14338" max="14338" width="20.7109375" style="41" bestFit="1" customWidth="1"/>
    <col min="14339" max="14564" width="9.140625" style="41"/>
    <col min="14565" max="14565" width="4.28515625" style="41" customWidth="1"/>
    <col min="14566" max="14566" width="19.42578125" style="41" customWidth="1"/>
    <col min="14567" max="14567" width="10.85546875" style="41" customWidth="1"/>
    <col min="14568" max="14569" width="9" style="41" customWidth="1"/>
    <col min="14570" max="14571" width="5.5703125" style="41" customWidth="1"/>
    <col min="14572" max="14573" width="7.7109375" style="41" customWidth="1"/>
    <col min="14574" max="14575" width="7.5703125" style="41" customWidth="1"/>
    <col min="14576" max="14576" width="7.140625" style="41" customWidth="1"/>
    <col min="14577" max="14577" width="13" style="41" customWidth="1"/>
    <col min="14578" max="14578" width="11.28515625" style="41" customWidth="1"/>
    <col min="14579" max="14579" width="11" style="41" customWidth="1"/>
    <col min="14580" max="14580" width="9.5703125" style="41" customWidth="1"/>
    <col min="14581" max="14581" width="0" style="41" hidden="1" customWidth="1"/>
    <col min="14582" max="14583" width="12.5703125" style="41" customWidth="1"/>
    <col min="14584" max="14584" width="15" style="41" customWidth="1"/>
    <col min="14585" max="14585" width="9.140625" style="41"/>
    <col min="14586" max="14586" width="9.42578125" style="41" customWidth="1"/>
    <col min="14587" max="14587" width="9.85546875" style="41" customWidth="1"/>
    <col min="14588" max="14589" width="13.7109375" style="41" customWidth="1"/>
    <col min="14590" max="14590" width="13.140625" style="41" customWidth="1"/>
    <col min="14591" max="14591" width="18.140625" style="41" customWidth="1"/>
    <col min="14592" max="14592" width="11.42578125" style="41" customWidth="1"/>
    <col min="14593" max="14593" width="16" style="41" customWidth="1"/>
    <col min="14594" max="14594" width="20.7109375" style="41" bestFit="1" customWidth="1"/>
    <col min="14595" max="14820" width="9.140625" style="41"/>
    <col min="14821" max="14821" width="4.28515625" style="41" customWidth="1"/>
    <col min="14822" max="14822" width="19.42578125" style="41" customWidth="1"/>
    <col min="14823" max="14823" width="10.85546875" style="41" customWidth="1"/>
    <col min="14824" max="14825" width="9" style="41" customWidth="1"/>
    <col min="14826" max="14827" width="5.5703125" style="41" customWidth="1"/>
    <col min="14828" max="14829" width="7.7109375" style="41" customWidth="1"/>
    <col min="14830" max="14831" width="7.5703125" style="41" customWidth="1"/>
    <col min="14832" max="14832" width="7.140625" style="41" customWidth="1"/>
    <col min="14833" max="14833" width="13" style="41" customWidth="1"/>
    <col min="14834" max="14834" width="11.28515625" style="41" customWidth="1"/>
    <col min="14835" max="14835" width="11" style="41" customWidth="1"/>
    <col min="14836" max="14836" width="9.5703125" style="41" customWidth="1"/>
    <col min="14837" max="14837" width="0" style="41" hidden="1" customWidth="1"/>
    <col min="14838" max="14839" width="12.5703125" style="41" customWidth="1"/>
    <col min="14840" max="14840" width="15" style="41" customWidth="1"/>
    <col min="14841" max="14841" width="9.140625" style="41"/>
    <col min="14842" max="14842" width="9.42578125" style="41" customWidth="1"/>
    <col min="14843" max="14843" width="9.85546875" style="41" customWidth="1"/>
    <col min="14844" max="14845" width="13.7109375" style="41" customWidth="1"/>
    <col min="14846" max="14846" width="13.140625" style="41" customWidth="1"/>
    <col min="14847" max="14847" width="18.140625" style="41" customWidth="1"/>
    <col min="14848" max="14848" width="11.42578125" style="41" customWidth="1"/>
    <col min="14849" max="14849" width="16" style="41" customWidth="1"/>
    <col min="14850" max="14850" width="20.7109375" style="41" bestFit="1" customWidth="1"/>
    <col min="14851" max="15076" width="9.140625" style="41"/>
    <col min="15077" max="15077" width="4.28515625" style="41" customWidth="1"/>
    <col min="15078" max="15078" width="19.42578125" style="41" customWidth="1"/>
    <col min="15079" max="15079" width="10.85546875" style="41" customWidth="1"/>
    <col min="15080" max="15081" width="9" style="41" customWidth="1"/>
    <col min="15082" max="15083" width="5.5703125" style="41" customWidth="1"/>
    <col min="15084" max="15085" width="7.7109375" style="41" customWidth="1"/>
    <col min="15086" max="15087" width="7.5703125" style="41" customWidth="1"/>
    <col min="15088" max="15088" width="7.140625" style="41" customWidth="1"/>
    <col min="15089" max="15089" width="13" style="41" customWidth="1"/>
    <col min="15090" max="15090" width="11.28515625" style="41" customWidth="1"/>
    <col min="15091" max="15091" width="11" style="41" customWidth="1"/>
    <col min="15092" max="15092" width="9.5703125" style="41" customWidth="1"/>
    <col min="15093" max="15093" width="0" style="41" hidden="1" customWidth="1"/>
    <col min="15094" max="15095" width="12.5703125" style="41" customWidth="1"/>
    <col min="15096" max="15096" width="15" style="41" customWidth="1"/>
    <col min="15097" max="15097" width="9.140625" style="41"/>
    <col min="15098" max="15098" width="9.42578125" style="41" customWidth="1"/>
    <col min="15099" max="15099" width="9.85546875" style="41" customWidth="1"/>
    <col min="15100" max="15101" width="13.7109375" style="41" customWidth="1"/>
    <col min="15102" max="15102" width="13.140625" style="41" customWidth="1"/>
    <col min="15103" max="15103" width="18.140625" style="41" customWidth="1"/>
    <col min="15104" max="15104" width="11.42578125" style="41" customWidth="1"/>
    <col min="15105" max="15105" width="16" style="41" customWidth="1"/>
    <col min="15106" max="15106" width="20.7109375" style="41" bestFit="1" customWidth="1"/>
    <col min="15107" max="15332" width="9.140625" style="41"/>
    <col min="15333" max="15333" width="4.28515625" style="41" customWidth="1"/>
    <col min="15334" max="15334" width="19.42578125" style="41" customWidth="1"/>
    <col min="15335" max="15335" width="10.85546875" style="41" customWidth="1"/>
    <col min="15336" max="15337" width="9" style="41" customWidth="1"/>
    <col min="15338" max="15339" width="5.5703125" style="41" customWidth="1"/>
    <col min="15340" max="15341" width="7.7109375" style="41" customWidth="1"/>
    <col min="15342" max="15343" width="7.5703125" style="41" customWidth="1"/>
    <col min="15344" max="15344" width="7.140625" style="41" customWidth="1"/>
    <col min="15345" max="15345" width="13" style="41" customWidth="1"/>
    <col min="15346" max="15346" width="11.28515625" style="41" customWidth="1"/>
    <col min="15347" max="15347" width="11" style="41" customWidth="1"/>
    <col min="15348" max="15348" width="9.5703125" style="41" customWidth="1"/>
    <col min="15349" max="15349" width="0" style="41" hidden="1" customWidth="1"/>
    <col min="15350" max="15351" width="12.5703125" style="41" customWidth="1"/>
    <col min="15352" max="15352" width="15" style="41" customWidth="1"/>
    <col min="15353" max="15353" width="9.140625" style="41"/>
    <col min="15354" max="15354" width="9.42578125" style="41" customWidth="1"/>
    <col min="15355" max="15355" width="9.85546875" style="41" customWidth="1"/>
    <col min="15356" max="15357" width="13.7109375" style="41" customWidth="1"/>
    <col min="15358" max="15358" width="13.140625" style="41" customWidth="1"/>
    <col min="15359" max="15359" width="18.140625" style="41" customWidth="1"/>
    <col min="15360" max="15360" width="11.42578125" style="41" customWidth="1"/>
    <col min="15361" max="15361" width="16" style="41" customWidth="1"/>
    <col min="15362" max="15362" width="20.7109375" style="41" bestFit="1" customWidth="1"/>
    <col min="15363" max="15588" width="9.140625" style="41"/>
    <col min="15589" max="15589" width="4.28515625" style="41" customWidth="1"/>
    <col min="15590" max="15590" width="19.42578125" style="41" customWidth="1"/>
    <col min="15591" max="15591" width="10.85546875" style="41" customWidth="1"/>
    <col min="15592" max="15593" width="9" style="41" customWidth="1"/>
    <col min="15594" max="15595" width="5.5703125" style="41" customWidth="1"/>
    <col min="15596" max="15597" width="7.7109375" style="41" customWidth="1"/>
    <col min="15598" max="15599" width="7.5703125" style="41" customWidth="1"/>
    <col min="15600" max="15600" width="7.140625" style="41" customWidth="1"/>
    <col min="15601" max="15601" width="13" style="41" customWidth="1"/>
    <col min="15602" max="15602" width="11.28515625" style="41" customWidth="1"/>
    <col min="15603" max="15603" width="11" style="41" customWidth="1"/>
    <col min="15604" max="15604" width="9.5703125" style="41" customWidth="1"/>
    <col min="15605" max="15605" width="0" style="41" hidden="1" customWidth="1"/>
    <col min="15606" max="15607" width="12.5703125" style="41" customWidth="1"/>
    <col min="15608" max="15608" width="15" style="41" customWidth="1"/>
    <col min="15609" max="15609" width="9.140625" style="41"/>
    <col min="15610" max="15610" width="9.42578125" style="41" customWidth="1"/>
    <col min="15611" max="15611" width="9.85546875" style="41" customWidth="1"/>
    <col min="15612" max="15613" width="13.7109375" style="41" customWidth="1"/>
    <col min="15614" max="15614" width="13.140625" style="41" customWidth="1"/>
    <col min="15615" max="15615" width="18.140625" style="41" customWidth="1"/>
    <col min="15616" max="15616" width="11.42578125" style="41" customWidth="1"/>
    <col min="15617" max="15617" width="16" style="41" customWidth="1"/>
    <col min="15618" max="15618" width="20.7109375" style="41" bestFit="1" customWidth="1"/>
    <col min="15619" max="15844" width="9.140625" style="41"/>
    <col min="15845" max="15845" width="4.28515625" style="41" customWidth="1"/>
    <col min="15846" max="15846" width="19.42578125" style="41" customWidth="1"/>
    <col min="15847" max="15847" width="10.85546875" style="41" customWidth="1"/>
    <col min="15848" max="15849" width="9" style="41" customWidth="1"/>
    <col min="15850" max="15851" width="5.5703125" style="41" customWidth="1"/>
    <col min="15852" max="15853" width="7.7109375" style="41" customWidth="1"/>
    <col min="15854" max="15855" width="7.5703125" style="41" customWidth="1"/>
    <col min="15856" max="15856" width="7.140625" style="41" customWidth="1"/>
    <col min="15857" max="15857" width="13" style="41" customWidth="1"/>
    <col min="15858" max="15858" width="11.28515625" style="41" customWidth="1"/>
    <col min="15859" max="15859" width="11" style="41" customWidth="1"/>
    <col min="15860" max="15860" width="9.5703125" style="41" customWidth="1"/>
    <col min="15861" max="15861" width="0" style="41" hidden="1" customWidth="1"/>
    <col min="15862" max="15863" width="12.5703125" style="41" customWidth="1"/>
    <col min="15864" max="15864" width="15" style="41" customWidth="1"/>
    <col min="15865" max="15865" width="9.140625" style="41"/>
    <col min="15866" max="15866" width="9.42578125" style="41" customWidth="1"/>
    <col min="15867" max="15867" width="9.85546875" style="41" customWidth="1"/>
    <col min="15868" max="15869" width="13.7109375" style="41" customWidth="1"/>
    <col min="15870" max="15870" width="13.140625" style="41" customWidth="1"/>
    <col min="15871" max="15871" width="18.140625" style="41" customWidth="1"/>
    <col min="15872" max="15872" width="11.42578125" style="41" customWidth="1"/>
    <col min="15873" max="15873" width="16" style="41" customWidth="1"/>
    <col min="15874" max="15874" width="20.7109375" style="41" bestFit="1" customWidth="1"/>
    <col min="15875" max="16100" width="9.140625" style="41"/>
    <col min="16101" max="16101" width="4.28515625" style="41" customWidth="1"/>
    <col min="16102" max="16102" width="19.42578125" style="41" customWidth="1"/>
    <col min="16103" max="16103" width="10.85546875" style="41" customWidth="1"/>
    <col min="16104" max="16105" width="9" style="41" customWidth="1"/>
    <col min="16106" max="16107" width="5.5703125" style="41" customWidth="1"/>
    <col min="16108" max="16109" width="7.7109375" style="41" customWidth="1"/>
    <col min="16110" max="16111" width="7.5703125" style="41" customWidth="1"/>
    <col min="16112" max="16112" width="7.140625" style="41" customWidth="1"/>
    <col min="16113" max="16113" width="13" style="41" customWidth="1"/>
    <col min="16114" max="16114" width="11.28515625" style="41" customWidth="1"/>
    <col min="16115" max="16115" width="11" style="41" customWidth="1"/>
    <col min="16116" max="16116" width="9.5703125" style="41" customWidth="1"/>
    <col min="16117" max="16117" width="0" style="41" hidden="1" customWidth="1"/>
    <col min="16118" max="16119" width="12.5703125" style="41" customWidth="1"/>
    <col min="16120" max="16120" width="15" style="41" customWidth="1"/>
    <col min="16121" max="16121" width="9.140625" style="41"/>
    <col min="16122" max="16122" width="9.42578125" style="41" customWidth="1"/>
    <col min="16123" max="16123" width="9.85546875" style="41" customWidth="1"/>
    <col min="16124" max="16125" width="13.7109375" style="41" customWidth="1"/>
    <col min="16126" max="16126" width="13.140625" style="41" customWidth="1"/>
    <col min="16127" max="16127" width="18.140625" style="41" customWidth="1"/>
    <col min="16128" max="16128" width="11.42578125" style="41" customWidth="1"/>
    <col min="16129" max="16129" width="16" style="41" customWidth="1"/>
    <col min="16130" max="16130" width="20.7109375" style="41" bestFit="1" customWidth="1"/>
    <col min="16131" max="16384" width="9.140625" style="41"/>
  </cols>
  <sheetData>
    <row r="1" spans="1:22" s="1" customFormat="1" ht="25.5" customHeight="1" x14ac:dyDescent="0.3">
      <c r="B1" s="2" t="s">
        <v>0</v>
      </c>
      <c r="C1" s="2"/>
      <c r="D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22" s="1" customFormat="1" ht="22.5" customHeight="1" x14ac:dyDescent="0.3">
      <c r="B2" s="2" t="s">
        <v>2</v>
      </c>
      <c r="C2" s="2"/>
      <c r="D2" s="2"/>
      <c r="F2" s="4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22" s="1" customFormat="1" ht="22.5" customHeight="1" thickBot="1" x14ac:dyDescent="0.35">
      <c r="B3" s="6"/>
      <c r="C3" s="6"/>
      <c r="D3" s="6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2" s="11" customFormat="1" ht="12" customHeight="1" thickTop="1" x14ac:dyDescent="0.2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9"/>
      <c r="H4" s="9"/>
      <c r="I4" s="9"/>
      <c r="J4" s="9"/>
      <c r="K4" s="9"/>
      <c r="L4" s="9"/>
      <c r="M4" s="8" t="s">
        <v>10</v>
      </c>
      <c r="N4" s="8" t="s">
        <v>11</v>
      </c>
      <c r="O4" s="8" t="s">
        <v>116</v>
      </c>
      <c r="P4" s="10" t="s">
        <v>117</v>
      </c>
    </row>
    <row r="5" spans="1:22" s="11" customFormat="1" ht="57" customHeight="1" x14ac:dyDescent="0.2">
      <c r="A5" s="12"/>
      <c r="B5" s="13"/>
      <c r="C5" s="13"/>
      <c r="D5" s="13"/>
      <c r="E5" s="13"/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4" t="s">
        <v>17</v>
      </c>
      <c r="L5" s="14" t="s">
        <v>18</v>
      </c>
      <c r="M5" s="13"/>
      <c r="N5" s="13"/>
      <c r="O5" s="13"/>
      <c r="P5" s="15"/>
    </row>
    <row r="6" spans="1:22" s="11" customFormat="1" ht="17.25" customHeight="1" x14ac:dyDescent="0.2">
      <c r="A6" s="16" t="s">
        <v>19</v>
      </c>
      <c r="B6" s="17" t="s">
        <v>20</v>
      </c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7</v>
      </c>
      <c r="I6" s="17">
        <v>8</v>
      </c>
      <c r="J6" s="17">
        <v>10</v>
      </c>
      <c r="K6" s="17"/>
      <c r="L6" s="17"/>
      <c r="M6" s="17" t="s">
        <v>118</v>
      </c>
      <c r="N6" s="17">
        <v>12</v>
      </c>
      <c r="O6" s="17" t="s">
        <v>21</v>
      </c>
      <c r="P6" s="18"/>
    </row>
    <row r="7" spans="1:22" s="27" customFormat="1" ht="17.25" customHeight="1" x14ac:dyDescent="0.25">
      <c r="A7" s="19">
        <v>1</v>
      </c>
      <c r="B7" s="20" t="s">
        <v>22</v>
      </c>
      <c r="C7" s="21">
        <f>D7+E7</f>
        <v>6.1660000000000004</v>
      </c>
      <c r="D7" s="22">
        <v>3.99</v>
      </c>
      <c r="E7" s="23">
        <f>SUM(F7:L7)</f>
        <v>2.1760000000000002</v>
      </c>
      <c r="F7" s="23">
        <v>0.2</v>
      </c>
      <c r="G7" s="22"/>
      <c r="H7" s="24">
        <v>0.3</v>
      </c>
      <c r="I7" s="22"/>
      <c r="J7" s="21">
        <f>(G7+F7+D7)*40%</f>
        <v>1.6760000000000002</v>
      </c>
      <c r="K7" s="21"/>
      <c r="L7" s="21"/>
      <c r="M7" s="25">
        <f>C7*1490000</f>
        <v>9187340</v>
      </c>
      <c r="N7" s="25">
        <f>(D7+F7+G7)*10.5%*1490000</f>
        <v>655525.5</v>
      </c>
      <c r="O7" s="26">
        <f>M7-N7</f>
        <v>8531814.5</v>
      </c>
      <c r="P7" s="112">
        <f>(D7+F7+G7)*1490000*1%</f>
        <v>62431.000000000007</v>
      </c>
    </row>
    <row r="8" spans="1:22" s="27" customFormat="1" ht="17.25" customHeight="1" x14ac:dyDescent="0.25">
      <c r="A8" s="19">
        <v>2</v>
      </c>
      <c r="B8" s="20" t="s">
        <v>23</v>
      </c>
      <c r="C8" s="21">
        <f>D8+E8</f>
        <v>6.4781999999999993</v>
      </c>
      <c r="D8" s="22">
        <v>4.0599999999999996</v>
      </c>
      <c r="E8" s="23">
        <f>SUM(F8:L8)</f>
        <v>2.4181999999999997</v>
      </c>
      <c r="F8" s="23">
        <v>0.15</v>
      </c>
      <c r="G8" s="22">
        <f>D8*5%</f>
        <v>0.20299999999999999</v>
      </c>
      <c r="H8" s="24">
        <v>0.3</v>
      </c>
      <c r="I8" s="22"/>
      <c r="J8" s="21">
        <f>(G8+F8+D8)*40%</f>
        <v>1.7651999999999999</v>
      </c>
      <c r="K8" s="21"/>
      <c r="L8" s="21"/>
      <c r="M8" s="25">
        <f>C8*1490000</f>
        <v>9652517.9999999981</v>
      </c>
      <c r="N8" s="25">
        <f>(D8+F8+G8)*10.5%*1490000</f>
        <v>690413.85000000009</v>
      </c>
      <c r="O8" s="26">
        <f>M8-N8</f>
        <v>8962104.1499999985</v>
      </c>
      <c r="P8" s="112">
        <f t="shared" ref="P8:P11" si="0">(D8+F8+G8)*1490000*1%</f>
        <v>65753.7</v>
      </c>
    </row>
    <row r="9" spans="1:22" s="27" customFormat="1" ht="17.25" customHeight="1" x14ac:dyDescent="0.25">
      <c r="A9" s="19">
        <v>3</v>
      </c>
      <c r="B9" s="20" t="s">
        <v>24</v>
      </c>
      <c r="C9" s="21">
        <f>D9+E9</f>
        <v>2.9039999999999999</v>
      </c>
      <c r="D9" s="22">
        <v>1.86</v>
      </c>
      <c r="E9" s="23">
        <f>SUM(F9:L9)</f>
        <v>1.044</v>
      </c>
      <c r="F9" s="23"/>
      <c r="G9" s="22"/>
      <c r="H9" s="24">
        <v>0.3</v>
      </c>
      <c r="I9" s="22"/>
      <c r="J9" s="21">
        <f>(G9+F9+D9)*40%</f>
        <v>0.74400000000000011</v>
      </c>
      <c r="K9" s="21"/>
      <c r="L9" s="21"/>
      <c r="M9" s="25">
        <f>C9*1490000</f>
        <v>4326960</v>
      </c>
      <c r="N9" s="25">
        <f>(D9+F9+G9)*10.5%*1490000</f>
        <v>290997</v>
      </c>
      <c r="O9" s="26">
        <f>M9-N9</f>
        <v>4035963</v>
      </c>
      <c r="P9" s="112">
        <f t="shared" si="0"/>
        <v>27714</v>
      </c>
    </row>
    <row r="10" spans="1:22" s="27" customFormat="1" ht="17.25" customHeight="1" x14ac:dyDescent="0.25">
      <c r="A10" s="19">
        <v>4</v>
      </c>
      <c r="B10" s="20" t="s">
        <v>25</v>
      </c>
      <c r="C10" s="21">
        <f>D10+E10</f>
        <v>6.0839999999999996</v>
      </c>
      <c r="D10" s="22">
        <v>4.0599999999999996</v>
      </c>
      <c r="E10" s="23">
        <f>SUM(F10:L10)</f>
        <v>2.024</v>
      </c>
      <c r="F10" s="23"/>
      <c r="G10" s="22"/>
      <c r="H10" s="24">
        <v>0.3</v>
      </c>
      <c r="I10" s="22">
        <v>0.1</v>
      </c>
      <c r="J10" s="21">
        <f>(G10+F10+D10)*40%</f>
        <v>1.6239999999999999</v>
      </c>
      <c r="K10" s="21"/>
      <c r="L10" s="22"/>
      <c r="M10" s="25">
        <f>C10*1490000</f>
        <v>9065160</v>
      </c>
      <c r="N10" s="25">
        <f>(D10+F10+G10)*10.5%*1490000</f>
        <v>635186.99999999988</v>
      </c>
      <c r="O10" s="26">
        <f>M10-N10</f>
        <v>8429973</v>
      </c>
      <c r="P10" s="112">
        <f t="shared" si="0"/>
        <v>60493.999999999993</v>
      </c>
    </row>
    <row r="11" spans="1:22" s="27" customFormat="1" ht="17.25" customHeight="1" x14ac:dyDescent="0.25">
      <c r="A11" s="19">
        <v>5</v>
      </c>
      <c r="B11" s="20" t="s">
        <v>26</v>
      </c>
      <c r="C11" s="21">
        <f>D11+E11</f>
        <v>3.1840000000000002</v>
      </c>
      <c r="D11" s="23">
        <f>2.06</f>
        <v>2.06</v>
      </c>
      <c r="E11" s="23">
        <f>SUM(F11:L11)</f>
        <v>1.1240000000000001</v>
      </c>
      <c r="F11" s="23"/>
      <c r="G11" s="22"/>
      <c r="H11" s="24">
        <v>0.3</v>
      </c>
      <c r="I11" s="22"/>
      <c r="J11" s="21">
        <f>(G11+F11+D11)*40%</f>
        <v>0.82400000000000007</v>
      </c>
      <c r="K11" s="21"/>
      <c r="L11" s="21"/>
      <c r="M11" s="25">
        <f>C11*1490000</f>
        <v>4744160</v>
      </c>
      <c r="N11" s="25">
        <f>(D11+F11+G11)*10.5%*1490000</f>
        <v>322287</v>
      </c>
      <c r="O11" s="26">
        <f>M11-N11</f>
        <v>4421873</v>
      </c>
      <c r="P11" s="112">
        <f t="shared" si="0"/>
        <v>30694</v>
      </c>
    </row>
    <row r="12" spans="1:22" s="27" customFormat="1" ht="17.25" customHeight="1" x14ac:dyDescent="0.3">
      <c r="A12" s="19"/>
      <c r="B12" s="28" t="s">
        <v>27</v>
      </c>
      <c r="C12" s="29">
        <f t="shared" ref="C12:N12" si="1">SUM(C7:C11)</f>
        <v>24.816199999999998</v>
      </c>
      <c r="D12" s="29">
        <f t="shared" si="1"/>
        <v>16.029999999999998</v>
      </c>
      <c r="E12" s="29">
        <f t="shared" si="1"/>
        <v>8.7861999999999991</v>
      </c>
      <c r="F12" s="29">
        <f t="shared" si="1"/>
        <v>0.35</v>
      </c>
      <c r="G12" s="29">
        <f t="shared" si="1"/>
        <v>0.20299999999999999</v>
      </c>
      <c r="H12" s="29">
        <f t="shared" si="1"/>
        <v>1.5</v>
      </c>
      <c r="I12" s="29">
        <f t="shared" si="1"/>
        <v>0.1</v>
      </c>
      <c r="J12" s="29">
        <f t="shared" si="1"/>
        <v>6.6331999999999995</v>
      </c>
      <c r="K12" s="29">
        <f t="shared" si="1"/>
        <v>0</v>
      </c>
      <c r="L12" s="29">
        <f t="shared" si="1"/>
        <v>0</v>
      </c>
      <c r="M12" s="30">
        <f t="shared" si="1"/>
        <v>36976138</v>
      </c>
      <c r="N12" s="30">
        <f t="shared" si="1"/>
        <v>2594410.35</v>
      </c>
      <c r="O12" s="26">
        <f>SUM(O7:O11)</f>
        <v>34381727.649999999</v>
      </c>
      <c r="P12" s="31">
        <f>SUM(P7:P11)</f>
        <v>247086.7</v>
      </c>
      <c r="Q12" s="113" t="s">
        <v>119</v>
      </c>
      <c r="R12" s="114"/>
      <c r="S12" s="114"/>
      <c r="T12" s="114"/>
      <c r="U12" s="114"/>
      <c r="V12" s="114"/>
    </row>
    <row r="13" spans="1:22" s="11" customFormat="1" ht="17.25" customHeight="1" x14ac:dyDescent="0.2">
      <c r="A13" s="16" t="s">
        <v>28</v>
      </c>
      <c r="B13" s="17" t="s">
        <v>29</v>
      </c>
      <c r="C13" s="33"/>
      <c r="D13" s="33"/>
      <c r="E13" s="33"/>
      <c r="F13" s="33"/>
      <c r="G13" s="33"/>
      <c r="H13" s="33"/>
      <c r="I13" s="33"/>
      <c r="J13" s="34"/>
      <c r="K13" s="34"/>
      <c r="L13" s="34"/>
      <c r="M13" s="33"/>
      <c r="N13" s="33"/>
      <c r="O13" s="35"/>
      <c r="P13" s="111"/>
    </row>
    <row r="14" spans="1:22" s="27" customFormat="1" ht="17.25" customHeight="1" x14ac:dyDescent="0.25">
      <c r="A14" s="19">
        <v>6</v>
      </c>
      <c r="B14" s="20" t="s">
        <v>30</v>
      </c>
      <c r="C14" s="21">
        <f t="shared" ref="C14:C19" si="2">D14+E14</f>
        <v>8.8251399999999993</v>
      </c>
      <c r="D14" s="22">
        <v>4.0599999999999996</v>
      </c>
      <c r="E14" s="23">
        <f t="shared" ref="E14:E19" si="3">SUM(F14:L14)</f>
        <v>4.7651399999999997</v>
      </c>
      <c r="F14" s="23">
        <v>0.2</v>
      </c>
      <c r="G14" s="22">
        <f>D14*7%</f>
        <v>0.28420000000000001</v>
      </c>
      <c r="H14" s="24">
        <v>0.4</v>
      </c>
      <c r="I14" s="22"/>
      <c r="J14" s="21">
        <f t="shared" ref="J14:J19" si="4">(G14+F14+D14)*70%</f>
        <v>3.1809399999999997</v>
      </c>
      <c r="K14" s="21"/>
      <c r="L14" s="22">
        <v>0.7</v>
      </c>
      <c r="M14" s="25">
        <f t="shared" ref="M14:M19" si="5">C14*1490000</f>
        <v>13149458.6</v>
      </c>
      <c r="N14" s="25">
        <f t="shared" ref="N14:N19" si="6">(D14+F14+G14)*10.5%*1490000</f>
        <v>710940.09</v>
      </c>
      <c r="O14" s="26">
        <f t="shared" ref="O14:O19" si="7">M14-N14</f>
        <v>12438518.51</v>
      </c>
      <c r="P14" s="112">
        <f t="shared" ref="P14:P19" si="8">(D14+F14+G14)*1490000*1%</f>
        <v>67708.58</v>
      </c>
    </row>
    <row r="15" spans="1:22" s="27" customFormat="1" ht="17.25" customHeight="1" x14ac:dyDescent="0.25">
      <c r="A15" s="19">
        <v>7</v>
      </c>
      <c r="B15" s="20" t="s">
        <v>31</v>
      </c>
      <c r="C15" s="21">
        <f t="shared" si="2"/>
        <v>9.1781799999999976</v>
      </c>
      <c r="D15" s="22">
        <v>4.0599999999999996</v>
      </c>
      <c r="E15" s="23">
        <f t="shared" si="3"/>
        <v>5.1181799999999988</v>
      </c>
      <c r="F15" s="23">
        <v>0.15</v>
      </c>
      <c r="G15" s="22">
        <f>D15*9%</f>
        <v>0.36539999999999995</v>
      </c>
      <c r="H15" s="24">
        <v>0.4</v>
      </c>
      <c r="I15" s="22"/>
      <c r="J15" s="21">
        <f t="shared" si="4"/>
        <v>3.2027799999999993</v>
      </c>
      <c r="K15" s="21"/>
      <c r="L15" s="24">
        <v>1</v>
      </c>
      <c r="M15" s="25">
        <f t="shared" si="5"/>
        <v>13675488.199999996</v>
      </c>
      <c r="N15" s="25">
        <f t="shared" si="6"/>
        <v>715821.33</v>
      </c>
      <c r="O15" s="26">
        <f t="shared" si="7"/>
        <v>12959666.869999995</v>
      </c>
      <c r="P15" s="112">
        <f t="shared" si="8"/>
        <v>68173.460000000006</v>
      </c>
    </row>
    <row r="16" spans="1:22" s="27" customFormat="1" ht="17.25" customHeight="1" x14ac:dyDescent="0.25">
      <c r="A16" s="19">
        <v>8</v>
      </c>
      <c r="B16" s="20" t="s">
        <v>32</v>
      </c>
      <c r="C16" s="21">
        <f t="shared" si="2"/>
        <v>6.1020000000000003</v>
      </c>
      <c r="D16" s="22">
        <v>3.06</v>
      </c>
      <c r="E16" s="23">
        <f t="shared" si="3"/>
        <v>3.0419999999999998</v>
      </c>
      <c r="F16" s="23"/>
      <c r="G16" s="22"/>
      <c r="H16" s="24">
        <v>0.4</v>
      </c>
      <c r="I16" s="22"/>
      <c r="J16" s="21">
        <f t="shared" si="4"/>
        <v>2.1419999999999999</v>
      </c>
      <c r="K16" s="21"/>
      <c r="L16" s="22">
        <v>0.5</v>
      </c>
      <c r="M16" s="25">
        <f t="shared" si="5"/>
        <v>9091980</v>
      </c>
      <c r="N16" s="25">
        <f t="shared" si="6"/>
        <v>478736.99999999994</v>
      </c>
      <c r="O16" s="26">
        <f t="shared" si="7"/>
        <v>8613243</v>
      </c>
      <c r="P16" s="112">
        <f t="shared" si="8"/>
        <v>45594</v>
      </c>
    </row>
    <row r="17" spans="1:22" s="27" customFormat="1" ht="17.25" customHeight="1" x14ac:dyDescent="0.25">
      <c r="A17" s="19">
        <v>9</v>
      </c>
      <c r="B17" s="36" t="s">
        <v>33</v>
      </c>
      <c r="C17" s="21">
        <f>D17+E17</f>
        <v>8.7470999999999997</v>
      </c>
      <c r="D17" s="22">
        <v>4.0599999999999996</v>
      </c>
      <c r="E17" s="23">
        <f t="shared" si="3"/>
        <v>4.6870999999999992</v>
      </c>
      <c r="F17" s="23"/>
      <c r="G17" s="22">
        <f>D17*5%</f>
        <v>0.20299999999999999</v>
      </c>
      <c r="H17" s="24">
        <v>0.4</v>
      </c>
      <c r="I17" s="22">
        <v>0.1</v>
      </c>
      <c r="J17" s="21">
        <f t="shared" si="4"/>
        <v>2.9840999999999998</v>
      </c>
      <c r="K17" s="21"/>
      <c r="L17" s="24">
        <v>1</v>
      </c>
      <c r="M17" s="25">
        <f t="shared" si="5"/>
        <v>13033179</v>
      </c>
      <c r="N17" s="25">
        <f t="shared" si="6"/>
        <v>666946.35</v>
      </c>
      <c r="O17" s="26">
        <f>M17-N17</f>
        <v>12366232.65</v>
      </c>
      <c r="P17" s="112">
        <f t="shared" si="8"/>
        <v>63518.700000000004</v>
      </c>
    </row>
    <row r="18" spans="1:22" s="27" customFormat="1" ht="17.25" customHeight="1" x14ac:dyDescent="0.25">
      <c r="A18" s="19">
        <v>10</v>
      </c>
      <c r="B18" s="20" t="s">
        <v>34</v>
      </c>
      <c r="C18" s="21">
        <f t="shared" si="2"/>
        <v>5.4220000000000006</v>
      </c>
      <c r="D18" s="22">
        <v>2.66</v>
      </c>
      <c r="E18" s="23">
        <f t="shared" si="3"/>
        <v>2.762</v>
      </c>
      <c r="F18" s="23"/>
      <c r="G18" s="22"/>
      <c r="H18" s="24">
        <v>0.4</v>
      </c>
      <c r="I18" s="22"/>
      <c r="J18" s="21">
        <f t="shared" si="4"/>
        <v>1.8619999999999999</v>
      </c>
      <c r="K18" s="21"/>
      <c r="L18" s="22">
        <v>0.5</v>
      </c>
      <c r="M18" s="25">
        <f t="shared" si="5"/>
        <v>8078780.0000000009</v>
      </c>
      <c r="N18" s="25">
        <f t="shared" si="6"/>
        <v>416157</v>
      </c>
      <c r="O18" s="26">
        <f t="shared" si="7"/>
        <v>7662623.0000000009</v>
      </c>
      <c r="P18" s="112">
        <f t="shared" si="8"/>
        <v>39634</v>
      </c>
    </row>
    <row r="19" spans="1:22" s="27" customFormat="1" ht="17.25" customHeight="1" x14ac:dyDescent="0.25">
      <c r="A19" s="19">
        <v>11</v>
      </c>
      <c r="B19" s="20" t="s">
        <v>35</v>
      </c>
      <c r="C19" s="21">
        <f t="shared" si="2"/>
        <v>6.016</v>
      </c>
      <c r="D19" s="21">
        <v>2.34</v>
      </c>
      <c r="E19" s="23">
        <f t="shared" si="3"/>
        <v>3.6759999999999997</v>
      </c>
      <c r="F19" s="23"/>
      <c r="G19" s="22"/>
      <c r="H19" s="24">
        <v>0.4</v>
      </c>
      <c r="I19" s="22"/>
      <c r="J19" s="21">
        <f t="shared" si="4"/>
        <v>1.6379999999999999</v>
      </c>
      <c r="K19" s="21">
        <f>(D19+F19+G19)*70%</f>
        <v>1.6379999999999999</v>
      </c>
      <c r="L19" s="22"/>
      <c r="M19" s="25">
        <f t="shared" si="5"/>
        <v>8963840</v>
      </c>
      <c r="N19" s="25">
        <f t="shared" si="6"/>
        <v>366092.99999999994</v>
      </c>
      <c r="O19" s="26">
        <f t="shared" si="7"/>
        <v>8597747</v>
      </c>
      <c r="P19" s="112">
        <f t="shared" si="8"/>
        <v>34866</v>
      </c>
    </row>
    <row r="20" spans="1:22" s="27" customFormat="1" ht="17.25" customHeight="1" x14ac:dyDescent="0.3">
      <c r="A20" s="37"/>
      <c r="B20" s="28" t="s">
        <v>27</v>
      </c>
      <c r="C20" s="29">
        <f t="shared" ref="C20:N20" si="9">SUM(C14:C19)</f>
        <v>44.29041999999999</v>
      </c>
      <c r="D20" s="38">
        <f t="shared" si="9"/>
        <v>20.239999999999998</v>
      </c>
      <c r="E20" s="39">
        <f t="shared" si="9"/>
        <v>24.050419999999995</v>
      </c>
      <c r="F20" s="39">
        <f t="shared" si="9"/>
        <v>0.35</v>
      </c>
      <c r="G20" s="39">
        <f t="shared" si="9"/>
        <v>0.85259999999999991</v>
      </c>
      <c r="H20" s="40">
        <f t="shared" si="9"/>
        <v>2.4</v>
      </c>
      <c r="I20" s="38">
        <f t="shared" si="9"/>
        <v>0.1</v>
      </c>
      <c r="J20" s="29">
        <f t="shared" si="9"/>
        <v>15.009819999999998</v>
      </c>
      <c r="K20" s="29">
        <f t="shared" si="9"/>
        <v>1.6379999999999999</v>
      </c>
      <c r="L20" s="39">
        <f t="shared" si="9"/>
        <v>3.7</v>
      </c>
      <c r="M20" s="30">
        <f t="shared" si="9"/>
        <v>65992725.799999997</v>
      </c>
      <c r="N20" s="30">
        <f t="shared" si="9"/>
        <v>3354694.77</v>
      </c>
      <c r="O20" s="26">
        <f>SUM(O14:O19)</f>
        <v>62638031.029999994</v>
      </c>
      <c r="P20" s="31">
        <f>SUM(P14:P19)</f>
        <v>319494.74</v>
      </c>
      <c r="Q20" s="113" t="s">
        <v>119</v>
      </c>
      <c r="R20" s="114"/>
      <c r="S20" s="114"/>
      <c r="T20" s="114"/>
      <c r="U20" s="114"/>
      <c r="V20" s="114"/>
    </row>
    <row r="21" spans="1:22" s="11" customFormat="1" ht="17.25" customHeight="1" x14ac:dyDescent="0.2">
      <c r="A21" s="16" t="s">
        <v>36</v>
      </c>
      <c r="B21" s="17" t="s">
        <v>37</v>
      </c>
      <c r="C21" s="33"/>
      <c r="D21" s="33"/>
      <c r="E21" s="33"/>
      <c r="F21" s="33"/>
      <c r="G21" s="33"/>
      <c r="H21" s="33"/>
      <c r="I21" s="33"/>
      <c r="J21" s="34"/>
      <c r="K21" s="34"/>
      <c r="L21" s="33"/>
      <c r="M21" s="33"/>
      <c r="N21" s="33"/>
      <c r="O21" s="35"/>
      <c r="P21" s="111"/>
    </row>
    <row r="22" spans="1:22" ht="17.25" customHeight="1" x14ac:dyDescent="0.25">
      <c r="A22" s="19">
        <v>12</v>
      </c>
      <c r="B22" s="20" t="s">
        <v>38</v>
      </c>
      <c r="C22" s="21">
        <f t="shared" ref="C22:C27" si="10">D22+E22</f>
        <v>7.2010000000000005</v>
      </c>
      <c r="D22" s="23">
        <v>3.33</v>
      </c>
      <c r="E22" s="23">
        <f t="shared" ref="E22:E27" si="11">SUM(F22:L22)</f>
        <v>3.8710000000000004</v>
      </c>
      <c r="F22" s="23">
        <v>0.2</v>
      </c>
      <c r="G22" s="22"/>
      <c r="H22" s="24">
        <v>0.5</v>
      </c>
      <c r="I22" s="22"/>
      <c r="J22" s="21">
        <f t="shared" ref="J22:J27" si="12">(G22+F22+D22)*70%</f>
        <v>2.4710000000000001</v>
      </c>
      <c r="K22" s="21"/>
      <c r="L22" s="22">
        <v>0.7</v>
      </c>
      <c r="M22" s="25">
        <f t="shared" ref="M22:M27" si="13">C22*1490000</f>
        <v>10729490</v>
      </c>
      <c r="N22" s="25">
        <f t="shared" ref="N22:N27" si="14">(D22+F22+G22)*10.5%*1490000</f>
        <v>552268.5</v>
      </c>
      <c r="O22" s="26">
        <f t="shared" ref="O22:O27" si="15">M22-N22</f>
        <v>10177221.5</v>
      </c>
      <c r="P22" s="112">
        <f t="shared" ref="P22:P27" si="16">(D22+F22+G22)*1490000*1%</f>
        <v>52597</v>
      </c>
    </row>
    <row r="23" spans="1:22" ht="17.25" customHeight="1" x14ac:dyDescent="0.25">
      <c r="A23" s="19">
        <v>13</v>
      </c>
      <c r="B23" s="20" t="s">
        <v>39</v>
      </c>
      <c r="C23" s="21">
        <f t="shared" si="10"/>
        <v>9.0020999999999987</v>
      </c>
      <c r="D23" s="22">
        <v>4.0599999999999996</v>
      </c>
      <c r="E23" s="23">
        <f t="shared" si="11"/>
        <v>4.942099999999999</v>
      </c>
      <c r="F23" s="23">
        <v>0.15</v>
      </c>
      <c r="G23" s="22">
        <f>D23*5%</f>
        <v>0.20299999999999999</v>
      </c>
      <c r="H23" s="24">
        <v>0.5</v>
      </c>
      <c r="I23" s="22"/>
      <c r="J23" s="21">
        <f t="shared" si="12"/>
        <v>3.0890999999999993</v>
      </c>
      <c r="K23" s="21"/>
      <c r="L23" s="22">
        <v>1</v>
      </c>
      <c r="M23" s="25">
        <f t="shared" si="13"/>
        <v>13413128.999999998</v>
      </c>
      <c r="N23" s="25">
        <f t="shared" si="14"/>
        <v>690413.85000000009</v>
      </c>
      <c r="O23" s="26">
        <f t="shared" si="15"/>
        <v>12722715.149999999</v>
      </c>
      <c r="P23" s="112">
        <f t="shared" si="16"/>
        <v>65753.7</v>
      </c>
    </row>
    <row r="24" spans="1:22" ht="17.25" customHeight="1" x14ac:dyDescent="0.25">
      <c r="A24" s="19">
        <v>14</v>
      </c>
      <c r="B24" s="20" t="s">
        <v>40</v>
      </c>
      <c r="C24" s="21">
        <f t="shared" si="10"/>
        <v>8.5019999999999989</v>
      </c>
      <c r="D24" s="22">
        <v>4.0599999999999996</v>
      </c>
      <c r="E24" s="23">
        <f t="shared" si="11"/>
        <v>4.4420000000000002</v>
      </c>
      <c r="F24" s="23"/>
      <c r="G24" s="22"/>
      <c r="H24" s="24">
        <v>0.5</v>
      </c>
      <c r="I24" s="22">
        <v>0.1</v>
      </c>
      <c r="J24" s="21">
        <f t="shared" si="12"/>
        <v>2.8419999999999996</v>
      </c>
      <c r="K24" s="21"/>
      <c r="L24" s="24">
        <v>1</v>
      </c>
      <c r="M24" s="25">
        <f t="shared" si="13"/>
        <v>12667979.999999998</v>
      </c>
      <c r="N24" s="25">
        <f t="shared" si="14"/>
        <v>635186.99999999988</v>
      </c>
      <c r="O24" s="26">
        <f t="shared" si="15"/>
        <v>12032792.999999998</v>
      </c>
      <c r="P24" s="112">
        <f t="shared" si="16"/>
        <v>60493.999999999993</v>
      </c>
    </row>
    <row r="25" spans="1:22" ht="17.25" customHeight="1" x14ac:dyDescent="0.25">
      <c r="A25" s="19">
        <v>15</v>
      </c>
      <c r="B25" s="20" t="s">
        <v>41</v>
      </c>
      <c r="C25" s="42">
        <f t="shared" si="10"/>
        <v>6.0619999999999994</v>
      </c>
      <c r="D25" s="43">
        <v>2.86</v>
      </c>
      <c r="E25" s="44">
        <f t="shared" si="11"/>
        <v>3.202</v>
      </c>
      <c r="F25" s="44"/>
      <c r="G25" s="43"/>
      <c r="H25" s="45">
        <v>0.5</v>
      </c>
      <c r="I25" s="43"/>
      <c r="J25" s="21">
        <f t="shared" si="12"/>
        <v>2.0019999999999998</v>
      </c>
      <c r="K25" s="42"/>
      <c r="L25" s="22">
        <v>0.7</v>
      </c>
      <c r="M25" s="25">
        <f t="shared" si="13"/>
        <v>9032380</v>
      </c>
      <c r="N25" s="25">
        <f t="shared" si="14"/>
        <v>447446.99999999994</v>
      </c>
      <c r="O25" s="46">
        <f t="shared" si="15"/>
        <v>8584933</v>
      </c>
      <c r="P25" s="112">
        <f t="shared" si="16"/>
        <v>42614</v>
      </c>
    </row>
    <row r="26" spans="1:22" ht="17.25" customHeight="1" x14ac:dyDescent="0.25">
      <c r="A26" s="19">
        <v>16</v>
      </c>
      <c r="B26" s="20" t="s">
        <v>42</v>
      </c>
      <c r="C26" s="42">
        <f>D26+E26</f>
        <v>6.161999999999999</v>
      </c>
      <c r="D26" s="43">
        <v>2.86</v>
      </c>
      <c r="E26" s="44">
        <f t="shared" si="11"/>
        <v>3.3019999999999996</v>
      </c>
      <c r="F26" s="44"/>
      <c r="G26" s="43"/>
      <c r="H26" s="45">
        <v>0.5</v>
      </c>
      <c r="I26" s="43">
        <v>0.1</v>
      </c>
      <c r="J26" s="21">
        <f>(G26+F26+D26)*70%</f>
        <v>2.0019999999999998</v>
      </c>
      <c r="K26" s="42"/>
      <c r="L26" s="22">
        <v>0.7</v>
      </c>
      <c r="M26" s="25">
        <f t="shared" si="13"/>
        <v>9181379.9999999981</v>
      </c>
      <c r="N26" s="25">
        <f t="shared" si="14"/>
        <v>447446.99999999994</v>
      </c>
      <c r="O26" s="46">
        <f>M26-N26</f>
        <v>8733932.9999999981</v>
      </c>
      <c r="P26" s="112">
        <f t="shared" si="16"/>
        <v>42614</v>
      </c>
    </row>
    <row r="27" spans="1:22" ht="17.25" customHeight="1" x14ac:dyDescent="0.25">
      <c r="A27" s="19">
        <v>17</v>
      </c>
      <c r="B27" s="20" t="s">
        <v>43</v>
      </c>
      <c r="C27" s="21">
        <f t="shared" si="10"/>
        <v>6.0619999999999994</v>
      </c>
      <c r="D27" s="22">
        <v>2.86</v>
      </c>
      <c r="E27" s="23">
        <f t="shared" si="11"/>
        <v>3.202</v>
      </c>
      <c r="F27" s="23"/>
      <c r="G27" s="22"/>
      <c r="H27" s="24">
        <v>0.5</v>
      </c>
      <c r="I27" s="22"/>
      <c r="J27" s="21">
        <f t="shared" si="12"/>
        <v>2.0019999999999998</v>
      </c>
      <c r="K27" s="21"/>
      <c r="L27" s="22">
        <v>0.7</v>
      </c>
      <c r="M27" s="25">
        <f t="shared" si="13"/>
        <v>9032380</v>
      </c>
      <c r="N27" s="25">
        <f t="shared" si="14"/>
        <v>447446.99999999994</v>
      </c>
      <c r="O27" s="26">
        <f t="shared" si="15"/>
        <v>8584933</v>
      </c>
      <c r="P27" s="112">
        <f t="shared" si="16"/>
        <v>42614</v>
      </c>
    </row>
    <row r="28" spans="1:22" ht="20.25" customHeight="1" x14ac:dyDescent="0.3">
      <c r="A28" s="37"/>
      <c r="B28" s="28" t="s">
        <v>27</v>
      </c>
      <c r="C28" s="29">
        <f>SUM(C22:C27)</f>
        <v>42.991099999999996</v>
      </c>
      <c r="D28" s="38">
        <f t="shared" ref="D28:N28" si="17">SUM(D22:D27)</f>
        <v>20.029999999999998</v>
      </c>
      <c r="E28" s="39">
        <f t="shared" si="17"/>
        <v>22.961099999999995</v>
      </c>
      <c r="F28" s="39">
        <f t="shared" si="17"/>
        <v>0.35</v>
      </c>
      <c r="G28" s="39">
        <f t="shared" si="17"/>
        <v>0.20299999999999999</v>
      </c>
      <c r="H28" s="40">
        <f t="shared" si="17"/>
        <v>3</v>
      </c>
      <c r="I28" s="38">
        <f t="shared" si="17"/>
        <v>0.2</v>
      </c>
      <c r="J28" s="29">
        <f t="shared" si="17"/>
        <v>14.408099999999997</v>
      </c>
      <c r="K28" s="29">
        <f t="shared" si="17"/>
        <v>0</v>
      </c>
      <c r="L28" s="39">
        <f t="shared" si="17"/>
        <v>4.8000000000000007</v>
      </c>
      <c r="M28" s="30">
        <f t="shared" si="17"/>
        <v>64056739</v>
      </c>
      <c r="N28" s="30">
        <f t="shared" si="17"/>
        <v>3220210.35</v>
      </c>
      <c r="O28" s="26">
        <f>SUM(O22:O27)</f>
        <v>60836528.649999999</v>
      </c>
      <c r="P28" s="31">
        <f>SUM(P22:P27)</f>
        <v>306686.69999999995</v>
      </c>
      <c r="Q28" s="113" t="s">
        <v>119</v>
      </c>
      <c r="R28" s="114"/>
      <c r="S28" s="114"/>
      <c r="T28" s="114"/>
      <c r="U28" s="114"/>
      <c r="V28" s="114"/>
    </row>
    <row r="29" spans="1:22" s="11" customFormat="1" ht="24" customHeight="1" x14ac:dyDescent="0.2">
      <c r="A29" s="16" t="s">
        <v>44</v>
      </c>
      <c r="B29" s="17" t="s">
        <v>45</v>
      </c>
      <c r="C29" s="33"/>
      <c r="D29" s="33"/>
      <c r="E29" s="33"/>
      <c r="F29" s="33"/>
      <c r="G29" s="33"/>
      <c r="H29" s="33"/>
      <c r="I29" s="33"/>
      <c r="J29" s="34"/>
      <c r="K29" s="34"/>
      <c r="L29" s="33"/>
      <c r="M29" s="33"/>
      <c r="N29" s="33"/>
      <c r="O29" s="35"/>
      <c r="P29" s="111"/>
    </row>
    <row r="30" spans="1:22" ht="17.25" customHeight="1" x14ac:dyDescent="0.25">
      <c r="A30" s="19">
        <v>18</v>
      </c>
      <c r="B30" s="20" t="s">
        <v>46</v>
      </c>
      <c r="C30" s="21">
        <f t="shared" ref="C30:C35" si="18">D30+E30</f>
        <v>9.4012199999999986</v>
      </c>
      <c r="D30" s="22">
        <v>4.0599999999999996</v>
      </c>
      <c r="E30" s="23">
        <f t="shared" ref="E30:E35" si="19">SUM(F30:L30)</f>
        <v>5.3412199999999999</v>
      </c>
      <c r="F30" s="23">
        <v>0.2</v>
      </c>
      <c r="G30" s="22">
        <f>D30*11%</f>
        <v>0.44659999999999994</v>
      </c>
      <c r="H30" s="24">
        <v>0.4</v>
      </c>
      <c r="I30" s="22"/>
      <c r="J30" s="21">
        <f t="shared" ref="J30:J35" si="20">(G30+F30+D30)*70%</f>
        <v>3.2946199999999997</v>
      </c>
      <c r="K30" s="21"/>
      <c r="L30" s="22">
        <v>1</v>
      </c>
      <c r="M30" s="25">
        <f t="shared" ref="M30:M35" si="21">C30*1490000</f>
        <v>14007817.799999997</v>
      </c>
      <c r="N30" s="25">
        <f t="shared" ref="N30:N35" si="22">(D30+F30+G30)*10.5%*1490000</f>
        <v>736347.57</v>
      </c>
      <c r="O30" s="26">
        <f t="shared" ref="O30:O35" si="23">M30-N30</f>
        <v>13271470.229999997</v>
      </c>
      <c r="P30" s="112">
        <f t="shared" ref="P30:P35" si="24">(D30+F30+G30)*1490000*1%</f>
        <v>70128.34</v>
      </c>
    </row>
    <row r="31" spans="1:22" ht="17.25" customHeight="1" x14ac:dyDescent="0.25">
      <c r="A31" s="19">
        <v>19</v>
      </c>
      <c r="B31" s="20" t="s">
        <v>47</v>
      </c>
      <c r="C31" s="21">
        <f>D31+E31</f>
        <v>7.9599999999999991</v>
      </c>
      <c r="D31" s="24">
        <v>3</v>
      </c>
      <c r="E31" s="23">
        <f t="shared" si="19"/>
        <v>4.9599999999999991</v>
      </c>
      <c r="F31" s="23">
        <v>0.15</v>
      </c>
      <c r="G31" s="22"/>
      <c r="H31" s="24">
        <v>0.4</v>
      </c>
      <c r="I31" s="22"/>
      <c r="J31" s="21">
        <f t="shared" si="20"/>
        <v>2.2049999999999996</v>
      </c>
      <c r="K31" s="21">
        <f>(D31+F31+G31)*70%</f>
        <v>2.2049999999999996</v>
      </c>
      <c r="L31" s="22"/>
      <c r="M31" s="25">
        <f t="shared" si="21"/>
        <v>11860399.999999998</v>
      </c>
      <c r="N31" s="25">
        <f t="shared" si="22"/>
        <v>492817.5</v>
      </c>
      <c r="O31" s="26">
        <f>M31-N31</f>
        <v>11367582.499999998</v>
      </c>
      <c r="P31" s="112">
        <f t="shared" si="24"/>
        <v>46935</v>
      </c>
    </row>
    <row r="32" spans="1:22" ht="17.25" customHeight="1" x14ac:dyDescent="0.25">
      <c r="A32" s="19">
        <v>20</v>
      </c>
      <c r="B32" s="20" t="s">
        <v>48</v>
      </c>
      <c r="C32" s="21">
        <f t="shared" si="18"/>
        <v>6.0619999999999994</v>
      </c>
      <c r="D32" s="22">
        <v>2.86</v>
      </c>
      <c r="E32" s="23">
        <f t="shared" si="19"/>
        <v>3.202</v>
      </c>
      <c r="F32" s="23"/>
      <c r="G32" s="22"/>
      <c r="H32" s="24">
        <v>0.4</v>
      </c>
      <c r="I32" s="22">
        <v>0.1</v>
      </c>
      <c r="J32" s="21">
        <f t="shared" si="20"/>
        <v>2.0019999999999998</v>
      </c>
      <c r="K32" s="21"/>
      <c r="L32" s="22">
        <v>0.7</v>
      </c>
      <c r="M32" s="25">
        <f t="shared" si="21"/>
        <v>9032380</v>
      </c>
      <c r="N32" s="25">
        <f t="shared" si="22"/>
        <v>447446.99999999994</v>
      </c>
      <c r="O32" s="26">
        <f t="shared" si="23"/>
        <v>8584933</v>
      </c>
      <c r="P32" s="112">
        <f t="shared" si="24"/>
        <v>42614</v>
      </c>
    </row>
    <row r="33" spans="1:17" ht="17.25" customHeight="1" x14ac:dyDescent="0.25">
      <c r="A33" s="19">
        <v>21</v>
      </c>
      <c r="B33" s="20" t="s">
        <v>49</v>
      </c>
      <c r="C33" s="21">
        <f t="shared" si="18"/>
        <v>5.7619999999999996</v>
      </c>
      <c r="D33" s="22">
        <v>2.86</v>
      </c>
      <c r="E33" s="23">
        <f t="shared" si="19"/>
        <v>2.9019999999999997</v>
      </c>
      <c r="F33" s="23"/>
      <c r="G33" s="22"/>
      <c r="H33" s="24">
        <v>0.4</v>
      </c>
      <c r="I33" s="22"/>
      <c r="J33" s="21">
        <f t="shared" si="20"/>
        <v>2.0019999999999998</v>
      </c>
      <c r="K33" s="21"/>
      <c r="L33" s="22">
        <v>0.5</v>
      </c>
      <c r="M33" s="25">
        <f t="shared" si="21"/>
        <v>8585380</v>
      </c>
      <c r="N33" s="25">
        <f t="shared" si="22"/>
        <v>447446.99999999994</v>
      </c>
      <c r="O33" s="26">
        <f t="shared" si="23"/>
        <v>8137933</v>
      </c>
      <c r="P33" s="112">
        <f t="shared" si="24"/>
        <v>42614</v>
      </c>
    </row>
    <row r="34" spans="1:17" ht="17.25" customHeight="1" x14ac:dyDescent="0.25">
      <c r="A34" s="19">
        <v>22</v>
      </c>
      <c r="B34" s="20" t="s">
        <v>50</v>
      </c>
      <c r="C34" s="21">
        <f t="shared" si="18"/>
        <v>10.143999999999998</v>
      </c>
      <c r="D34" s="22">
        <v>4.0599999999999996</v>
      </c>
      <c r="E34" s="23">
        <f t="shared" si="19"/>
        <v>6.0839999999999996</v>
      </c>
      <c r="F34" s="23"/>
      <c r="G34" s="22"/>
      <c r="H34" s="24">
        <v>0.4</v>
      </c>
      <c r="I34" s="22"/>
      <c r="J34" s="21">
        <f t="shared" si="20"/>
        <v>2.8419999999999996</v>
      </c>
      <c r="K34" s="21">
        <f>(D34+F34+G34)*70%</f>
        <v>2.8419999999999996</v>
      </c>
      <c r="L34" s="22"/>
      <c r="M34" s="25">
        <f t="shared" si="21"/>
        <v>15114559.999999998</v>
      </c>
      <c r="N34" s="25">
        <f t="shared" si="22"/>
        <v>635186.99999999988</v>
      </c>
      <c r="O34" s="26">
        <f t="shared" si="23"/>
        <v>14479372.999999998</v>
      </c>
      <c r="P34" s="112">
        <f t="shared" si="24"/>
        <v>60493.999999999993</v>
      </c>
    </row>
    <row r="35" spans="1:17" ht="17.25" customHeight="1" x14ac:dyDescent="0.25">
      <c r="A35" s="19">
        <v>23</v>
      </c>
      <c r="B35" s="20" t="s">
        <v>51</v>
      </c>
      <c r="C35" s="21">
        <f t="shared" si="18"/>
        <v>4.8639999999999999</v>
      </c>
      <c r="D35" s="21">
        <v>1.86</v>
      </c>
      <c r="E35" s="23">
        <f t="shared" si="19"/>
        <v>3.004</v>
      </c>
      <c r="F35" s="23"/>
      <c r="G35" s="22"/>
      <c r="H35" s="24">
        <v>0.4</v>
      </c>
      <c r="I35" s="22"/>
      <c r="J35" s="21">
        <f t="shared" si="20"/>
        <v>1.302</v>
      </c>
      <c r="K35" s="21">
        <f>(D35+F35+G35)*70%</f>
        <v>1.302</v>
      </c>
      <c r="L35" s="22"/>
      <c r="M35" s="25">
        <f t="shared" si="21"/>
        <v>7247360</v>
      </c>
      <c r="N35" s="25">
        <f t="shared" si="22"/>
        <v>290997</v>
      </c>
      <c r="O35" s="26">
        <f t="shared" si="23"/>
        <v>6956363</v>
      </c>
      <c r="P35" s="112">
        <f t="shared" si="24"/>
        <v>27714</v>
      </c>
    </row>
    <row r="36" spans="1:17" ht="17.25" customHeight="1" x14ac:dyDescent="0.3">
      <c r="A36" s="19"/>
      <c r="B36" s="28" t="s">
        <v>27</v>
      </c>
      <c r="C36" s="29">
        <f t="shared" ref="C36:N36" si="25">SUM(C30:C35)</f>
        <v>44.19321999999999</v>
      </c>
      <c r="D36" s="38">
        <f t="shared" si="25"/>
        <v>18.7</v>
      </c>
      <c r="E36" s="39">
        <f t="shared" si="25"/>
        <v>25.493220000000001</v>
      </c>
      <c r="F36" s="39">
        <f t="shared" si="25"/>
        <v>0.35</v>
      </c>
      <c r="G36" s="38">
        <f t="shared" si="25"/>
        <v>0.44659999999999994</v>
      </c>
      <c r="H36" s="40">
        <f t="shared" si="25"/>
        <v>2.4</v>
      </c>
      <c r="I36" s="38">
        <f t="shared" si="25"/>
        <v>0.1</v>
      </c>
      <c r="J36" s="29">
        <f t="shared" si="25"/>
        <v>13.647619999999996</v>
      </c>
      <c r="K36" s="29">
        <f t="shared" si="25"/>
        <v>6.3489999999999984</v>
      </c>
      <c r="L36" s="38">
        <f t="shared" si="25"/>
        <v>2.2000000000000002</v>
      </c>
      <c r="M36" s="30">
        <f>SUM(M30:M35)</f>
        <v>65847897.799999997</v>
      </c>
      <c r="N36" s="30">
        <f t="shared" si="25"/>
        <v>3050243.07</v>
      </c>
      <c r="O36" s="26">
        <f>SUM(O30:O35)</f>
        <v>62797654.729999997</v>
      </c>
      <c r="P36" s="31">
        <f>SUM(P30:P35)</f>
        <v>290499.33999999997</v>
      </c>
      <c r="Q36" s="113" t="s">
        <v>119</v>
      </c>
    </row>
    <row r="37" spans="1:17" s="11" customFormat="1" ht="17.25" customHeight="1" x14ac:dyDescent="0.2">
      <c r="A37" s="16" t="s">
        <v>52</v>
      </c>
      <c r="B37" s="17" t="s">
        <v>53</v>
      </c>
      <c r="C37" s="33"/>
      <c r="D37" s="33"/>
      <c r="E37" s="33"/>
      <c r="F37" s="33"/>
      <c r="G37" s="33"/>
      <c r="H37" s="33"/>
      <c r="I37" s="33"/>
      <c r="J37" s="34"/>
      <c r="K37" s="34"/>
      <c r="L37" s="33"/>
      <c r="M37" s="33"/>
      <c r="N37" s="33"/>
      <c r="O37" s="35"/>
      <c r="P37" s="111"/>
    </row>
    <row r="38" spans="1:17" ht="17.25" customHeight="1" x14ac:dyDescent="0.25">
      <c r="A38" s="19">
        <v>24</v>
      </c>
      <c r="B38" s="20" t="s">
        <v>54</v>
      </c>
      <c r="C38" s="21">
        <f>D38+E38</f>
        <v>8.7840000000000007</v>
      </c>
      <c r="D38" s="22">
        <v>4.32</v>
      </c>
      <c r="E38" s="23">
        <f>SUM(F38:L38)</f>
        <v>4.4640000000000004</v>
      </c>
      <c r="F38" s="23">
        <v>0.2</v>
      </c>
      <c r="G38" s="22"/>
      <c r="H38" s="24">
        <v>0.4</v>
      </c>
      <c r="I38" s="22"/>
      <c r="J38" s="21">
        <f>(G38+F38+D38)*70%</f>
        <v>3.1640000000000001</v>
      </c>
      <c r="K38" s="21"/>
      <c r="L38" s="22">
        <v>0.7</v>
      </c>
      <c r="M38" s="25">
        <f>C38*1490000</f>
        <v>13088160.000000002</v>
      </c>
      <c r="N38" s="25">
        <f>(D38+F38+G38)*10.5%*1490000</f>
        <v>707154</v>
      </c>
      <c r="O38" s="26">
        <f>M38-N38</f>
        <v>12381006.000000002</v>
      </c>
      <c r="P38" s="112">
        <f t="shared" ref="P38:P41" si="26">(D38+F38+G38)*1490000*1%</f>
        <v>67348.000000000015</v>
      </c>
    </row>
    <row r="39" spans="1:17" ht="17.25" customHeight="1" x14ac:dyDescent="0.25">
      <c r="A39" s="19">
        <v>25</v>
      </c>
      <c r="B39" s="20" t="s">
        <v>55</v>
      </c>
      <c r="C39" s="21">
        <f>D39+E39</f>
        <v>5.6769999999999996</v>
      </c>
      <c r="D39" s="22">
        <v>2.66</v>
      </c>
      <c r="E39" s="23">
        <f>SUM(F39:L39)</f>
        <v>3.0169999999999999</v>
      </c>
      <c r="F39" s="23">
        <v>0.15</v>
      </c>
      <c r="G39" s="22"/>
      <c r="H39" s="24">
        <v>0.4</v>
      </c>
      <c r="I39" s="22"/>
      <c r="J39" s="21">
        <f>(G39+F39+D39)*70%</f>
        <v>1.9669999999999999</v>
      </c>
      <c r="K39" s="21"/>
      <c r="L39" s="22">
        <v>0.5</v>
      </c>
      <c r="M39" s="25">
        <f>C39*1490000</f>
        <v>8458730</v>
      </c>
      <c r="N39" s="25">
        <f>(D39+F39+G39)*10.5%*1490000</f>
        <v>439624.49999999994</v>
      </c>
      <c r="O39" s="26">
        <f>M39-N39</f>
        <v>8019105.5</v>
      </c>
      <c r="P39" s="112">
        <f t="shared" si="26"/>
        <v>41869</v>
      </c>
    </row>
    <row r="40" spans="1:17" ht="17.25" customHeight="1" x14ac:dyDescent="0.25">
      <c r="A40" s="19">
        <v>26</v>
      </c>
      <c r="B40" s="20" t="s">
        <v>25</v>
      </c>
      <c r="C40" s="21">
        <f>D40+E40</f>
        <v>6.202</v>
      </c>
      <c r="D40" s="22">
        <v>3.06</v>
      </c>
      <c r="E40" s="23">
        <f>SUM(F40:L40)</f>
        <v>3.1419999999999999</v>
      </c>
      <c r="F40" s="23"/>
      <c r="G40" s="22"/>
      <c r="H40" s="24">
        <v>0.4</v>
      </c>
      <c r="I40" s="22">
        <v>0.1</v>
      </c>
      <c r="J40" s="21">
        <f>(G40+F40+D40)*70%</f>
        <v>2.1419999999999999</v>
      </c>
      <c r="K40" s="21"/>
      <c r="L40" s="22">
        <v>0.5</v>
      </c>
      <c r="M40" s="25">
        <f>C40*1490000</f>
        <v>9240980</v>
      </c>
      <c r="N40" s="25">
        <f>(D40+F40+G40)*10.5%*1490000</f>
        <v>478736.99999999994</v>
      </c>
      <c r="O40" s="26">
        <f>M40-N40</f>
        <v>8762243</v>
      </c>
      <c r="P40" s="112">
        <f t="shared" si="26"/>
        <v>45594</v>
      </c>
    </row>
    <row r="41" spans="1:17" ht="17.25" customHeight="1" x14ac:dyDescent="0.25">
      <c r="A41" s="19">
        <v>27</v>
      </c>
      <c r="B41" s="20" t="s">
        <v>56</v>
      </c>
      <c r="C41" s="21">
        <f>D41+E41</f>
        <v>9.1302399999999988</v>
      </c>
      <c r="D41" s="22">
        <v>4.0599999999999996</v>
      </c>
      <c r="E41" s="23">
        <f>SUM(F41:L41)</f>
        <v>5.0702399999999992</v>
      </c>
      <c r="F41" s="23"/>
      <c r="G41" s="22">
        <f>D41*12%</f>
        <v>0.48719999999999991</v>
      </c>
      <c r="H41" s="24">
        <v>0.4</v>
      </c>
      <c r="I41" s="22"/>
      <c r="J41" s="21">
        <f>(G41+F41+D41)*70%</f>
        <v>3.1830399999999992</v>
      </c>
      <c r="K41" s="21"/>
      <c r="L41" s="22">
        <v>1</v>
      </c>
      <c r="M41" s="25">
        <f>C41*1490000</f>
        <v>13604057.599999998</v>
      </c>
      <c r="N41" s="25">
        <f>(D41+F41+G41)*10.5%*1490000</f>
        <v>711409.43999999983</v>
      </c>
      <c r="O41" s="26">
        <f>M41-N41</f>
        <v>12892648.159999998</v>
      </c>
      <c r="P41" s="112">
        <f t="shared" si="26"/>
        <v>67753.279999999999</v>
      </c>
    </row>
    <row r="42" spans="1:17" ht="17.25" customHeight="1" x14ac:dyDescent="0.3">
      <c r="A42" s="19"/>
      <c r="B42" s="28" t="s">
        <v>27</v>
      </c>
      <c r="C42" s="29">
        <f t="shared" ref="C42:P42" si="27">SUM(C38:C41)</f>
        <v>29.793239999999997</v>
      </c>
      <c r="D42" s="29">
        <f t="shared" si="27"/>
        <v>14.100000000000001</v>
      </c>
      <c r="E42" s="29">
        <f t="shared" si="27"/>
        <v>15.693239999999999</v>
      </c>
      <c r="F42" s="29">
        <f t="shared" si="27"/>
        <v>0.35</v>
      </c>
      <c r="G42" s="29">
        <f t="shared" si="27"/>
        <v>0.48719999999999991</v>
      </c>
      <c r="H42" s="29">
        <f t="shared" si="27"/>
        <v>1.6</v>
      </c>
      <c r="I42" s="29">
        <f t="shared" si="27"/>
        <v>0.1</v>
      </c>
      <c r="J42" s="29">
        <f t="shared" si="27"/>
        <v>10.456039999999998</v>
      </c>
      <c r="K42" s="29">
        <f t="shared" si="27"/>
        <v>0</v>
      </c>
      <c r="L42" s="29">
        <f t="shared" si="27"/>
        <v>2.7</v>
      </c>
      <c r="M42" s="47">
        <f t="shared" si="27"/>
        <v>44391927.599999994</v>
      </c>
      <c r="N42" s="47">
        <f t="shared" si="27"/>
        <v>2336924.94</v>
      </c>
      <c r="O42" s="30">
        <f t="shared" si="27"/>
        <v>42055002.659999996</v>
      </c>
      <c r="P42" s="48">
        <f t="shared" si="27"/>
        <v>222564.28</v>
      </c>
      <c r="Q42" s="113" t="s">
        <v>119</v>
      </c>
    </row>
    <row r="43" spans="1:17" s="11" customFormat="1" ht="17.25" customHeight="1" x14ac:dyDescent="0.2">
      <c r="A43" s="16" t="s">
        <v>57</v>
      </c>
      <c r="B43" s="17" t="s">
        <v>58</v>
      </c>
      <c r="C43" s="33"/>
      <c r="D43" s="33"/>
      <c r="E43" s="33"/>
      <c r="F43" s="33"/>
      <c r="G43" s="33"/>
      <c r="H43" s="33"/>
      <c r="I43" s="33"/>
      <c r="J43" s="34"/>
      <c r="K43" s="34"/>
      <c r="L43" s="33"/>
      <c r="M43" s="33"/>
      <c r="N43" s="33"/>
      <c r="O43" s="35"/>
      <c r="P43" s="111"/>
    </row>
    <row r="44" spans="1:17" ht="17.25" customHeight="1" x14ac:dyDescent="0.25">
      <c r="A44" s="19">
        <v>29</v>
      </c>
      <c r="B44" s="36" t="s">
        <v>59</v>
      </c>
      <c r="C44" s="21">
        <f t="shared" ref="C44:C49" si="28">D44+E44</f>
        <v>4.5819999999999999</v>
      </c>
      <c r="D44" s="22">
        <v>2.2599999999999998</v>
      </c>
      <c r="E44" s="23">
        <f t="shared" ref="E44:E49" si="29">SUM(F44:L44)</f>
        <v>2.3220000000000001</v>
      </c>
      <c r="F44" s="23">
        <v>0.2</v>
      </c>
      <c r="G44" s="22"/>
      <c r="H44" s="24">
        <v>0.4</v>
      </c>
      <c r="I44" s="22"/>
      <c r="J44" s="21">
        <f>(G44+F44+D44)*70%</f>
        <v>1.722</v>
      </c>
      <c r="K44" s="21"/>
      <c r="L44" s="22"/>
      <c r="M44" s="25">
        <f t="shared" ref="M44:M49" si="30">C44*1490000</f>
        <v>6827180</v>
      </c>
      <c r="N44" s="25">
        <f t="shared" ref="N44:N49" si="31">(D44+F44+G44)*10.5%*1490000</f>
        <v>384866.99999999994</v>
      </c>
      <c r="O44" s="26">
        <f t="shared" ref="O44:O49" si="32">M44-N44</f>
        <v>6442313</v>
      </c>
      <c r="P44" s="112">
        <f t="shared" ref="P44:P49" si="33">(D44+F44+G44)*1490000*1%</f>
        <v>36654</v>
      </c>
    </row>
    <row r="45" spans="1:17" ht="17.25" customHeight="1" x14ac:dyDescent="0.25">
      <c r="A45" s="19">
        <v>30</v>
      </c>
      <c r="B45" s="20" t="s">
        <v>60</v>
      </c>
      <c r="C45" s="21">
        <f t="shared" si="28"/>
        <v>6.0619999999999994</v>
      </c>
      <c r="D45" s="22">
        <v>2.86</v>
      </c>
      <c r="E45" s="23">
        <f t="shared" si="29"/>
        <v>3.202</v>
      </c>
      <c r="F45" s="23"/>
      <c r="G45" s="22"/>
      <c r="H45" s="24">
        <v>0.4</v>
      </c>
      <c r="I45" s="22">
        <v>0.1</v>
      </c>
      <c r="J45" s="21">
        <f>(G45+F45+D45)*70%</f>
        <v>2.0019999999999998</v>
      </c>
      <c r="K45" s="21"/>
      <c r="L45" s="22">
        <v>0.7</v>
      </c>
      <c r="M45" s="25">
        <f t="shared" si="30"/>
        <v>9032380</v>
      </c>
      <c r="N45" s="25">
        <f t="shared" si="31"/>
        <v>447446.99999999994</v>
      </c>
      <c r="O45" s="26">
        <f t="shared" si="32"/>
        <v>8584933</v>
      </c>
      <c r="P45" s="112">
        <f t="shared" si="33"/>
        <v>42614</v>
      </c>
    </row>
    <row r="46" spans="1:17" ht="17.25" customHeight="1" x14ac:dyDescent="0.25">
      <c r="A46" s="19">
        <v>31</v>
      </c>
      <c r="B46" s="36" t="s">
        <v>61</v>
      </c>
      <c r="C46" s="21">
        <f t="shared" si="28"/>
        <v>2.86</v>
      </c>
      <c r="D46" s="22">
        <v>2.86</v>
      </c>
      <c r="E46" s="23">
        <f t="shared" si="29"/>
        <v>0</v>
      </c>
      <c r="F46" s="23"/>
      <c r="G46" s="22"/>
      <c r="H46" s="24" t="s">
        <v>62</v>
      </c>
      <c r="I46" s="22"/>
      <c r="J46" s="21" t="s">
        <v>62</v>
      </c>
      <c r="K46" s="21"/>
      <c r="L46" s="22"/>
      <c r="M46" s="25">
        <f t="shared" si="30"/>
        <v>4261400</v>
      </c>
      <c r="N46" s="25">
        <f t="shared" si="31"/>
        <v>447446.99999999994</v>
      </c>
      <c r="O46" s="26">
        <f t="shared" si="32"/>
        <v>3813953</v>
      </c>
      <c r="P46" s="112">
        <f t="shared" si="33"/>
        <v>42614</v>
      </c>
    </row>
    <row r="47" spans="1:17" ht="17.25" customHeight="1" x14ac:dyDescent="0.25">
      <c r="A47" s="19">
        <v>32</v>
      </c>
      <c r="B47" s="36" t="s">
        <v>63</v>
      </c>
      <c r="C47" s="21"/>
      <c r="D47" s="22"/>
      <c r="E47" s="23"/>
      <c r="F47" s="23"/>
      <c r="G47" s="22"/>
      <c r="H47" s="24"/>
      <c r="I47" s="22"/>
      <c r="J47" s="21"/>
      <c r="K47" s="21"/>
      <c r="L47" s="22"/>
      <c r="M47" s="25">
        <f t="shared" si="30"/>
        <v>0</v>
      </c>
      <c r="N47" s="25">
        <f t="shared" si="31"/>
        <v>0</v>
      </c>
      <c r="O47" s="26">
        <f t="shared" si="32"/>
        <v>0</v>
      </c>
      <c r="P47" s="112">
        <f t="shared" si="33"/>
        <v>0</v>
      </c>
    </row>
    <row r="48" spans="1:17" ht="17.25" customHeight="1" x14ac:dyDescent="0.25">
      <c r="A48" s="19">
        <v>33</v>
      </c>
      <c r="B48" s="36" t="s">
        <v>64</v>
      </c>
      <c r="C48" s="21">
        <f t="shared" si="28"/>
        <v>5.3439999999999994</v>
      </c>
      <c r="D48" s="23">
        <v>2.06</v>
      </c>
      <c r="E48" s="23">
        <f t="shared" si="29"/>
        <v>3.2839999999999998</v>
      </c>
      <c r="F48" s="23"/>
      <c r="G48" s="22"/>
      <c r="H48" s="24">
        <v>0.4</v>
      </c>
      <c r="I48" s="22"/>
      <c r="J48" s="21">
        <f>(G48+F48+D48)*70%</f>
        <v>1.4419999999999999</v>
      </c>
      <c r="K48" s="21">
        <f>(D48+F48+G48)*70%</f>
        <v>1.4419999999999999</v>
      </c>
      <c r="L48" s="22"/>
      <c r="M48" s="25">
        <f t="shared" si="30"/>
        <v>7962559.9999999991</v>
      </c>
      <c r="N48" s="25">
        <f t="shared" si="31"/>
        <v>322287</v>
      </c>
      <c r="O48" s="26">
        <f t="shared" si="32"/>
        <v>7640272.9999999991</v>
      </c>
      <c r="P48" s="112">
        <f t="shared" si="33"/>
        <v>30694</v>
      </c>
    </row>
    <row r="49" spans="1:17" ht="17.25" customHeight="1" x14ac:dyDescent="0.25">
      <c r="A49" s="19">
        <v>34</v>
      </c>
      <c r="B49" s="20" t="s">
        <v>65</v>
      </c>
      <c r="C49" s="21">
        <f t="shared" si="28"/>
        <v>5.8239999999999998</v>
      </c>
      <c r="D49" s="22">
        <v>2.2599999999999998</v>
      </c>
      <c r="E49" s="23">
        <f t="shared" si="29"/>
        <v>3.5639999999999996</v>
      </c>
      <c r="F49" s="23"/>
      <c r="G49" s="22"/>
      <c r="H49" s="24">
        <v>0.4</v>
      </c>
      <c r="I49" s="22"/>
      <c r="J49" s="21">
        <f>(G49+F49+D49)*70%</f>
        <v>1.5819999999999999</v>
      </c>
      <c r="K49" s="21">
        <f>(D49+F49+G49)*70%</f>
        <v>1.5819999999999999</v>
      </c>
      <c r="L49" s="22"/>
      <c r="M49" s="25">
        <f t="shared" si="30"/>
        <v>8677760</v>
      </c>
      <c r="N49" s="25">
        <f t="shared" si="31"/>
        <v>353576.99999999994</v>
      </c>
      <c r="O49" s="26">
        <f t="shared" si="32"/>
        <v>8324183</v>
      </c>
      <c r="P49" s="112">
        <f t="shared" si="33"/>
        <v>33673.999999999993</v>
      </c>
    </row>
    <row r="50" spans="1:17" ht="17.25" customHeight="1" x14ac:dyDescent="0.3">
      <c r="A50" s="19"/>
      <c r="B50" s="28" t="s">
        <v>27</v>
      </c>
      <c r="C50" s="29">
        <f t="shared" ref="C50:L50" si="34">SUM(C44:C49)</f>
        <v>24.671999999999997</v>
      </c>
      <c r="D50" s="38">
        <f t="shared" si="34"/>
        <v>12.299999999999999</v>
      </c>
      <c r="E50" s="39">
        <f t="shared" si="34"/>
        <v>12.372</v>
      </c>
      <c r="F50" s="39">
        <f t="shared" si="34"/>
        <v>0.2</v>
      </c>
      <c r="G50" s="39">
        <f>SUM(G44:G49)</f>
        <v>0</v>
      </c>
      <c r="H50" s="40">
        <f t="shared" si="34"/>
        <v>1.6</v>
      </c>
      <c r="I50" s="38">
        <f>SUM(I44:I49)</f>
        <v>0.1</v>
      </c>
      <c r="J50" s="29">
        <f t="shared" si="34"/>
        <v>6.7479999999999993</v>
      </c>
      <c r="K50" s="29">
        <f>SUM(K44:K49)</f>
        <v>3.024</v>
      </c>
      <c r="L50" s="39">
        <f t="shared" si="34"/>
        <v>0.7</v>
      </c>
      <c r="M50" s="30">
        <f t="shared" ref="M50:P50" si="35">SUM(M44:M49)</f>
        <v>36761280</v>
      </c>
      <c r="N50" s="30">
        <f t="shared" si="35"/>
        <v>1955624.9999999998</v>
      </c>
      <c r="O50" s="26">
        <f t="shared" si="35"/>
        <v>34805655</v>
      </c>
      <c r="P50" s="31">
        <f t="shared" si="35"/>
        <v>186250</v>
      </c>
      <c r="Q50" s="113" t="s">
        <v>119</v>
      </c>
    </row>
    <row r="51" spans="1:17" s="11" customFormat="1" ht="17.25" customHeight="1" x14ac:dyDescent="0.2">
      <c r="A51" s="16" t="s">
        <v>66</v>
      </c>
      <c r="B51" s="17" t="s">
        <v>67</v>
      </c>
      <c r="C51" s="33"/>
      <c r="D51" s="33"/>
      <c r="E51" s="33"/>
      <c r="F51" s="33"/>
      <c r="G51" s="33"/>
      <c r="H51" s="33"/>
      <c r="I51" s="33"/>
      <c r="J51" s="34"/>
      <c r="K51" s="34"/>
      <c r="L51" s="33"/>
      <c r="M51" s="33"/>
      <c r="N51" s="33"/>
      <c r="O51" s="35"/>
      <c r="P51" s="111"/>
    </row>
    <row r="52" spans="1:17" ht="17.25" customHeight="1" x14ac:dyDescent="0.25">
      <c r="A52" s="19">
        <v>35</v>
      </c>
      <c r="B52" s="20" t="s">
        <v>68</v>
      </c>
      <c r="C52" s="21">
        <f t="shared" ref="C52:C57" si="36">D52+E52</f>
        <v>8.6870999999999992</v>
      </c>
      <c r="D52" s="22">
        <v>4.0599999999999996</v>
      </c>
      <c r="E52" s="23">
        <f t="shared" ref="E52:E57" si="37">SUM(F52:L52)</f>
        <v>4.6270999999999995</v>
      </c>
      <c r="F52" s="23">
        <v>0.2</v>
      </c>
      <c r="G52" s="22">
        <f>D52*5%</f>
        <v>0.20299999999999999</v>
      </c>
      <c r="H52" s="24">
        <v>0.4</v>
      </c>
      <c r="I52" s="22"/>
      <c r="J52" s="21">
        <f t="shared" ref="J52:J57" si="38">(G52+F52+D52)*70%</f>
        <v>3.1240999999999994</v>
      </c>
      <c r="K52" s="21"/>
      <c r="L52" s="22">
        <v>0.7</v>
      </c>
      <c r="M52" s="25">
        <f t="shared" ref="M52:M57" si="39">C52*1490000</f>
        <v>12943778.999999998</v>
      </c>
      <c r="N52" s="25">
        <f t="shared" ref="N52:N57" si="40">(D52+F52+G52)*10.5%*1490000</f>
        <v>698236.35</v>
      </c>
      <c r="O52" s="26">
        <f t="shared" ref="O52:O57" si="41">M52-N52</f>
        <v>12245542.649999999</v>
      </c>
      <c r="P52" s="112">
        <f t="shared" ref="P52:P57" si="42">(D52+F52+G52)*1490000*1%</f>
        <v>66498.7</v>
      </c>
    </row>
    <row r="53" spans="1:17" ht="17.25" customHeight="1" x14ac:dyDescent="0.25">
      <c r="A53" s="19">
        <v>36</v>
      </c>
      <c r="B53" s="20" t="s">
        <v>69</v>
      </c>
      <c r="C53" s="21">
        <f t="shared" si="36"/>
        <v>8.902099999999999</v>
      </c>
      <c r="D53" s="22">
        <v>4.0599999999999996</v>
      </c>
      <c r="E53" s="23">
        <f t="shared" si="37"/>
        <v>4.8420999999999994</v>
      </c>
      <c r="F53" s="23">
        <v>0.15</v>
      </c>
      <c r="G53" s="22">
        <f>D53*5%</f>
        <v>0.20299999999999999</v>
      </c>
      <c r="H53" s="24">
        <v>0.4</v>
      </c>
      <c r="I53" s="22"/>
      <c r="J53" s="21">
        <f t="shared" si="38"/>
        <v>3.0890999999999993</v>
      </c>
      <c r="K53" s="21"/>
      <c r="L53" s="22">
        <v>1</v>
      </c>
      <c r="M53" s="25">
        <f t="shared" si="39"/>
        <v>13264128.999999998</v>
      </c>
      <c r="N53" s="25">
        <f t="shared" si="40"/>
        <v>690413.85000000009</v>
      </c>
      <c r="O53" s="26">
        <f t="shared" si="41"/>
        <v>12573715.149999999</v>
      </c>
      <c r="P53" s="112">
        <f t="shared" si="42"/>
        <v>65753.7</v>
      </c>
    </row>
    <row r="54" spans="1:17" ht="17.25" customHeight="1" x14ac:dyDescent="0.25">
      <c r="A54" s="19">
        <v>37</v>
      </c>
      <c r="B54" s="20" t="s">
        <v>70</v>
      </c>
      <c r="C54" s="21">
        <f t="shared" si="36"/>
        <v>8.0019999999999989</v>
      </c>
      <c r="D54" s="22">
        <v>4.0599999999999996</v>
      </c>
      <c r="E54" s="23">
        <f t="shared" si="37"/>
        <v>3.9419999999999993</v>
      </c>
      <c r="F54" s="23"/>
      <c r="G54" s="22"/>
      <c r="H54" s="24">
        <v>0.4</v>
      </c>
      <c r="I54" s="22"/>
      <c r="J54" s="21">
        <f t="shared" si="38"/>
        <v>2.8419999999999996</v>
      </c>
      <c r="K54" s="21"/>
      <c r="L54" s="22">
        <v>0.7</v>
      </c>
      <c r="M54" s="25">
        <f t="shared" si="39"/>
        <v>11922979.999999998</v>
      </c>
      <c r="N54" s="25">
        <f t="shared" si="40"/>
        <v>635186.99999999988</v>
      </c>
      <c r="O54" s="26">
        <f t="shared" si="41"/>
        <v>11287792.999999998</v>
      </c>
      <c r="P54" s="112">
        <f t="shared" si="42"/>
        <v>60493.999999999993</v>
      </c>
    </row>
    <row r="55" spans="1:17" ht="17.25" customHeight="1" x14ac:dyDescent="0.25">
      <c r="A55" s="19">
        <v>38</v>
      </c>
      <c r="B55" s="20" t="s">
        <v>71</v>
      </c>
      <c r="C55" s="21">
        <f>D55+E55</f>
        <v>8.7470999999999997</v>
      </c>
      <c r="D55" s="22">
        <v>4.0599999999999996</v>
      </c>
      <c r="E55" s="23">
        <f t="shared" si="37"/>
        <v>4.6870999999999992</v>
      </c>
      <c r="F55" s="23"/>
      <c r="G55" s="22">
        <f>D55*5%</f>
        <v>0.20299999999999999</v>
      </c>
      <c r="H55" s="24">
        <v>0.4</v>
      </c>
      <c r="I55" s="22">
        <v>0.1</v>
      </c>
      <c r="J55" s="21">
        <f t="shared" si="38"/>
        <v>2.9840999999999998</v>
      </c>
      <c r="K55" s="21"/>
      <c r="L55" s="22">
        <v>1</v>
      </c>
      <c r="M55" s="25">
        <f t="shared" si="39"/>
        <v>13033179</v>
      </c>
      <c r="N55" s="25">
        <f t="shared" si="40"/>
        <v>666946.35</v>
      </c>
      <c r="O55" s="26">
        <f>M55-N55</f>
        <v>12366232.65</v>
      </c>
      <c r="P55" s="112">
        <f t="shared" si="42"/>
        <v>63518.700000000004</v>
      </c>
    </row>
    <row r="56" spans="1:17" ht="17.25" customHeight="1" x14ac:dyDescent="0.25">
      <c r="A56" s="19">
        <v>39</v>
      </c>
      <c r="B56" s="20" t="s">
        <v>72</v>
      </c>
      <c r="C56" s="21">
        <f>D56+E56</f>
        <v>6</v>
      </c>
      <c r="D56" s="23">
        <v>3</v>
      </c>
      <c r="E56" s="23">
        <f t="shared" si="37"/>
        <v>2.9999999999999996</v>
      </c>
      <c r="F56" s="23"/>
      <c r="G56" s="22"/>
      <c r="H56" s="24">
        <v>0.4</v>
      </c>
      <c r="I56" s="22"/>
      <c r="J56" s="21">
        <f t="shared" si="38"/>
        <v>2.0999999999999996</v>
      </c>
      <c r="K56" s="21"/>
      <c r="L56" s="22">
        <v>0.5</v>
      </c>
      <c r="M56" s="25">
        <f t="shared" si="39"/>
        <v>8940000</v>
      </c>
      <c r="N56" s="25">
        <f t="shared" si="40"/>
        <v>469350</v>
      </c>
      <c r="O56" s="26">
        <f>M56-N56</f>
        <v>8470650</v>
      </c>
      <c r="P56" s="112">
        <f t="shared" si="42"/>
        <v>44700</v>
      </c>
    </row>
    <row r="57" spans="1:17" ht="17.25" customHeight="1" x14ac:dyDescent="0.25">
      <c r="A57" s="19">
        <v>40</v>
      </c>
      <c r="B57" s="20" t="s">
        <v>73</v>
      </c>
      <c r="C57" s="21">
        <f t="shared" si="36"/>
        <v>8.0019999999999989</v>
      </c>
      <c r="D57" s="22">
        <v>4.0599999999999996</v>
      </c>
      <c r="E57" s="23">
        <f t="shared" si="37"/>
        <v>3.9419999999999993</v>
      </c>
      <c r="F57" s="23"/>
      <c r="G57" s="22"/>
      <c r="H57" s="24">
        <v>0.4</v>
      </c>
      <c r="I57" s="22"/>
      <c r="J57" s="21">
        <f t="shared" si="38"/>
        <v>2.8419999999999996</v>
      </c>
      <c r="K57" s="21"/>
      <c r="L57" s="22">
        <v>0.7</v>
      </c>
      <c r="M57" s="25">
        <f t="shared" si="39"/>
        <v>11922979.999999998</v>
      </c>
      <c r="N57" s="25">
        <f t="shared" si="40"/>
        <v>635186.99999999988</v>
      </c>
      <c r="O57" s="26">
        <f t="shared" si="41"/>
        <v>11287792.999999998</v>
      </c>
      <c r="P57" s="112">
        <f t="shared" si="42"/>
        <v>60493.999999999993</v>
      </c>
    </row>
    <row r="58" spans="1:17" ht="17.25" customHeight="1" x14ac:dyDescent="0.3">
      <c r="A58" s="19"/>
      <c r="B58" s="28" t="s">
        <v>27</v>
      </c>
      <c r="C58" s="29">
        <f t="shared" ref="C58:P58" si="43">SUM(C52:C57)</f>
        <v>48.340299999999999</v>
      </c>
      <c r="D58" s="38">
        <f t="shared" si="43"/>
        <v>23.299999999999997</v>
      </c>
      <c r="E58" s="39">
        <f t="shared" si="43"/>
        <v>25.040299999999995</v>
      </c>
      <c r="F58" s="39">
        <f t="shared" si="43"/>
        <v>0.35</v>
      </c>
      <c r="G58" s="39">
        <f t="shared" si="43"/>
        <v>0.60899999999999999</v>
      </c>
      <c r="H58" s="40">
        <f t="shared" si="43"/>
        <v>2.4</v>
      </c>
      <c r="I58" s="38">
        <f t="shared" si="43"/>
        <v>0.1</v>
      </c>
      <c r="J58" s="29">
        <f t="shared" si="43"/>
        <v>16.981299999999997</v>
      </c>
      <c r="K58" s="29">
        <f t="shared" si="43"/>
        <v>0</v>
      </c>
      <c r="L58" s="39">
        <f t="shared" si="43"/>
        <v>4.5999999999999996</v>
      </c>
      <c r="M58" s="30">
        <f t="shared" si="43"/>
        <v>72027046.999999985</v>
      </c>
      <c r="N58" s="30">
        <f t="shared" si="43"/>
        <v>3795320.5500000003</v>
      </c>
      <c r="O58" s="26">
        <f t="shared" si="43"/>
        <v>68231726.449999988</v>
      </c>
      <c r="P58" s="31">
        <f t="shared" si="43"/>
        <v>361459.1</v>
      </c>
      <c r="Q58" s="113" t="s">
        <v>119</v>
      </c>
    </row>
    <row r="59" spans="1:17" s="11" customFormat="1" ht="17.25" customHeight="1" x14ac:dyDescent="0.2">
      <c r="A59" s="16" t="s">
        <v>74</v>
      </c>
      <c r="B59" s="17" t="s">
        <v>75</v>
      </c>
      <c r="C59" s="33"/>
      <c r="D59" s="33"/>
      <c r="E59" s="33"/>
      <c r="F59" s="33"/>
      <c r="G59" s="33"/>
      <c r="H59" s="33"/>
      <c r="I59" s="33"/>
      <c r="J59" s="34"/>
      <c r="K59" s="34"/>
      <c r="L59" s="33"/>
      <c r="M59" s="33"/>
      <c r="N59" s="33"/>
      <c r="O59" s="35"/>
      <c r="P59" s="111"/>
    </row>
    <row r="60" spans="1:17" ht="17.25" customHeight="1" x14ac:dyDescent="0.25">
      <c r="A60" s="19">
        <v>41</v>
      </c>
      <c r="B60" s="20" t="s">
        <v>76</v>
      </c>
      <c r="C60" s="21">
        <f t="shared" ref="C60:C65" si="44">D60+E60</f>
        <v>7.2010000000000005</v>
      </c>
      <c r="D60" s="23">
        <v>3.33</v>
      </c>
      <c r="E60" s="23">
        <f t="shared" ref="E60:E65" si="45">SUM(F60:L60)</f>
        <v>3.8710000000000004</v>
      </c>
      <c r="F60" s="23">
        <v>0.2</v>
      </c>
      <c r="G60" s="22"/>
      <c r="H60" s="24">
        <v>0.5</v>
      </c>
      <c r="I60" s="22"/>
      <c r="J60" s="21">
        <f t="shared" ref="J60:J65" si="46">(G60+F60+D60)*70%</f>
        <v>2.4710000000000001</v>
      </c>
      <c r="K60" s="21"/>
      <c r="L60" s="22">
        <v>0.7</v>
      </c>
      <c r="M60" s="25">
        <f t="shared" ref="M60:M65" si="47">C60*1490000</f>
        <v>10729490</v>
      </c>
      <c r="N60" s="25">
        <f t="shared" ref="N60:N65" si="48">(D60+F60+G60)*10.5%*1490000</f>
        <v>552268.5</v>
      </c>
      <c r="O60" s="26">
        <f t="shared" ref="O60:O65" si="49">M60-N60</f>
        <v>10177221.5</v>
      </c>
      <c r="P60" s="112">
        <f t="shared" ref="P60:P65" si="50">(D60+F60+G60)*1490000*1%</f>
        <v>52597</v>
      </c>
    </row>
    <row r="61" spans="1:17" ht="17.25" customHeight="1" x14ac:dyDescent="0.25">
      <c r="A61" s="19">
        <v>42</v>
      </c>
      <c r="B61" s="49" t="s">
        <v>77</v>
      </c>
      <c r="C61" s="21">
        <f t="shared" si="44"/>
        <v>9.1852400000000003</v>
      </c>
      <c r="D61" s="22">
        <v>4.0599999999999996</v>
      </c>
      <c r="E61" s="23">
        <f t="shared" si="45"/>
        <v>5.1252399999999998</v>
      </c>
      <c r="F61" s="23">
        <v>0.15</v>
      </c>
      <c r="G61" s="22">
        <f>D61*12%</f>
        <v>0.48719999999999991</v>
      </c>
      <c r="H61" s="24">
        <v>0.5</v>
      </c>
      <c r="I61" s="22"/>
      <c r="J61" s="21">
        <f t="shared" si="46"/>
        <v>3.2880399999999996</v>
      </c>
      <c r="K61" s="21"/>
      <c r="L61" s="22">
        <v>0.7</v>
      </c>
      <c r="M61" s="25">
        <f t="shared" si="47"/>
        <v>13686007.6</v>
      </c>
      <c r="N61" s="25">
        <f t="shared" si="48"/>
        <v>734876.93999999983</v>
      </c>
      <c r="O61" s="26">
        <f t="shared" si="49"/>
        <v>12951130.66</v>
      </c>
      <c r="P61" s="112">
        <f t="shared" si="50"/>
        <v>69988.28</v>
      </c>
    </row>
    <row r="62" spans="1:17" ht="17.25" customHeight="1" x14ac:dyDescent="0.25">
      <c r="A62" s="19">
        <v>43</v>
      </c>
      <c r="B62" s="49" t="s">
        <v>78</v>
      </c>
      <c r="C62" s="21">
        <f t="shared" si="44"/>
        <v>8.2019999999999982</v>
      </c>
      <c r="D62" s="22">
        <v>4.0599999999999996</v>
      </c>
      <c r="E62" s="23">
        <f t="shared" si="45"/>
        <v>4.1419999999999995</v>
      </c>
      <c r="F62" s="23"/>
      <c r="G62" s="22"/>
      <c r="H62" s="24">
        <v>0.5</v>
      </c>
      <c r="I62" s="22">
        <v>0.1</v>
      </c>
      <c r="J62" s="21">
        <f t="shared" si="46"/>
        <v>2.8419999999999996</v>
      </c>
      <c r="K62" s="21"/>
      <c r="L62" s="22">
        <v>0.7</v>
      </c>
      <c r="M62" s="25">
        <f t="shared" si="47"/>
        <v>12220979.999999998</v>
      </c>
      <c r="N62" s="25">
        <f t="shared" si="48"/>
        <v>635186.99999999988</v>
      </c>
      <c r="O62" s="26">
        <f t="shared" si="49"/>
        <v>11585792.999999998</v>
      </c>
      <c r="P62" s="112">
        <f t="shared" si="50"/>
        <v>60493.999999999993</v>
      </c>
    </row>
    <row r="63" spans="1:17" ht="17.25" customHeight="1" x14ac:dyDescent="0.25">
      <c r="A63" s="19">
        <v>44</v>
      </c>
      <c r="B63" s="20" t="s">
        <v>79</v>
      </c>
      <c r="C63" s="21">
        <f t="shared" si="44"/>
        <v>8.1020000000000003</v>
      </c>
      <c r="D63" s="22">
        <v>4.0599999999999996</v>
      </c>
      <c r="E63" s="23">
        <f t="shared" si="45"/>
        <v>4.0419999999999998</v>
      </c>
      <c r="F63" s="23"/>
      <c r="G63" s="22"/>
      <c r="H63" s="24">
        <v>0.5</v>
      </c>
      <c r="I63" s="22"/>
      <c r="J63" s="21">
        <f t="shared" si="46"/>
        <v>2.8419999999999996</v>
      </c>
      <c r="K63" s="21"/>
      <c r="L63" s="22">
        <v>0.7</v>
      </c>
      <c r="M63" s="25">
        <f t="shared" si="47"/>
        <v>12071980</v>
      </c>
      <c r="N63" s="25">
        <f t="shared" si="48"/>
        <v>635186.99999999988</v>
      </c>
      <c r="O63" s="26">
        <f t="shared" si="49"/>
        <v>11436793</v>
      </c>
      <c r="P63" s="112">
        <f t="shared" si="50"/>
        <v>60493.999999999993</v>
      </c>
    </row>
    <row r="64" spans="1:17" ht="17.25" customHeight="1" x14ac:dyDescent="0.25">
      <c r="A64" s="19">
        <v>45</v>
      </c>
      <c r="B64" s="50" t="s">
        <v>80</v>
      </c>
      <c r="C64" s="21">
        <f t="shared" si="44"/>
        <v>8.7921999999999993</v>
      </c>
      <c r="D64" s="22">
        <v>4.0599999999999996</v>
      </c>
      <c r="E64" s="23">
        <f t="shared" si="45"/>
        <v>4.7321999999999997</v>
      </c>
      <c r="F64" s="23"/>
      <c r="G64" s="22">
        <f>D64*10%</f>
        <v>0.40599999999999997</v>
      </c>
      <c r="H64" s="24">
        <v>0.5</v>
      </c>
      <c r="I64" s="22"/>
      <c r="J64" s="21">
        <f t="shared" si="46"/>
        <v>3.1261999999999994</v>
      </c>
      <c r="K64" s="21"/>
      <c r="L64" s="22">
        <v>0.7</v>
      </c>
      <c r="M64" s="25">
        <f t="shared" si="47"/>
        <v>13100377.999999998</v>
      </c>
      <c r="N64" s="25">
        <f t="shared" si="48"/>
        <v>698705.69999999984</v>
      </c>
      <c r="O64" s="26">
        <f t="shared" si="49"/>
        <v>12401672.299999999</v>
      </c>
      <c r="P64" s="112">
        <f t="shared" si="50"/>
        <v>66543.399999999994</v>
      </c>
    </row>
    <row r="65" spans="1:17" ht="17.25" customHeight="1" x14ac:dyDescent="0.25">
      <c r="A65" s="19">
        <v>46</v>
      </c>
      <c r="B65" s="49" t="s">
        <v>81</v>
      </c>
      <c r="C65" s="21">
        <f t="shared" si="44"/>
        <v>5.5220000000000002</v>
      </c>
      <c r="D65" s="22">
        <v>2.66</v>
      </c>
      <c r="E65" s="23">
        <f t="shared" si="45"/>
        <v>2.8620000000000001</v>
      </c>
      <c r="F65" s="23"/>
      <c r="G65" s="22"/>
      <c r="H65" s="24">
        <v>0.5</v>
      </c>
      <c r="I65" s="22"/>
      <c r="J65" s="21">
        <f t="shared" si="46"/>
        <v>1.8619999999999999</v>
      </c>
      <c r="K65" s="51"/>
      <c r="L65" s="22">
        <v>0.5</v>
      </c>
      <c r="M65" s="25">
        <f t="shared" si="47"/>
        <v>8227780</v>
      </c>
      <c r="N65" s="25">
        <f t="shared" si="48"/>
        <v>416157</v>
      </c>
      <c r="O65" s="26">
        <f t="shared" si="49"/>
        <v>7811623</v>
      </c>
      <c r="P65" s="112">
        <f t="shared" si="50"/>
        <v>39634</v>
      </c>
    </row>
    <row r="66" spans="1:17" ht="17.25" customHeight="1" x14ac:dyDescent="0.3">
      <c r="A66" s="19"/>
      <c r="B66" s="28" t="s">
        <v>27</v>
      </c>
      <c r="C66" s="39">
        <f t="shared" ref="C66:P66" si="51">SUM(C60:C65)</f>
        <v>47.004440000000002</v>
      </c>
      <c r="D66" s="39">
        <f t="shared" si="51"/>
        <v>22.229999999999997</v>
      </c>
      <c r="E66" s="39">
        <f t="shared" si="51"/>
        <v>24.774439999999998</v>
      </c>
      <c r="F66" s="39">
        <f t="shared" si="51"/>
        <v>0.35</v>
      </c>
      <c r="G66" s="39">
        <f>SUM(G60:G65)</f>
        <v>0.89319999999999988</v>
      </c>
      <c r="H66" s="39">
        <f t="shared" si="51"/>
        <v>3</v>
      </c>
      <c r="I66" s="39">
        <f>SUM(I60:I65)</f>
        <v>0.1</v>
      </c>
      <c r="J66" s="39">
        <f t="shared" si="51"/>
        <v>16.431239999999999</v>
      </c>
      <c r="K66" s="39">
        <f t="shared" si="51"/>
        <v>0</v>
      </c>
      <c r="L66" s="39">
        <f t="shared" si="51"/>
        <v>4</v>
      </c>
      <c r="M66" s="26">
        <f t="shared" si="51"/>
        <v>70036615.599999994</v>
      </c>
      <c r="N66" s="26">
        <f t="shared" si="51"/>
        <v>3672382.1399999997</v>
      </c>
      <c r="O66" s="26">
        <f t="shared" si="51"/>
        <v>66364233.459999993</v>
      </c>
      <c r="P66" s="31">
        <f t="shared" si="51"/>
        <v>349750.68</v>
      </c>
      <c r="Q66" s="113" t="s">
        <v>119</v>
      </c>
    </row>
    <row r="67" spans="1:17" s="11" customFormat="1" ht="17.25" customHeight="1" x14ac:dyDescent="0.2">
      <c r="A67" s="16" t="s">
        <v>82</v>
      </c>
      <c r="B67" s="17" t="s">
        <v>83</v>
      </c>
      <c r="C67" s="33"/>
      <c r="D67" s="33"/>
      <c r="E67" s="33"/>
      <c r="F67" s="33"/>
      <c r="G67" s="33"/>
      <c r="H67" s="33"/>
      <c r="I67" s="33"/>
      <c r="J67" s="34"/>
      <c r="K67" s="34"/>
      <c r="L67" s="33"/>
      <c r="M67" s="33"/>
      <c r="N67" s="33"/>
      <c r="O67" s="35"/>
      <c r="P67" s="111"/>
    </row>
    <row r="68" spans="1:17" ht="17.25" customHeight="1" x14ac:dyDescent="0.25">
      <c r="A68" s="19">
        <v>47</v>
      </c>
      <c r="B68" s="49" t="s">
        <v>84</v>
      </c>
      <c r="C68" s="21">
        <f>D68+E68</f>
        <v>7.0010000000000003</v>
      </c>
      <c r="D68" s="24">
        <v>3.33</v>
      </c>
      <c r="E68" s="23">
        <f>SUM(F68:L68)</f>
        <v>3.6710000000000003</v>
      </c>
      <c r="F68" s="23">
        <v>0.2</v>
      </c>
      <c r="G68" s="22"/>
      <c r="H68" s="24">
        <v>0.5</v>
      </c>
      <c r="I68" s="22"/>
      <c r="J68" s="21">
        <f>(G68+F68+D68)*70%</f>
        <v>2.4710000000000001</v>
      </c>
      <c r="K68" s="21"/>
      <c r="L68" s="22">
        <v>0.5</v>
      </c>
      <c r="M68" s="25">
        <f>C68*1490000</f>
        <v>10431490</v>
      </c>
      <c r="N68" s="25">
        <f>(D68+F68+G68)*10.5%*1490000</f>
        <v>552268.5</v>
      </c>
      <c r="O68" s="26">
        <f>M68-N68</f>
        <v>9879221.5</v>
      </c>
      <c r="P68" s="112">
        <f t="shared" ref="P68:P71" si="52">(D68+F68+G68)*1490000*1%</f>
        <v>52597</v>
      </c>
    </row>
    <row r="69" spans="1:17" ht="17.25" customHeight="1" x14ac:dyDescent="0.25">
      <c r="A69" s="19">
        <v>48</v>
      </c>
      <c r="B69" s="20" t="s">
        <v>85</v>
      </c>
      <c r="C69" s="21">
        <f>D69+E69</f>
        <v>5.7770000000000001</v>
      </c>
      <c r="D69" s="22">
        <v>2.66</v>
      </c>
      <c r="E69" s="23">
        <f>SUM(F69:L69)</f>
        <v>3.117</v>
      </c>
      <c r="F69" s="23">
        <v>0.15</v>
      </c>
      <c r="G69" s="22"/>
      <c r="H69" s="24">
        <v>0.5</v>
      </c>
      <c r="I69" s="22"/>
      <c r="J69" s="21">
        <f>(G69+F69+D69)*70%</f>
        <v>1.9669999999999999</v>
      </c>
      <c r="K69" s="21"/>
      <c r="L69" s="22">
        <v>0.5</v>
      </c>
      <c r="M69" s="25">
        <f>C69*1490000</f>
        <v>8607730</v>
      </c>
      <c r="N69" s="25">
        <f>(D69+F69+G69)*10.5%*1490000</f>
        <v>439624.49999999994</v>
      </c>
      <c r="O69" s="26">
        <f>M69-N69</f>
        <v>8168105.5</v>
      </c>
      <c r="P69" s="112">
        <f t="shared" si="52"/>
        <v>41869</v>
      </c>
    </row>
    <row r="70" spans="1:17" ht="17.25" customHeight="1" x14ac:dyDescent="0.25">
      <c r="A70" s="19">
        <v>49</v>
      </c>
      <c r="B70" s="20" t="s">
        <v>86</v>
      </c>
      <c r="C70" s="21">
        <f>D70+E70</f>
        <v>8.7470999999999997</v>
      </c>
      <c r="D70" s="22">
        <v>4.0599999999999996</v>
      </c>
      <c r="E70" s="23">
        <f>SUM(F70:L70)</f>
        <v>4.6870999999999992</v>
      </c>
      <c r="F70" s="23"/>
      <c r="G70" s="22">
        <f>D70*5%</f>
        <v>0.20299999999999999</v>
      </c>
      <c r="H70" s="24">
        <v>0.5</v>
      </c>
      <c r="I70" s="22"/>
      <c r="J70" s="21">
        <f>(G70+F70+D70)*70%</f>
        <v>2.9840999999999998</v>
      </c>
      <c r="K70" s="21"/>
      <c r="L70" s="24">
        <v>1</v>
      </c>
      <c r="M70" s="25">
        <f>C70*1490000</f>
        <v>13033179</v>
      </c>
      <c r="N70" s="25">
        <f>(D70+F70+G70)*10.5%*1490000</f>
        <v>666946.35</v>
      </c>
      <c r="O70" s="26">
        <f>M70-N70</f>
        <v>12366232.65</v>
      </c>
      <c r="P70" s="112">
        <f t="shared" si="52"/>
        <v>63518.700000000004</v>
      </c>
    </row>
    <row r="71" spans="1:17" ht="15.75" x14ac:dyDescent="0.25">
      <c r="A71" s="19">
        <v>50</v>
      </c>
      <c r="B71" s="20" t="s">
        <v>87</v>
      </c>
      <c r="C71" s="21">
        <f>D71+E71</f>
        <v>6.161999999999999</v>
      </c>
      <c r="D71" s="22">
        <v>2.86</v>
      </c>
      <c r="E71" s="23">
        <f>SUM(F71:L71)</f>
        <v>3.3019999999999996</v>
      </c>
      <c r="F71" s="23"/>
      <c r="G71" s="22"/>
      <c r="H71" s="24">
        <v>0.5</v>
      </c>
      <c r="I71" s="22">
        <v>0.1</v>
      </c>
      <c r="J71" s="21">
        <f>(G71+F71+D71)*70%</f>
        <v>2.0019999999999998</v>
      </c>
      <c r="K71" s="21"/>
      <c r="L71" s="22">
        <v>0.7</v>
      </c>
      <c r="M71" s="25">
        <f>C71*1490000</f>
        <v>9181379.9999999981</v>
      </c>
      <c r="N71" s="25">
        <f>(D71+F71+G71)*10.5%*1490000</f>
        <v>447446.99999999994</v>
      </c>
      <c r="O71" s="26">
        <f>M71-N71</f>
        <v>8733932.9999999981</v>
      </c>
      <c r="P71" s="112">
        <f t="shared" si="52"/>
        <v>42614</v>
      </c>
    </row>
    <row r="72" spans="1:17" ht="17.25" customHeight="1" x14ac:dyDescent="0.3">
      <c r="A72" s="19"/>
      <c r="B72" s="28" t="s">
        <v>27</v>
      </c>
      <c r="C72" s="39">
        <f t="shared" ref="C72:P72" si="53">SUM(C68:C71)</f>
        <v>27.687100000000001</v>
      </c>
      <c r="D72" s="39">
        <f t="shared" si="53"/>
        <v>12.91</v>
      </c>
      <c r="E72" s="39">
        <f t="shared" si="53"/>
        <v>14.777099999999999</v>
      </c>
      <c r="F72" s="39">
        <f t="shared" si="53"/>
        <v>0.35</v>
      </c>
      <c r="G72" s="39">
        <f>SUM(G68:G71)</f>
        <v>0.20299999999999999</v>
      </c>
      <c r="H72" s="39">
        <f t="shared" si="53"/>
        <v>2</v>
      </c>
      <c r="I72" s="39">
        <f>SUM(I68:I71)</f>
        <v>0.1</v>
      </c>
      <c r="J72" s="39">
        <f t="shared" si="53"/>
        <v>9.4240999999999993</v>
      </c>
      <c r="K72" s="39">
        <f>SUM(K68:K71)</f>
        <v>0</v>
      </c>
      <c r="L72" s="39">
        <f t="shared" si="53"/>
        <v>2.7</v>
      </c>
      <c r="M72" s="26">
        <f t="shared" si="53"/>
        <v>41253779</v>
      </c>
      <c r="N72" s="26">
        <f t="shared" si="53"/>
        <v>2106286.35</v>
      </c>
      <c r="O72" s="26">
        <f t="shared" si="53"/>
        <v>39147492.649999999</v>
      </c>
      <c r="P72" s="31">
        <f t="shared" si="53"/>
        <v>200598.7</v>
      </c>
      <c r="Q72" s="113" t="s">
        <v>119</v>
      </c>
    </row>
    <row r="73" spans="1:17" s="11" customFormat="1" ht="17.25" customHeight="1" x14ac:dyDescent="0.2">
      <c r="A73" s="16" t="s">
        <v>88</v>
      </c>
      <c r="B73" s="17" t="s">
        <v>89</v>
      </c>
      <c r="C73" s="33"/>
      <c r="D73" s="33"/>
      <c r="E73" s="33"/>
      <c r="F73" s="33"/>
      <c r="G73" s="33"/>
      <c r="H73" s="33"/>
      <c r="I73" s="33"/>
      <c r="J73" s="34"/>
      <c r="K73" s="34"/>
      <c r="L73" s="33"/>
      <c r="M73" s="33"/>
      <c r="N73" s="33"/>
      <c r="O73" s="35"/>
      <c r="P73" s="111"/>
    </row>
    <row r="74" spans="1:17" ht="17.25" customHeight="1" x14ac:dyDescent="0.25">
      <c r="A74" s="19">
        <v>51</v>
      </c>
      <c r="B74" s="20" t="s">
        <v>90</v>
      </c>
      <c r="C74" s="21">
        <f t="shared" ref="C74:C79" si="54">D74+E74</f>
        <v>5.8789999999999996</v>
      </c>
      <c r="D74" s="22">
        <v>2.67</v>
      </c>
      <c r="E74" s="23">
        <f t="shared" ref="E74:E79" si="55">SUM(F74:L74)</f>
        <v>3.2089999999999996</v>
      </c>
      <c r="F74" s="23">
        <v>0.2</v>
      </c>
      <c r="G74" s="22"/>
      <c r="H74" s="24">
        <v>0.5</v>
      </c>
      <c r="I74" s="22"/>
      <c r="J74" s="21">
        <f t="shared" ref="J74:J79" si="56">(G74+F74+D74)*70%</f>
        <v>2.0089999999999999</v>
      </c>
      <c r="K74" s="21"/>
      <c r="L74" s="22">
        <v>0.5</v>
      </c>
      <c r="M74" s="25">
        <f t="shared" ref="M74:M79" si="57">C74*1490000</f>
        <v>8759710</v>
      </c>
      <c r="N74" s="25">
        <f t="shared" ref="N74:N79" si="58">(D74+F74+G74)*10.5%*1490000</f>
        <v>449011.5</v>
      </c>
      <c r="O74" s="26">
        <f t="shared" ref="O74:O79" si="59">M74-N74</f>
        <v>8310698.5</v>
      </c>
      <c r="P74" s="112">
        <f t="shared" ref="P74:P79" si="60">(D74+F74+G74)*1490000*1%</f>
        <v>42763</v>
      </c>
    </row>
    <row r="75" spans="1:17" ht="17.25" customHeight="1" x14ac:dyDescent="0.25">
      <c r="A75" s="19">
        <v>52</v>
      </c>
      <c r="B75" s="20" t="s">
        <v>91</v>
      </c>
      <c r="C75" s="21">
        <f t="shared" si="54"/>
        <v>7.2439999999999998</v>
      </c>
      <c r="D75" s="22">
        <v>2.66</v>
      </c>
      <c r="E75" s="23">
        <f t="shared" si="55"/>
        <v>4.5839999999999996</v>
      </c>
      <c r="F75" s="23">
        <v>0.15</v>
      </c>
      <c r="G75" s="22"/>
      <c r="H75" s="24">
        <v>0.5</v>
      </c>
      <c r="I75" s="22"/>
      <c r="J75" s="21">
        <f t="shared" si="56"/>
        <v>1.9669999999999999</v>
      </c>
      <c r="K75" s="21">
        <f>(D75+F75+G75)*70%</f>
        <v>1.9669999999999999</v>
      </c>
      <c r="L75" s="22"/>
      <c r="M75" s="25">
        <f t="shared" si="57"/>
        <v>10793560</v>
      </c>
      <c r="N75" s="25">
        <f t="shared" si="58"/>
        <v>439624.49999999994</v>
      </c>
      <c r="O75" s="26">
        <f t="shared" si="59"/>
        <v>10353935.5</v>
      </c>
      <c r="P75" s="112">
        <f t="shared" si="60"/>
        <v>41869</v>
      </c>
    </row>
    <row r="76" spans="1:17" ht="17.25" customHeight="1" x14ac:dyDescent="0.25">
      <c r="A76" s="19">
        <v>53</v>
      </c>
      <c r="B76" s="20" t="s">
        <v>92</v>
      </c>
      <c r="C76" s="21">
        <f t="shared" si="54"/>
        <v>9.0921999999999983</v>
      </c>
      <c r="D76" s="22">
        <v>4.0599999999999996</v>
      </c>
      <c r="E76" s="23">
        <f t="shared" si="55"/>
        <v>5.0321999999999996</v>
      </c>
      <c r="F76" s="23"/>
      <c r="G76" s="22">
        <f>D76*10%</f>
        <v>0.40599999999999997</v>
      </c>
      <c r="H76" s="24">
        <v>0.5</v>
      </c>
      <c r="I76" s="22"/>
      <c r="J76" s="21">
        <f t="shared" si="56"/>
        <v>3.1261999999999994</v>
      </c>
      <c r="K76" s="21"/>
      <c r="L76" s="22">
        <v>1</v>
      </c>
      <c r="M76" s="25">
        <f t="shared" si="57"/>
        <v>13547377.999999998</v>
      </c>
      <c r="N76" s="25">
        <f t="shared" si="58"/>
        <v>698705.69999999984</v>
      </c>
      <c r="O76" s="26">
        <f t="shared" si="59"/>
        <v>12848672.299999999</v>
      </c>
      <c r="P76" s="112">
        <f t="shared" si="60"/>
        <v>66543.399999999994</v>
      </c>
    </row>
    <row r="77" spans="1:17" ht="17.25" customHeight="1" x14ac:dyDescent="0.25">
      <c r="A77" s="19">
        <v>54</v>
      </c>
      <c r="B77" s="20" t="s">
        <v>93</v>
      </c>
      <c r="C77" s="21">
        <f t="shared" si="54"/>
        <v>6.0619999999999994</v>
      </c>
      <c r="D77" s="22">
        <v>2.86</v>
      </c>
      <c r="E77" s="23">
        <f t="shared" si="55"/>
        <v>3.202</v>
      </c>
      <c r="F77" s="23"/>
      <c r="G77" s="22"/>
      <c r="H77" s="24">
        <v>0.5</v>
      </c>
      <c r="I77" s="22"/>
      <c r="J77" s="21">
        <f t="shared" si="56"/>
        <v>2.0019999999999998</v>
      </c>
      <c r="K77" s="21"/>
      <c r="L77" s="22">
        <v>0.7</v>
      </c>
      <c r="M77" s="25">
        <f t="shared" si="57"/>
        <v>9032380</v>
      </c>
      <c r="N77" s="25">
        <f t="shared" si="58"/>
        <v>447446.99999999994</v>
      </c>
      <c r="O77" s="26">
        <f t="shared" si="59"/>
        <v>8584933</v>
      </c>
      <c r="P77" s="112">
        <f t="shared" si="60"/>
        <v>42614</v>
      </c>
    </row>
    <row r="78" spans="1:17" ht="17.25" customHeight="1" x14ac:dyDescent="0.25">
      <c r="A78" s="19">
        <v>55</v>
      </c>
      <c r="B78" s="20" t="s">
        <v>94</v>
      </c>
      <c r="C78" s="21">
        <f t="shared" si="54"/>
        <v>8.9039999999999999</v>
      </c>
      <c r="D78" s="22">
        <v>3.46</v>
      </c>
      <c r="E78" s="23">
        <f t="shared" si="55"/>
        <v>5.4439999999999991</v>
      </c>
      <c r="F78" s="23"/>
      <c r="G78" s="22"/>
      <c r="H78" s="24">
        <v>0.5</v>
      </c>
      <c r="I78" s="22">
        <v>0.1</v>
      </c>
      <c r="J78" s="21">
        <f t="shared" si="56"/>
        <v>2.4219999999999997</v>
      </c>
      <c r="K78" s="21">
        <f>(D78+F78+G78)*70%</f>
        <v>2.4219999999999997</v>
      </c>
      <c r="L78" s="21"/>
      <c r="M78" s="25">
        <f t="shared" si="57"/>
        <v>13266960</v>
      </c>
      <c r="N78" s="25">
        <f t="shared" si="58"/>
        <v>541316.99999999988</v>
      </c>
      <c r="O78" s="26">
        <f t="shared" si="59"/>
        <v>12725643</v>
      </c>
      <c r="P78" s="112">
        <f t="shared" si="60"/>
        <v>51554</v>
      </c>
    </row>
    <row r="79" spans="1:17" ht="17.25" customHeight="1" x14ac:dyDescent="0.25">
      <c r="A79" s="19">
        <v>56</v>
      </c>
      <c r="B79" s="20" t="s">
        <v>95</v>
      </c>
      <c r="C79" s="21">
        <f t="shared" si="54"/>
        <v>4.8419999999999996</v>
      </c>
      <c r="D79" s="22">
        <v>2.2599999999999998</v>
      </c>
      <c r="E79" s="23">
        <f t="shared" si="55"/>
        <v>2.5819999999999999</v>
      </c>
      <c r="F79" s="23"/>
      <c r="G79" s="22"/>
      <c r="H79" s="24">
        <v>0.5</v>
      </c>
      <c r="I79" s="22"/>
      <c r="J79" s="21">
        <f t="shared" si="56"/>
        <v>1.5819999999999999</v>
      </c>
      <c r="K79" s="21"/>
      <c r="L79" s="22">
        <v>0.5</v>
      </c>
      <c r="M79" s="25">
        <f t="shared" si="57"/>
        <v>7214579.9999999991</v>
      </c>
      <c r="N79" s="25">
        <f t="shared" si="58"/>
        <v>353576.99999999994</v>
      </c>
      <c r="O79" s="26">
        <f t="shared" si="59"/>
        <v>6861002.9999999991</v>
      </c>
      <c r="P79" s="112">
        <f t="shared" si="60"/>
        <v>33673.999999999993</v>
      </c>
    </row>
    <row r="80" spans="1:17" ht="17.25" customHeight="1" x14ac:dyDescent="0.3">
      <c r="A80" s="19"/>
      <c r="B80" s="28" t="s">
        <v>27</v>
      </c>
      <c r="C80" s="39">
        <f>SUM(C74:C79)</f>
        <v>42.023199999999989</v>
      </c>
      <c r="D80" s="39">
        <f t="shared" ref="D80:P80" si="61">SUM(D74:D79)</f>
        <v>17.97</v>
      </c>
      <c r="E80" s="39">
        <f t="shared" si="61"/>
        <v>24.0532</v>
      </c>
      <c r="F80" s="39">
        <f t="shared" si="61"/>
        <v>0.35</v>
      </c>
      <c r="G80" s="39">
        <f>SUM(G74:G79)</f>
        <v>0.40599999999999997</v>
      </c>
      <c r="H80" s="39">
        <f t="shared" si="61"/>
        <v>3</v>
      </c>
      <c r="I80" s="39">
        <f>SUM(I74:I79)</f>
        <v>0.1</v>
      </c>
      <c r="J80" s="39">
        <f t="shared" si="61"/>
        <v>13.1082</v>
      </c>
      <c r="K80" s="39">
        <f>SUM(K74:K79)</f>
        <v>4.3889999999999993</v>
      </c>
      <c r="L80" s="39">
        <f t="shared" si="61"/>
        <v>2.7</v>
      </c>
      <c r="M80" s="30">
        <f t="shared" si="61"/>
        <v>62614568</v>
      </c>
      <c r="N80" s="30">
        <f t="shared" si="61"/>
        <v>2929682.6999999997</v>
      </c>
      <c r="O80" s="26">
        <f t="shared" si="61"/>
        <v>59684885.299999997</v>
      </c>
      <c r="P80" s="31">
        <f t="shared" si="61"/>
        <v>279017.39999999997</v>
      </c>
      <c r="Q80" s="113" t="s">
        <v>119</v>
      </c>
    </row>
    <row r="81" spans="1:17" s="11" customFormat="1" ht="17.25" customHeight="1" x14ac:dyDescent="0.2">
      <c r="A81" s="16" t="s">
        <v>96</v>
      </c>
      <c r="B81" s="17" t="s">
        <v>97</v>
      </c>
      <c r="C81" s="33"/>
      <c r="D81" s="33"/>
      <c r="E81" s="33"/>
      <c r="F81" s="33"/>
      <c r="G81" s="33"/>
      <c r="H81" s="33"/>
      <c r="I81" s="33"/>
      <c r="J81" s="34"/>
      <c r="K81" s="34"/>
      <c r="L81" s="33"/>
      <c r="M81" s="33"/>
      <c r="N81" s="33"/>
      <c r="O81" s="35"/>
      <c r="P81" s="111"/>
    </row>
    <row r="82" spans="1:17" ht="17.25" customHeight="1" x14ac:dyDescent="0.25">
      <c r="A82" s="19">
        <v>57</v>
      </c>
      <c r="B82" s="20" t="s">
        <v>98</v>
      </c>
      <c r="C82" s="21">
        <f>D82+E82</f>
        <v>9.1840000000000011</v>
      </c>
      <c r="D82" s="22">
        <v>4.32</v>
      </c>
      <c r="E82" s="23">
        <f>SUM(F82:L82)</f>
        <v>4.8639999999999999</v>
      </c>
      <c r="F82" s="23">
        <v>0.2</v>
      </c>
      <c r="G82" s="22"/>
      <c r="H82" s="24">
        <v>0.5</v>
      </c>
      <c r="I82" s="22"/>
      <c r="J82" s="21">
        <f>(G82+F82+D82)*70%</f>
        <v>3.1640000000000001</v>
      </c>
      <c r="K82" s="21"/>
      <c r="L82" s="22">
        <v>1</v>
      </c>
      <c r="M82" s="25">
        <f>C82*1490000</f>
        <v>13684160.000000002</v>
      </c>
      <c r="N82" s="25">
        <f>(D82+F82+G82)*10.5%*1490000</f>
        <v>707154</v>
      </c>
      <c r="O82" s="26">
        <f>M82-N82</f>
        <v>12977006.000000002</v>
      </c>
      <c r="P82" s="112">
        <f t="shared" ref="P82:P86" si="62">(D82+F82+G82)*1490000*1%</f>
        <v>67348.000000000015</v>
      </c>
    </row>
    <row r="83" spans="1:17" ht="17.25" customHeight="1" x14ac:dyDescent="0.25">
      <c r="A83" s="19">
        <v>58</v>
      </c>
      <c r="B83" s="20" t="s">
        <v>99</v>
      </c>
      <c r="C83" s="21">
        <f>D83+E83</f>
        <v>6.3170000000000002</v>
      </c>
      <c r="D83" s="22">
        <v>2.86</v>
      </c>
      <c r="E83" s="23">
        <f>SUM(F83:L83)</f>
        <v>3.4569999999999999</v>
      </c>
      <c r="F83" s="23">
        <v>0.15</v>
      </c>
      <c r="G83" s="22"/>
      <c r="H83" s="24">
        <v>0.5</v>
      </c>
      <c r="I83" s="22"/>
      <c r="J83" s="21">
        <f>(G83+F83+D83)*70%</f>
        <v>2.1069999999999998</v>
      </c>
      <c r="K83" s="21"/>
      <c r="L83" s="22">
        <v>0.7</v>
      </c>
      <c r="M83" s="25">
        <f>C83*1490000</f>
        <v>9412330</v>
      </c>
      <c r="N83" s="25">
        <f>(D83+F83+G83)*10.5%*1490000</f>
        <v>470914.49999999994</v>
      </c>
      <c r="O83" s="26">
        <f>M83-N83</f>
        <v>8941415.5</v>
      </c>
      <c r="P83" s="112">
        <f t="shared" si="62"/>
        <v>44849</v>
      </c>
    </row>
    <row r="84" spans="1:17" ht="17.25" customHeight="1" x14ac:dyDescent="0.25">
      <c r="A84" s="19">
        <v>59</v>
      </c>
      <c r="B84" s="20" t="s">
        <v>100</v>
      </c>
      <c r="C84" s="21">
        <f>D84+E84</f>
        <v>8.4019999999999992</v>
      </c>
      <c r="D84" s="22">
        <v>4.0599999999999996</v>
      </c>
      <c r="E84" s="23">
        <f>SUM(F84:L84)</f>
        <v>4.3419999999999996</v>
      </c>
      <c r="F84" s="23"/>
      <c r="G84" s="22"/>
      <c r="H84" s="24">
        <v>0.5</v>
      </c>
      <c r="I84" s="22"/>
      <c r="J84" s="21">
        <f>(G84+F84+D84)*70%</f>
        <v>2.8419999999999996</v>
      </c>
      <c r="K84" s="21"/>
      <c r="L84" s="22">
        <v>1</v>
      </c>
      <c r="M84" s="25">
        <f>C84*1490000</f>
        <v>12518979.999999998</v>
      </c>
      <c r="N84" s="25">
        <f>(D84+F84+G84)*10.5%*1490000</f>
        <v>635186.99999999988</v>
      </c>
      <c r="O84" s="26">
        <f>M84-N84</f>
        <v>11883792.999999998</v>
      </c>
      <c r="P84" s="112">
        <f t="shared" si="62"/>
        <v>60493.999999999993</v>
      </c>
    </row>
    <row r="85" spans="1:17" ht="17.25" customHeight="1" x14ac:dyDescent="0.25">
      <c r="A85" s="19">
        <v>60</v>
      </c>
      <c r="B85" s="20" t="s">
        <v>101</v>
      </c>
      <c r="C85" s="21">
        <f>D85+E85</f>
        <v>6.0619999999999994</v>
      </c>
      <c r="D85" s="22">
        <v>2.86</v>
      </c>
      <c r="E85" s="23">
        <f>SUM(F85:L85)</f>
        <v>3.202</v>
      </c>
      <c r="F85" s="23"/>
      <c r="G85" s="22"/>
      <c r="H85" s="24">
        <v>0.5</v>
      </c>
      <c r="I85" s="22"/>
      <c r="J85" s="21">
        <f>(G85+F85+D85)*70%</f>
        <v>2.0019999999999998</v>
      </c>
      <c r="K85" s="21"/>
      <c r="L85" s="22">
        <v>0.7</v>
      </c>
      <c r="M85" s="25">
        <f>C85*1490000</f>
        <v>9032380</v>
      </c>
      <c r="N85" s="25">
        <f>(D85+F85+G85)*10.5%*1490000</f>
        <v>447446.99999999994</v>
      </c>
      <c r="O85" s="26">
        <f>M85-N85</f>
        <v>8584933</v>
      </c>
      <c r="P85" s="112">
        <f t="shared" si="62"/>
        <v>42614</v>
      </c>
    </row>
    <row r="86" spans="1:17" ht="17.25" customHeight="1" x14ac:dyDescent="0.25">
      <c r="A86" s="19">
        <v>61</v>
      </c>
      <c r="B86" s="20" t="s">
        <v>102</v>
      </c>
      <c r="C86" s="21">
        <f>D86+E86</f>
        <v>6.161999999999999</v>
      </c>
      <c r="D86" s="22">
        <v>2.86</v>
      </c>
      <c r="E86" s="23">
        <f>SUM(F86:L86)</f>
        <v>3.3019999999999996</v>
      </c>
      <c r="F86" s="23"/>
      <c r="G86" s="22"/>
      <c r="H86" s="24">
        <v>0.5</v>
      </c>
      <c r="I86" s="22">
        <v>0.1</v>
      </c>
      <c r="J86" s="21">
        <f>(G86+F86+D86)*70%</f>
        <v>2.0019999999999998</v>
      </c>
      <c r="K86" s="21"/>
      <c r="L86" s="22">
        <v>0.7</v>
      </c>
      <c r="M86" s="25">
        <f>C86*1490000</f>
        <v>9181379.9999999981</v>
      </c>
      <c r="N86" s="25">
        <f>(D86+F86+G86)*10.5%*1490000</f>
        <v>447446.99999999994</v>
      </c>
      <c r="O86" s="26">
        <f>M86-N86</f>
        <v>8733932.9999999981</v>
      </c>
      <c r="P86" s="112">
        <f t="shared" si="62"/>
        <v>42614</v>
      </c>
    </row>
    <row r="87" spans="1:17" ht="17.25" customHeight="1" x14ac:dyDescent="0.3">
      <c r="A87" s="19"/>
      <c r="B87" s="28" t="s">
        <v>27</v>
      </c>
      <c r="C87" s="39">
        <f t="shared" ref="C87:P87" si="63">SUM(C82:C86)</f>
        <v>36.126999999999995</v>
      </c>
      <c r="D87" s="39">
        <f t="shared" si="63"/>
        <v>16.959999999999997</v>
      </c>
      <c r="E87" s="39">
        <f t="shared" si="63"/>
        <v>19.167000000000002</v>
      </c>
      <c r="F87" s="39">
        <f t="shared" si="63"/>
        <v>0.35</v>
      </c>
      <c r="G87" s="39">
        <f>SUM(G82:G86)</f>
        <v>0</v>
      </c>
      <c r="H87" s="39">
        <f t="shared" si="63"/>
        <v>2.5</v>
      </c>
      <c r="I87" s="39">
        <f>SUM(I82:I86)</f>
        <v>0.1</v>
      </c>
      <c r="J87" s="39">
        <f t="shared" si="63"/>
        <v>12.116999999999997</v>
      </c>
      <c r="K87" s="39">
        <f t="shared" si="63"/>
        <v>0</v>
      </c>
      <c r="L87" s="39">
        <f t="shared" si="63"/>
        <v>4.1000000000000005</v>
      </c>
      <c r="M87" s="26">
        <f t="shared" si="63"/>
        <v>53829230</v>
      </c>
      <c r="N87" s="26">
        <f t="shared" si="63"/>
        <v>2708149.5</v>
      </c>
      <c r="O87" s="26">
        <f t="shared" si="63"/>
        <v>51121080.5</v>
      </c>
      <c r="P87" s="31">
        <f t="shared" si="63"/>
        <v>257919</v>
      </c>
      <c r="Q87" s="113" t="s">
        <v>119</v>
      </c>
    </row>
    <row r="88" spans="1:17" s="11" customFormat="1" ht="17.25" customHeight="1" x14ac:dyDescent="0.2">
      <c r="A88" s="16" t="s">
        <v>103</v>
      </c>
      <c r="B88" s="17" t="s">
        <v>104</v>
      </c>
      <c r="C88" s="33"/>
      <c r="D88" s="33"/>
      <c r="E88" s="33"/>
      <c r="F88" s="33"/>
      <c r="G88" s="33"/>
      <c r="H88" s="33"/>
      <c r="I88" s="33"/>
      <c r="J88" s="34"/>
      <c r="K88" s="34"/>
      <c r="L88" s="33"/>
      <c r="M88" s="33"/>
      <c r="N88" s="33"/>
      <c r="O88" s="35"/>
      <c r="P88" s="111"/>
    </row>
    <row r="89" spans="1:17" ht="17.25" customHeight="1" x14ac:dyDescent="0.25">
      <c r="A89" s="19">
        <v>62</v>
      </c>
      <c r="B89" s="20" t="s">
        <v>105</v>
      </c>
      <c r="C89" s="21">
        <f>D89+E89</f>
        <v>6.202</v>
      </c>
      <c r="D89" s="22">
        <v>2.86</v>
      </c>
      <c r="E89" s="23">
        <f>SUM(F89:L89)</f>
        <v>3.3419999999999996</v>
      </c>
      <c r="F89" s="23">
        <v>0.2</v>
      </c>
      <c r="G89" s="22"/>
      <c r="H89" s="24">
        <v>0.5</v>
      </c>
      <c r="I89" s="22"/>
      <c r="J89" s="21">
        <f>(G89+F89+D89)*70%</f>
        <v>2.1419999999999999</v>
      </c>
      <c r="K89" s="21"/>
      <c r="L89" s="22">
        <v>0.5</v>
      </c>
      <c r="M89" s="25">
        <f>C89*1490000</f>
        <v>9240980</v>
      </c>
      <c r="N89" s="25">
        <f>(D89+F89+G89)*10.5%*1490000</f>
        <v>478736.99999999994</v>
      </c>
      <c r="O89" s="26">
        <f>M89-N89</f>
        <v>8762243</v>
      </c>
      <c r="P89" s="112">
        <f t="shared" ref="P89:P93" si="64">(D89+F89+G89)*1490000*1%</f>
        <v>45594</v>
      </c>
    </row>
    <row r="90" spans="1:17" ht="17.25" customHeight="1" x14ac:dyDescent="0.25">
      <c r="A90" s="19">
        <v>63</v>
      </c>
      <c r="B90" s="20" t="s">
        <v>106</v>
      </c>
      <c r="C90" s="21">
        <f>D90+E90</f>
        <v>4.5969999999999995</v>
      </c>
      <c r="D90" s="22">
        <v>2.2599999999999998</v>
      </c>
      <c r="E90" s="23">
        <f>SUM(F90:L90)</f>
        <v>2.3369999999999997</v>
      </c>
      <c r="F90" s="23">
        <v>0.15</v>
      </c>
      <c r="G90" s="22"/>
      <c r="H90" s="24">
        <v>0.5</v>
      </c>
      <c r="I90" s="22"/>
      <c r="J90" s="21">
        <f>(G90+F90+D90)*70%</f>
        <v>1.6869999999999996</v>
      </c>
      <c r="K90" s="21"/>
      <c r="L90" s="22"/>
      <c r="M90" s="25">
        <f>C90*1490000</f>
        <v>6849529.9999999991</v>
      </c>
      <c r="N90" s="25">
        <f>(D90+F90+G90)*10.5%*1490000</f>
        <v>377044.49999999994</v>
      </c>
      <c r="O90" s="26">
        <f>M90-N90</f>
        <v>6472485.4999999991</v>
      </c>
      <c r="P90" s="112">
        <f t="shared" si="64"/>
        <v>35908.999999999993</v>
      </c>
    </row>
    <row r="91" spans="1:17" ht="17.25" customHeight="1" x14ac:dyDescent="0.25">
      <c r="A91" s="19">
        <v>64</v>
      </c>
      <c r="B91" s="20" t="s">
        <v>107</v>
      </c>
      <c r="C91" s="21">
        <f>D91+E91</f>
        <v>6.0619999999999994</v>
      </c>
      <c r="D91" s="22">
        <v>2.86</v>
      </c>
      <c r="E91" s="23">
        <f>SUM(F91:L91)</f>
        <v>3.202</v>
      </c>
      <c r="F91" s="23"/>
      <c r="G91" s="22"/>
      <c r="H91" s="24">
        <v>0.5</v>
      </c>
      <c r="I91" s="22"/>
      <c r="J91" s="21">
        <f>(G91+F91+D91)*70%</f>
        <v>2.0019999999999998</v>
      </c>
      <c r="K91" s="21"/>
      <c r="L91" s="22">
        <v>0.7</v>
      </c>
      <c r="M91" s="25">
        <f>C91*1490000</f>
        <v>9032380</v>
      </c>
      <c r="N91" s="25">
        <f>(D91+F91+G91)*10.5%*1490000</f>
        <v>447446.99999999994</v>
      </c>
      <c r="O91" s="26">
        <f>M91-N91</f>
        <v>8584933</v>
      </c>
      <c r="P91" s="112">
        <f t="shared" si="64"/>
        <v>42614</v>
      </c>
    </row>
    <row r="92" spans="1:17" ht="17.25" customHeight="1" x14ac:dyDescent="0.25">
      <c r="A92" s="19">
        <v>65</v>
      </c>
      <c r="B92" s="20" t="s">
        <v>24</v>
      </c>
      <c r="C92" s="21">
        <f>D92+E92</f>
        <v>5.8620000000000001</v>
      </c>
      <c r="D92" s="22">
        <v>2.86</v>
      </c>
      <c r="E92" s="23">
        <f>SUM(F92:L92)</f>
        <v>3.0019999999999998</v>
      </c>
      <c r="F92" s="23"/>
      <c r="G92" s="22"/>
      <c r="H92" s="24">
        <v>0.5</v>
      </c>
      <c r="I92" s="22"/>
      <c r="J92" s="21">
        <f>(G92+F92+D92)*70%</f>
        <v>2.0019999999999998</v>
      </c>
      <c r="K92" s="21"/>
      <c r="L92" s="22">
        <v>0.5</v>
      </c>
      <c r="M92" s="25">
        <f>C92*1490000</f>
        <v>8734380</v>
      </c>
      <c r="N92" s="25">
        <f>(D92+F92+G92)*10.5%*1490000</f>
        <v>447446.99999999994</v>
      </c>
      <c r="O92" s="26">
        <f>M92-N92</f>
        <v>8286933</v>
      </c>
      <c r="P92" s="112">
        <f t="shared" si="64"/>
        <v>42614</v>
      </c>
    </row>
    <row r="93" spans="1:17" ht="17.25" customHeight="1" x14ac:dyDescent="0.25">
      <c r="A93" s="19">
        <v>66</v>
      </c>
      <c r="B93" s="20" t="s">
        <v>108</v>
      </c>
      <c r="C93" s="21">
        <f>D93+E93</f>
        <v>10.731199999999998</v>
      </c>
      <c r="D93" s="22">
        <v>4.0599999999999996</v>
      </c>
      <c r="E93" s="23">
        <f>SUM(F93:L93)</f>
        <v>6.6711999999999989</v>
      </c>
      <c r="F93" s="23"/>
      <c r="G93" s="22">
        <f>D93*5%</f>
        <v>0.20299999999999999</v>
      </c>
      <c r="H93" s="24">
        <v>0.5</v>
      </c>
      <c r="I93" s="22"/>
      <c r="J93" s="21">
        <f>(G93+F93+D93)*70%</f>
        <v>2.9840999999999998</v>
      </c>
      <c r="K93" s="21">
        <f>(D93+F93+G93)*70%</f>
        <v>2.9840999999999998</v>
      </c>
      <c r="L93" s="22"/>
      <c r="M93" s="25">
        <f>C93*1490000</f>
        <v>15989487.999999996</v>
      </c>
      <c r="N93" s="25">
        <f>(D93+F93+G93)*10.5%*1490000</f>
        <v>666946.35</v>
      </c>
      <c r="O93" s="26">
        <f>M93-N93</f>
        <v>15322541.649999997</v>
      </c>
      <c r="P93" s="112">
        <f t="shared" si="64"/>
        <v>63518.700000000004</v>
      </c>
    </row>
    <row r="94" spans="1:17" ht="17.25" customHeight="1" x14ac:dyDescent="0.3">
      <c r="A94" s="19"/>
      <c r="B94" s="28" t="s">
        <v>27</v>
      </c>
      <c r="C94" s="29">
        <f t="shared" ref="C94:O94" si="65">SUM(C89:C93)</f>
        <v>33.4542</v>
      </c>
      <c r="D94" s="38">
        <f t="shared" si="65"/>
        <v>14.899999999999999</v>
      </c>
      <c r="E94" s="39">
        <f t="shared" si="65"/>
        <v>18.554199999999998</v>
      </c>
      <c r="F94" s="39">
        <f t="shared" si="65"/>
        <v>0.35</v>
      </c>
      <c r="G94" s="39">
        <f t="shared" si="65"/>
        <v>0.20299999999999999</v>
      </c>
      <c r="H94" s="40">
        <f t="shared" si="65"/>
        <v>2.5</v>
      </c>
      <c r="I94" s="38">
        <f t="shared" si="65"/>
        <v>0</v>
      </c>
      <c r="J94" s="29">
        <f t="shared" si="65"/>
        <v>10.8171</v>
      </c>
      <c r="K94" s="29">
        <f t="shared" si="65"/>
        <v>2.9840999999999998</v>
      </c>
      <c r="L94" s="39">
        <f t="shared" si="65"/>
        <v>1.7</v>
      </c>
      <c r="M94" s="30">
        <f t="shared" si="65"/>
        <v>49846758</v>
      </c>
      <c r="N94" s="30">
        <f t="shared" si="65"/>
        <v>2417621.8499999996</v>
      </c>
      <c r="O94" s="26">
        <f t="shared" si="65"/>
        <v>47429136.149999999</v>
      </c>
      <c r="P94" s="31">
        <f t="shared" ref="P94" si="66">SUM(P89:P93)</f>
        <v>230249.7</v>
      </c>
      <c r="Q94" s="113" t="s">
        <v>119</v>
      </c>
    </row>
    <row r="95" spans="1:17" ht="17.25" customHeight="1" thickBot="1" x14ac:dyDescent="0.25">
      <c r="A95" s="52" t="s">
        <v>109</v>
      </c>
      <c r="B95" s="53"/>
      <c r="C95" s="54">
        <f t="shared" ref="C95:O95" si="67">C94+C87+C80+C72+C66+C58+C50+C36+C28+C12+C20+C42</f>
        <v>445.3924199999999</v>
      </c>
      <c r="D95" s="54">
        <f t="shared" si="67"/>
        <v>209.67</v>
      </c>
      <c r="E95" s="54">
        <f t="shared" si="67"/>
        <v>235.72242000000003</v>
      </c>
      <c r="F95" s="54">
        <f t="shared" si="67"/>
        <v>4.0500000000000007</v>
      </c>
      <c r="G95" s="54">
        <f t="shared" si="67"/>
        <v>4.5065999999999988</v>
      </c>
      <c r="H95" s="54">
        <f t="shared" si="67"/>
        <v>27.9</v>
      </c>
      <c r="I95" s="54">
        <f t="shared" si="67"/>
        <v>1.2</v>
      </c>
      <c r="J95" s="54">
        <f t="shared" si="67"/>
        <v>145.78172000000001</v>
      </c>
      <c r="K95" s="54">
        <f t="shared" si="67"/>
        <v>18.384099999999997</v>
      </c>
      <c r="L95" s="54">
        <f t="shared" si="67"/>
        <v>33.9</v>
      </c>
      <c r="M95" s="55">
        <f t="shared" si="67"/>
        <v>663634705.80000007</v>
      </c>
      <c r="N95" s="55">
        <f t="shared" si="67"/>
        <v>34141551.57</v>
      </c>
      <c r="O95" s="32">
        <f t="shared" si="67"/>
        <v>629493154.2299999</v>
      </c>
      <c r="P95" s="56">
        <f t="shared" ref="P95" si="68">P94+P87+P80+P72+P66+P58+P50+P36+P28+P12+P20+P42</f>
        <v>3251576.3400000003</v>
      </c>
    </row>
    <row r="96" spans="1:17" ht="16.5" thickTop="1" x14ac:dyDescent="0.25">
      <c r="A96" s="59"/>
      <c r="B96" s="60"/>
      <c r="C96" s="61"/>
      <c r="D96" s="62"/>
      <c r="E96" s="63"/>
      <c r="F96" s="63"/>
      <c r="G96" s="63"/>
      <c r="H96" s="63"/>
      <c r="I96" s="63"/>
      <c r="J96" s="63"/>
      <c r="K96" s="63"/>
      <c r="L96" s="64"/>
      <c r="M96" s="65"/>
      <c r="N96" s="57"/>
      <c r="O96" s="58"/>
      <c r="P96" s="58"/>
    </row>
    <row r="97" spans="1:54" ht="15" customHeight="1" x14ac:dyDescent="0.25">
      <c r="A97" s="66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1"/>
      <c r="N97" s="69" t="s">
        <v>120</v>
      </c>
    </row>
    <row r="98" spans="1:54" s="77" customFormat="1" ht="15.75" x14ac:dyDescent="0.25">
      <c r="A98" s="70"/>
      <c r="B98" s="71" t="s">
        <v>110</v>
      </c>
      <c r="C98" s="72"/>
      <c r="D98" s="73"/>
      <c r="E98" s="73"/>
      <c r="F98" s="74"/>
      <c r="G98" s="74"/>
      <c r="H98" s="75" t="s">
        <v>111</v>
      </c>
      <c r="I98" s="75"/>
      <c r="J98" s="76"/>
      <c r="K98" s="76"/>
      <c r="N98" s="78" t="s">
        <v>112</v>
      </c>
    </row>
    <row r="99" spans="1:54" s="82" customFormat="1" ht="15" customHeight="1" x14ac:dyDescent="0.2">
      <c r="A99" s="79"/>
      <c r="B99" s="80"/>
      <c r="C99" s="72"/>
      <c r="D99" s="76"/>
      <c r="E99" s="76"/>
      <c r="F99" s="74"/>
      <c r="G99" s="74"/>
      <c r="H99" s="81"/>
      <c r="I99" s="81"/>
      <c r="J99" s="76"/>
      <c r="K99" s="76"/>
      <c r="N99" s="83"/>
    </row>
    <row r="100" spans="1:54" s="82" customFormat="1" ht="15" customHeight="1" x14ac:dyDescent="0.2">
      <c r="A100" s="79"/>
      <c r="B100" s="80"/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N100" s="83"/>
    </row>
    <row r="101" spans="1:54" s="87" customFormat="1" ht="15" customHeight="1" x14ac:dyDescent="0.25">
      <c r="A101" s="79"/>
      <c r="B101" s="86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N101" s="88"/>
    </row>
    <row r="102" spans="1:54" s="87" customFormat="1" ht="15" customHeight="1" x14ac:dyDescent="0.25">
      <c r="A102" s="79"/>
      <c r="B102" s="89"/>
      <c r="C102" s="72"/>
      <c r="D102" s="73"/>
      <c r="E102" s="73"/>
      <c r="F102" s="74"/>
      <c r="G102" s="74"/>
      <c r="H102" s="76"/>
      <c r="I102" s="76"/>
      <c r="J102" s="76"/>
      <c r="K102" s="76"/>
      <c r="N102" s="88"/>
    </row>
    <row r="103" spans="1:54" s="90" customFormat="1" ht="15" x14ac:dyDescent="0.25">
      <c r="A103" s="79"/>
      <c r="B103" s="89"/>
      <c r="C103" s="72"/>
      <c r="D103" s="73"/>
      <c r="E103" s="73"/>
      <c r="F103" s="74"/>
      <c r="G103" s="74"/>
      <c r="H103" s="76"/>
      <c r="I103" s="76"/>
      <c r="J103" s="76"/>
      <c r="K103" s="76"/>
      <c r="N103" s="73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</row>
    <row r="104" spans="1:54" s="98" customFormat="1" ht="14.25" x14ac:dyDescent="0.2">
      <c r="A104" s="93"/>
      <c r="B104" s="94" t="s">
        <v>113</v>
      </c>
      <c r="C104" s="72"/>
      <c r="D104" s="95"/>
      <c r="E104" s="96"/>
      <c r="F104" s="74"/>
      <c r="G104" s="74"/>
      <c r="H104" s="97" t="s">
        <v>114</v>
      </c>
      <c r="I104" s="97"/>
      <c r="J104" s="76"/>
      <c r="K104" s="76"/>
      <c r="N104" s="78" t="s">
        <v>115</v>
      </c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</row>
    <row r="105" spans="1:54" s="98" customFormat="1" ht="14.25" x14ac:dyDescent="0.2">
      <c r="A105" s="102"/>
      <c r="B105" s="90"/>
      <c r="C105" s="103"/>
      <c r="D105" s="103"/>
      <c r="E105" s="103"/>
      <c r="F105" s="103"/>
      <c r="G105" s="103"/>
      <c r="H105" s="103"/>
      <c r="I105" s="103"/>
      <c r="J105" s="103"/>
      <c r="K105" s="103"/>
      <c r="N105" s="104"/>
      <c r="O105" s="103"/>
      <c r="P105" s="103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</row>
    <row r="106" spans="1:54" s="98" customFormat="1" ht="14.25" x14ac:dyDescent="0.2">
      <c r="A106" s="102"/>
      <c r="B106" s="90"/>
      <c r="C106" s="105"/>
      <c r="D106" s="106"/>
      <c r="E106" s="106"/>
      <c r="F106" s="106"/>
      <c r="G106" s="106"/>
      <c r="H106" s="106"/>
      <c r="I106" s="106"/>
      <c r="J106" s="107"/>
      <c r="K106" s="107"/>
      <c r="L106" s="106"/>
      <c r="M106" s="103"/>
      <c r="N106" s="104"/>
      <c r="O106" s="103"/>
      <c r="P106" s="103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</row>
    <row r="107" spans="1:54" s="98" customFormat="1" ht="14.25" x14ac:dyDescent="0.2">
      <c r="A107" s="102"/>
      <c r="B107" s="90"/>
      <c r="C107" s="99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6"/>
      <c r="O107" s="106"/>
      <c r="P107" s="106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</row>
    <row r="108" spans="1:54" s="98" customFormat="1" ht="14.25" x14ac:dyDescent="0.2">
      <c r="A108" s="102"/>
      <c r="B108" s="90"/>
      <c r="C108" s="109"/>
      <c r="D108" s="106"/>
      <c r="E108" s="106"/>
      <c r="F108" s="106"/>
      <c r="G108" s="106"/>
      <c r="H108" s="106"/>
      <c r="I108" s="106"/>
      <c r="J108" s="106"/>
      <c r="K108" s="106"/>
      <c r="L108" s="106"/>
      <c r="M108" s="103"/>
      <c r="N108" s="104"/>
      <c r="O108" s="103"/>
      <c r="P108" s="103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</row>
    <row r="109" spans="1:54" s="98" customFormat="1" ht="14.25" x14ac:dyDescent="0.2">
      <c r="A109" s="102"/>
      <c r="B109" s="90"/>
      <c r="C109" s="109"/>
      <c r="D109" s="106"/>
      <c r="E109" s="106"/>
      <c r="F109" s="106"/>
      <c r="G109" s="106"/>
      <c r="H109" s="106"/>
      <c r="I109" s="106"/>
      <c r="J109" s="106"/>
      <c r="K109" s="106"/>
      <c r="L109" s="106"/>
      <c r="M109" s="103"/>
      <c r="N109" s="104"/>
      <c r="O109" s="103"/>
      <c r="P109" s="103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</row>
    <row r="110" spans="1:54" s="98" customFormat="1" ht="14.25" x14ac:dyDescent="0.2">
      <c r="A110" s="102"/>
      <c r="B110" s="90"/>
      <c r="C110" s="109"/>
      <c r="D110" s="103"/>
      <c r="E110" s="106"/>
      <c r="F110" s="106"/>
      <c r="G110" s="106"/>
      <c r="H110" s="103"/>
      <c r="I110" s="103"/>
      <c r="J110" s="103"/>
      <c r="K110" s="103"/>
      <c r="L110" s="103"/>
      <c r="M110" s="103"/>
      <c r="N110" s="104"/>
      <c r="O110" s="103"/>
      <c r="P110" s="103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</row>
    <row r="111" spans="1:54" s="98" customFormat="1" ht="14.25" x14ac:dyDescent="0.2">
      <c r="A111" s="102"/>
      <c r="B111" s="90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4"/>
      <c r="O111" s="103"/>
      <c r="P111" s="103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</row>
    <row r="112" spans="1:54" s="77" customFormat="1" ht="15.75" x14ac:dyDescent="0.25">
      <c r="A112" s="110"/>
      <c r="B112" s="110"/>
    </row>
  </sheetData>
  <mergeCells count="15">
    <mergeCell ref="A95:B95"/>
    <mergeCell ref="P4:P5"/>
    <mergeCell ref="M4:M5"/>
    <mergeCell ref="N4:N5"/>
    <mergeCell ref="O4:O5"/>
    <mergeCell ref="B1:D1"/>
    <mergeCell ref="F1:P1"/>
    <mergeCell ref="B2:D2"/>
    <mergeCell ref="F2:P2"/>
    <mergeCell ref="A4:A5"/>
    <mergeCell ref="B4:B5"/>
    <mergeCell ref="C4:C5"/>
    <mergeCell ref="D4:D5"/>
    <mergeCell ref="E4:E5"/>
    <mergeCell ref="F4:L4"/>
  </mergeCells>
  <pageMargins left="0" right="0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2020-08-10T02:42:14Z</cp:lastPrinted>
  <dcterms:created xsi:type="dcterms:W3CDTF">2020-08-10T02:37:21Z</dcterms:created>
  <dcterms:modified xsi:type="dcterms:W3CDTF">2020-08-10T02:42:38Z</dcterms:modified>
</cp:coreProperties>
</file>