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 activeTab="1"/>
  </bookViews>
  <sheets>
    <sheet name="TỔNG HỢP - chuyển tiền vào TK" sheetId="1" r:id="rId1"/>
    <sheet name="BẢNG TÍNH TRUY LĨNH LTT 1490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W63" i="2" l="1"/>
  <c r="W32" i="2"/>
  <c r="W9" i="2"/>
  <c r="T114" i="2"/>
  <c r="T155" i="2"/>
  <c r="V20" i="2"/>
  <c r="V24" i="2"/>
  <c r="Q9" i="2"/>
  <c r="Q153" i="2" l="1"/>
  <c r="Q152" i="2"/>
  <c r="Q151" i="2"/>
  <c r="Q149" i="2"/>
  <c r="Q148" i="2"/>
  <c r="Q147" i="2"/>
  <c r="Q146" i="2"/>
  <c r="Q142" i="2"/>
  <c r="Q141" i="2"/>
  <c r="Q140" i="2"/>
  <c r="Q138" i="2"/>
  <c r="Q137" i="2"/>
  <c r="Q136" i="2"/>
  <c r="Q135" i="2"/>
  <c r="Q134" i="2"/>
  <c r="Q133" i="2"/>
  <c r="Q132" i="2"/>
  <c r="Q130" i="2"/>
  <c r="Q129" i="2"/>
  <c r="Q125" i="2"/>
  <c r="Q124" i="2"/>
  <c r="Q123" i="2"/>
  <c r="Q122" i="2"/>
  <c r="Q121" i="2"/>
  <c r="Q120" i="2"/>
  <c r="Q119" i="2"/>
  <c r="Q118" i="2"/>
  <c r="Q117" i="2"/>
  <c r="Q116" i="2"/>
  <c r="Q113" i="2"/>
  <c r="Q112" i="2"/>
  <c r="Q111" i="2"/>
  <c r="Q110" i="2"/>
  <c r="Q109" i="2"/>
  <c r="Q108" i="2"/>
  <c r="Q105" i="2"/>
  <c r="Q104" i="2"/>
  <c r="Q103" i="2"/>
  <c r="Q102" i="2"/>
  <c r="Q101" i="2"/>
  <c r="Q100" i="2"/>
  <c r="Q94" i="2"/>
  <c r="Q93" i="2"/>
  <c r="Q92" i="2"/>
  <c r="Q89" i="2"/>
  <c r="Q88" i="2"/>
  <c r="Q86" i="2"/>
  <c r="Q85" i="2"/>
  <c r="Q83" i="2"/>
  <c r="Q82" i="2"/>
  <c r="Q81" i="2"/>
  <c r="Q80" i="2"/>
  <c r="Q79" i="2"/>
  <c r="Q78" i="2"/>
  <c r="Q77" i="2"/>
  <c r="Q75" i="2"/>
  <c r="Q74" i="2"/>
  <c r="Q73" i="2"/>
  <c r="Q72" i="2"/>
  <c r="Q71" i="2"/>
  <c r="Q70" i="2"/>
  <c r="Q66" i="2"/>
  <c r="Q65" i="2"/>
  <c r="Q64" i="2"/>
  <c r="Q63" i="2"/>
  <c r="Q62" i="2"/>
  <c r="Q58" i="2"/>
  <c r="Q57" i="2"/>
  <c r="Q56" i="2"/>
  <c r="Q55" i="2"/>
  <c r="Q54" i="2"/>
  <c r="Q52" i="2"/>
  <c r="Q51" i="2"/>
  <c r="Q49" i="2"/>
  <c r="Q48" i="2"/>
  <c r="Q47" i="2"/>
  <c r="Q46" i="2"/>
  <c r="Q45" i="2"/>
  <c r="Q44" i="2"/>
  <c r="Q43" i="2"/>
  <c r="Q42" i="2"/>
  <c r="Q41" i="2"/>
  <c r="Q40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0" i="2"/>
  <c r="Q19" i="2"/>
  <c r="Q17" i="2"/>
  <c r="Q16" i="2"/>
  <c r="Q15" i="2"/>
  <c r="Q14" i="2"/>
  <c r="Q13" i="2"/>
  <c r="Q12" i="2"/>
  <c r="Q11" i="2"/>
  <c r="Q10" i="2"/>
  <c r="J155" i="2"/>
  <c r="S154" i="2"/>
  <c r="L154" i="2"/>
  <c r="I154" i="2"/>
  <c r="I155" i="2" s="1"/>
  <c r="H153" i="2"/>
  <c r="N153" i="2" s="1"/>
  <c r="O153" i="2" s="1"/>
  <c r="P153" i="2" s="1"/>
  <c r="H152" i="2"/>
  <c r="N152" i="2" s="1"/>
  <c r="O152" i="2" s="1"/>
  <c r="P152" i="2" s="1"/>
  <c r="N151" i="2"/>
  <c r="O151" i="2" s="1"/>
  <c r="P151" i="2" s="1"/>
  <c r="H151" i="2"/>
  <c r="K150" i="2"/>
  <c r="H149" i="2"/>
  <c r="N149" i="2" s="1"/>
  <c r="O149" i="2" s="1"/>
  <c r="P149" i="2" s="1"/>
  <c r="N148" i="2"/>
  <c r="O148" i="2" s="1"/>
  <c r="P148" i="2" s="1"/>
  <c r="H148" i="2"/>
  <c r="O147" i="2"/>
  <c r="P147" i="2" s="1"/>
  <c r="H147" i="2"/>
  <c r="N147" i="2" s="1"/>
  <c r="H146" i="2"/>
  <c r="N146" i="2" s="1"/>
  <c r="O146" i="2" s="1"/>
  <c r="P146" i="2" s="1"/>
  <c r="M145" i="2"/>
  <c r="M154" i="2" s="1"/>
  <c r="M155" i="2" s="1"/>
  <c r="F145" i="2"/>
  <c r="F154" i="2" s="1"/>
  <c r="E145" i="2"/>
  <c r="E154" i="2" s="1"/>
  <c r="D145" i="2"/>
  <c r="Q145" i="2" s="1"/>
  <c r="C144" i="2"/>
  <c r="Q144" i="2" s="1"/>
  <c r="C143" i="2"/>
  <c r="H142" i="2"/>
  <c r="N142" i="2" s="1"/>
  <c r="O142" i="2" s="1"/>
  <c r="P142" i="2" s="1"/>
  <c r="H141" i="2"/>
  <c r="N141" i="2" s="1"/>
  <c r="O141" i="2" s="1"/>
  <c r="P141" i="2" s="1"/>
  <c r="H140" i="2"/>
  <c r="N140" i="2" s="1"/>
  <c r="O140" i="2" s="1"/>
  <c r="P140" i="2" s="1"/>
  <c r="K139" i="2"/>
  <c r="Q139" i="2" s="1"/>
  <c r="H139" i="2"/>
  <c r="N139" i="2" s="1"/>
  <c r="O139" i="2" s="1"/>
  <c r="P139" i="2" s="1"/>
  <c r="H138" i="2"/>
  <c r="N138" i="2" s="1"/>
  <c r="O138" i="2" s="1"/>
  <c r="P138" i="2" s="1"/>
  <c r="H137" i="2"/>
  <c r="N137" i="2" s="1"/>
  <c r="O137" i="2" s="1"/>
  <c r="P137" i="2" s="1"/>
  <c r="N136" i="2"/>
  <c r="O136" i="2" s="1"/>
  <c r="P136" i="2" s="1"/>
  <c r="H136" i="2"/>
  <c r="H135" i="2"/>
  <c r="N135" i="2" s="1"/>
  <c r="O135" i="2" s="1"/>
  <c r="P135" i="2" s="1"/>
  <c r="H134" i="2"/>
  <c r="N134" i="2" s="1"/>
  <c r="O134" i="2" s="1"/>
  <c r="P134" i="2" s="1"/>
  <c r="H133" i="2"/>
  <c r="N133" i="2" s="1"/>
  <c r="O133" i="2" s="1"/>
  <c r="P133" i="2" s="1"/>
  <c r="N132" i="2"/>
  <c r="O132" i="2" s="1"/>
  <c r="P132" i="2" s="1"/>
  <c r="H132" i="2"/>
  <c r="K131" i="2"/>
  <c r="H130" i="2"/>
  <c r="N130" i="2" s="1"/>
  <c r="O130" i="2" s="1"/>
  <c r="P130" i="2" s="1"/>
  <c r="N129" i="2"/>
  <c r="O129" i="2" s="1"/>
  <c r="P129" i="2" s="1"/>
  <c r="H129" i="2"/>
  <c r="K128" i="2"/>
  <c r="K127" i="2"/>
  <c r="K126" i="2"/>
  <c r="Q126" i="2" s="1"/>
  <c r="N125" i="2"/>
  <c r="O125" i="2" s="1"/>
  <c r="P125" i="2" s="1"/>
  <c r="H125" i="2"/>
  <c r="H124" i="2"/>
  <c r="N124" i="2" s="1"/>
  <c r="O124" i="2" s="1"/>
  <c r="P124" i="2" s="1"/>
  <c r="H123" i="2"/>
  <c r="N123" i="2" s="1"/>
  <c r="O123" i="2" s="1"/>
  <c r="P123" i="2" s="1"/>
  <c r="H122" i="2"/>
  <c r="N122" i="2" s="1"/>
  <c r="O122" i="2" s="1"/>
  <c r="P122" i="2" s="1"/>
  <c r="N121" i="2"/>
  <c r="O121" i="2" s="1"/>
  <c r="P121" i="2" s="1"/>
  <c r="H121" i="2"/>
  <c r="H120" i="2"/>
  <c r="N120" i="2" s="1"/>
  <c r="O120" i="2" s="1"/>
  <c r="P120" i="2" s="1"/>
  <c r="H119" i="2"/>
  <c r="N119" i="2" s="1"/>
  <c r="O119" i="2" s="1"/>
  <c r="P119" i="2" s="1"/>
  <c r="H118" i="2"/>
  <c r="N118" i="2" s="1"/>
  <c r="O118" i="2" s="1"/>
  <c r="P118" i="2" s="1"/>
  <c r="N117" i="2"/>
  <c r="O117" i="2" s="1"/>
  <c r="P117" i="2" s="1"/>
  <c r="H117" i="2"/>
  <c r="H116" i="2"/>
  <c r="N116" i="2" s="1"/>
  <c r="W121" i="2"/>
  <c r="S114" i="2"/>
  <c r="M114" i="2"/>
  <c r="L114" i="2"/>
  <c r="I114" i="2"/>
  <c r="H113" i="2"/>
  <c r="H112" i="2"/>
  <c r="N112" i="2" s="1"/>
  <c r="O112" i="2" s="1"/>
  <c r="P112" i="2" s="1"/>
  <c r="H111" i="2"/>
  <c r="N110" i="2"/>
  <c r="O110" i="2" s="1"/>
  <c r="P110" i="2" s="1"/>
  <c r="H110" i="2"/>
  <c r="H109" i="2"/>
  <c r="N108" i="2"/>
  <c r="O108" i="2" s="1"/>
  <c r="P108" i="2" s="1"/>
  <c r="H108" i="2"/>
  <c r="K107" i="2"/>
  <c r="Q107" i="2" s="1"/>
  <c r="K106" i="2"/>
  <c r="Q106" i="2" s="1"/>
  <c r="H105" i="2"/>
  <c r="H104" i="2"/>
  <c r="N104" i="2" s="1"/>
  <c r="O104" i="2" s="1"/>
  <c r="P104" i="2" s="1"/>
  <c r="H103" i="2"/>
  <c r="H102" i="2"/>
  <c r="N102" i="2" s="1"/>
  <c r="O102" i="2" s="1"/>
  <c r="P102" i="2" s="1"/>
  <c r="H101" i="2"/>
  <c r="N100" i="2"/>
  <c r="O100" i="2" s="1"/>
  <c r="P100" i="2" s="1"/>
  <c r="H100" i="2"/>
  <c r="F99" i="2"/>
  <c r="F114" i="2" s="1"/>
  <c r="E99" i="2"/>
  <c r="C99" i="2"/>
  <c r="K98" i="2"/>
  <c r="Q98" i="2" s="1"/>
  <c r="K97" i="2"/>
  <c r="Q97" i="2" s="1"/>
  <c r="K96" i="2"/>
  <c r="Q96" i="2" s="1"/>
  <c r="K95" i="2"/>
  <c r="Q95" i="2" s="1"/>
  <c r="H94" i="2"/>
  <c r="H93" i="2"/>
  <c r="N93" i="2" s="1"/>
  <c r="O93" i="2" s="1"/>
  <c r="P93" i="2" s="1"/>
  <c r="H92" i="2"/>
  <c r="K91" i="2"/>
  <c r="Q91" i="2" s="1"/>
  <c r="C90" i="2"/>
  <c r="Q90" i="2" s="1"/>
  <c r="N89" i="2"/>
  <c r="O89" i="2" s="1"/>
  <c r="P89" i="2" s="1"/>
  <c r="H89" i="2"/>
  <c r="H88" i="2"/>
  <c r="E87" i="2"/>
  <c r="C87" i="2"/>
  <c r="Q87" i="2" s="1"/>
  <c r="H86" i="2"/>
  <c r="H85" i="2"/>
  <c r="N85" i="2" s="1"/>
  <c r="O85" i="2" s="1"/>
  <c r="P85" i="2" s="1"/>
  <c r="K84" i="2"/>
  <c r="Q84" i="2" s="1"/>
  <c r="H83" i="2"/>
  <c r="H82" i="2"/>
  <c r="N82" i="2" s="1"/>
  <c r="O82" i="2" s="1"/>
  <c r="P82" i="2" s="1"/>
  <c r="H81" i="2"/>
  <c r="H80" i="2"/>
  <c r="N80" i="2" s="1"/>
  <c r="O80" i="2" s="1"/>
  <c r="P80" i="2" s="1"/>
  <c r="H79" i="2"/>
  <c r="N78" i="2"/>
  <c r="O78" i="2" s="1"/>
  <c r="P78" i="2" s="1"/>
  <c r="H78" i="2"/>
  <c r="H77" i="2"/>
  <c r="K76" i="2"/>
  <c r="Q76" i="2" s="1"/>
  <c r="H76" i="2"/>
  <c r="N75" i="2"/>
  <c r="O75" i="2" s="1"/>
  <c r="P75" i="2" s="1"/>
  <c r="H75" i="2"/>
  <c r="H74" i="2"/>
  <c r="H73" i="2"/>
  <c r="N73" i="2" s="1"/>
  <c r="O73" i="2" s="1"/>
  <c r="P73" i="2" s="1"/>
  <c r="H72" i="2"/>
  <c r="H71" i="2"/>
  <c r="N71" i="2" s="1"/>
  <c r="O71" i="2" s="1"/>
  <c r="P71" i="2" s="1"/>
  <c r="H70" i="2"/>
  <c r="K69" i="2"/>
  <c r="Q69" i="2" s="1"/>
  <c r="E68" i="2"/>
  <c r="C68" i="2"/>
  <c r="K67" i="2"/>
  <c r="Q67" i="2" s="1"/>
  <c r="N66" i="2"/>
  <c r="O66" i="2" s="1"/>
  <c r="P66" i="2" s="1"/>
  <c r="H66" i="2"/>
  <c r="H65" i="2"/>
  <c r="N64" i="2"/>
  <c r="O64" i="2" s="1"/>
  <c r="P64" i="2" s="1"/>
  <c r="H64" i="2"/>
  <c r="H63" i="2"/>
  <c r="H62" i="2"/>
  <c r="N62" i="2" s="1"/>
  <c r="O62" i="2" s="1"/>
  <c r="P62" i="2" s="1"/>
  <c r="K61" i="2"/>
  <c r="Q61" i="2" s="1"/>
  <c r="K60" i="2"/>
  <c r="Q60" i="2" s="1"/>
  <c r="D59" i="2"/>
  <c r="Q59" i="2" s="1"/>
  <c r="N58" i="2"/>
  <c r="O58" i="2" s="1"/>
  <c r="P58" i="2" s="1"/>
  <c r="H58" i="2"/>
  <c r="H57" i="2"/>
  <c r="N56" i="2"/>
  <c r="O56" i="2" s="1"/>
  <c r="P56" i="2" s="1"/>
  <c r="H56" i="2"/>
  <c r="H55" i="2"/>
  <c r="H54" i="2"/>
  <c r="N54" i="2" s="1"/>
  <c r="O54" i="2" s="1"/>
  <c r="P54" i="2" s="1"/>
  <c r="K53" i="2"/>
  <c r="Q53" i="2" s="1"/>
  <c r="H52" i="2"/>
  <c r="N51" i="2"/>
  <c r="O51" i="2" s="1"/>
  <c r="P51" i="2" s="1"/>
  <c r="H51" i="2"/>
  <c r="K50" i="2"/>
  <c r="Q50" i="2" s="1"/>
  <c r="H49" i="2"/>
  <c r="N48" i="2"/>
  <c r="O48" i="2" s="1"/>
  <c r="P48" i="2" s="1"/>
  <c r="H48" i="2"/>
  <c r="H47" i="2"/>
  <c r="N46" i="2"/>
  <c r="O46" i="2" s="1"/>
  <c r="P46" i="2" s="1"/>
  <c r="H46" i="2"/>
  <c r="H45" i="2"/>
  <c r="H44" i="2"/>
  <c r="N44" i="2" s="1"/>
  <c r="O44" i="2" s="1"/>
  <c r="P44" i="2" s="1"/>
  <c r="H43" i="2"/>
  <c r="H42" i="2"/>
  <c r="N42" i="2" s="1"/>
  <c r="O42" i="2" s="1"/>
  <c r="P42" i="2" s="1"/>
  <c r="H41" i="2"/>
  <c r="N40" i="2"/>
  <c r="O40" i="2" s="1"/>
  <c r="P40" i="2" s="1"/>
  <c r="H40" i="2"/>
  <c r="K39" i="2"/>
  <c r="Q39" i="2" s="1"/>
  <c r="H38" i="2"/>
  <c r="H37" i="2"/>
  <c r="N37" i="2" s="1"/>
  <c r="O37" i="2" s="1"/>
  <c r="P37" i="2" s="1"/>
  <c r="H36" i="2"/>
  <c r="N35" i="2"/>
  <c r="O35" i="2" s="1"/>
  <c r="P35" i="2" s="1"/>
  <c r="H35" i="2"/>
  <c r="H34" i="2"/>
  <c r="N33" i="2"/>
  <c r="O33" i="2" s="1"/>
  <c r="P33" i="2" s="1"/>
  <c r="H33" i="2"/>
  <c r="H32" i="2"/>
  <c r="H31" i="2"/>
  <c r="N31" i="2" s="1"/>
  <c r="O31" i="2" s="1"/>
  <c r="P31" i="2" s="1"/>
  <c r="H30" i="2"/>
  <c r="H29" i="2"/>
  <c r="N29" i="2" s="1"/>
  <c r="O29" i="2" s="1"/>
  <c r="P29" i="2" s="1"/>
  <c r="K28" i="2"/>
  <c r="Q28" i="2" s="1"/>
  <c r="H27" i="2"/>
  <c r="H26" i="2"/>
  <c r="N26" i="2" s="1"/>
  <c r="O26" i="2" s="1"/>
  <c r="P26" i="2" s="1"/>
  <c r="H25" i="2"/>
  <c r="H24" i="2"/>
  <c r="N24" i="2" s="1"/>
  <c r="O24" i="2" s="1"/>
  <c r="P24" i="2" s="1"/>
  <c r="H23" i="2"/>
  <c r="N22" i="2"/>
  <c r="O22" i="2" s="1"/>
  <c r="P22" i="2" s="1"/>
  <c r="R22" i="2" s="1"/>
  <c r="H22" i="2"/>
  <c r="K21" i="2"/>
  <c r="Q21" i="2" s="1"/>
  <c r="H20" i="2"/>
  <c r="H19" i="2"/>
  <c r="N19" i="2" s="1"/>
  <c r="O19" i="2" s="1"/>
  <c r="P19" i="2" s="1"/>
  <c r="R19" i="2" s="1"/>
  <c r="K18" i="2"/>
  <c r="Q18" i="2" s="1"/>
  <c r="H17" i="2"/>
  <c r="H16" i="2"/>
  <c r="N16" i="2" s="1"/>
  <c r="O16" i="2" s="1"/>
  <c r="P16" i="2" s="1"/>
  <c r="H15" i="2"/>
  <c r="H14" i="2"/>
  <c r="N14" i="2" s="1"/>
  <c r="O14" i="2" s="1"/>
  <c r="P14" i="2" s="1"/>
  <c r="H13" i="2"/>
  <c r="N12" i="2"/>
  <c r="O12" i="2" s="1"/>
  <c r="P12" i="2" s="1"/>
  <c r="R12" i="2" s="1"/>
  <c r="H12" i="2"/>
  <c r="H11" i="2"/>
  <c r="N10" i="2"/>
  <c r="O10" i="2" s="1"/>
  <c r="P10" i="2" s="1"/>
  <c r="R10" i="2" s="1"/>
  <c r="H10" i="2"/>
  <c r="H9" i="2"/>
  <c r="H164" i="1"/>
  <c r="R14" i="2" l="1"/>
  <c r="T14" i="2" s="1"/>
  <c r="R24" i="2"/>
  <c r="T24" i="2" s="1"/>
  <c r="R26" i="2"/>
  <c r="T26" i="2" s="1"/>
  <c r="F155" i="2"/>
  <c r="T16" i="2"/>
  <c r="R16" i="2"/>
  <c r="H67" i="2"/>
  <c r="H69" i="2"/>
  <c r="N69" i="2" s="1"/>
  <c r="O69" i="2" s="1"/>
  <c r="P69" i="2" s="1"/>
  <c r="H91" i="2"/>
  <c r="N91" i="2" s="1"/>
  <c r="O91" i="2" s="1"/>
  <c r="P91" i="2" s="1"/>
  <c r="H126" i="2"/>
  <c r="N126" i="2" s="1"/>
  <c r="O126" i="2" s="1"/>
  <c r="P126" i="2" s="1"/>
  <c r="H127" i="2"/>
  <c r="N127" i="2" s="1"/>
  <c r="O127" i="2" s="1"/>
  <c r="P127" i="2" s="1"/>
  <c r="Q127" i="2"/>
  <c r="H128" i="2"/>
  <c r="N128" i="2" s="1"/>
  <c r="O128" i="2" s="1"/>
  <c r="P128" i="2" s="1"/>
  <c r="Q128" i="2"/>
  <c r="R139" i="2"/>
  <c r="H150" i="2"/>
  <c r="N150" i="2" s="1"/>
  <c r="O150" i="2" s="1"/>
  <c r="P150" i="2" s="1"/>
  <c r="Q150" i="2"/>
  <c r="R150" i="2" s="1"/>
  <c r="C154" i="2"/>
  <c r="S155" i="2"/>
  <c r="R69" i="2"/>
  <c r="R91" i="2"/>
  <c r="R126" i="2"/>
  <c r="H131" i="2"/>
  <c r="N131" i="2" s="1"/>
  <c r="O131" i="2" s="1"/>
  <c r="P131" i="2" s="1"/>
  <c r="Q131" i="2"/>
  <c r="L155" i="2"/>
  <c r="R40" i="2"/>
  <c r="R42" i="2"/>
  <c r="T42" i="2" s="1"/>
  <c r="R44" i="2"/>
  <c r="T44" i="2" s="1"/>
  <c r="R46" i="2"/>
  <c r="R48" i="2"/>
  <c r="R54" i="2"/>
  <c r="T54" i="2" s="1"/>
  <c r="R56" i="2"/>
  <c r="R58" i="2"/>
  <c r="R62" i="2"/>
  <c r="T62" i="2" s="1"/>
  <c r="R64" i="2"/>
  <c r="R66" i="2"/>
  <c r="R78" i="2"/>
  <c r="R80" i="2"/>
  <c r="T80" i="2" s="1"/>
  <c r="R82" i="2"/>
  <c r="T82" i="2" s="1"/>
  <c r="R100" i="2"/>
  <c r="T100" i="2" s="1"/>
  <c r="R102" i="2"/>
  <c r="R104" i="2"/>
  <c r="R108" i="2"/>
  <c r="T108" i="2" s="1"/>
  <c r="R110" i="2"/>
  <c r="T110" i="2" s="1"/>
  <c r="R112" i="2"/>
  <c r="R118" i="2"/>
  <c r="R120" i="2"/>
  <c r="R122" i="2"/>
  <c r="R124" i="2"/>
  <c r="R130" i="2"/>
  <c r="R132" i="2"/>
  <c r="R134" i="2"/>
  <c r="R136" i="2"/>
  <c r="R138" i="2"/>
  <c r="R140" i="2"/>
  <c r="R142" i="2"/>
  <c r="R146" i="2"/>
  <c r="R148" i="2"/>
  <c r="R152" i="2"/>
  <c r="R29" i="2"/>
  <c r="T29" i="2" s="1"/>
  <c r="R31" i="2"/>
  <c r="T31" i="2" s="1"/>
  <c r="R33" i="2"/>
  <c r="T33" i="2" s="1"/>
  <c r="R35" i="2"/>
  <c r="T35" i="2" s="1"/>
  <c r="R37" i="2"/>
  <c r="T37" i="2" s="1"/>
  <c r="R51" i="2"/>
  <c r="T51" i="2" s="1"/>
  <c r="R71" i="2"/>
  <c r="T71" i="2" s="1"/>
  <c r="R73" i="2"/>
  <c r="T73" i="2" s="1"/>
  <c r="R75" i="2"/>
  <c r="T75" i="2" s="1"/>
  <c r="R85" i="2"/>
  <c r="T85" i="2" s="1"/>
  <c r="R89" i="2"/>
  <c r="T89" i="2" s="1"/>
  <c r="R93" i="2"/>
  <c r="T93" i="2" s="1"/>
  <c r="R117" i="2"/>
  <c r="R119" i="2"/>
  <c r="R121" i="2"/>
  <c r="R123" i="2"/>
  <c r="R125" i="2"/>
  <c r="R129" i="2"/>
  <c r="R133" i="2"/>
  <c r="R135" i="2"/>
  <c r="R137" i="2"/>
  <c r="R141" i="2"/>
  <c r="R147" i="2"/>
  <c r="R149" i="2"/>
  <c r="R151" i="2"/>
  <c r="R153" i="2"/>
  <c r="T119" i="2"/>
  <c r="T122" i="2"/>
  <c r="T130" i="2"/>
  <c r="T133" i="2"/>
  <c r="T136" i="2"/>
  <c r="T138" i="2"/>
  <c r="T140" i="2"/>
  <c r="T146" i="2"/>
  <c r="T148" i="2"/>
  <c r="T117" i="2"/>
  <c r="T120" i="2"/>
  <c r="T121" i="2"/>
  <c r="T124" i="2"/>
  <c r="T125" i="2"/>
  <c r="T129" i="2"/>
  <c r="T135" i="2"/>
  <c r="T139" i="2"/>
  <c r="T142" i="2"/>
  <c r="T149" i="2"/>
  <c r="T151" i="2"/>
  <c r="T152" i="2"/>
  <c r="T153" i="2"/>
  <c r="T118" i="2"/>
  <c r="T123" i="2"/>
  <c r="T132" i="2"/>
  <c r="T134" i="2"/>
  <c r="T137" i="2"/>
  <c r="T141" i="2"/>
  <c r="T147" i="2"/>
  <c r="T10" i="2"/>
  <c r="T12" i="2"/>
  <c r="T19" i="2"/>
  <c r="T22" i="2"/>
  <c r="T40" i="2"/>
  <c r="T46" i="2"/>
  <c r="T48" i="2"/>
  <c r="T56" i="2"/>
  <c r="T58" i="2"/>
  <c r="T64" i="2"/>
  <c r="T66" i="2"/>
  <c r="T78" i="2"/>
  <c r="T102" i="2"/>
  <c r="T104" i="2"/>
  <c r="T112" i="2"/>
  <c r="O116" i="2"/>
  <c r="T150" i="2"/>
  <c r="T126" i="2"/>
  <c r="H144" i="2"/>
  <c r="N144" i="2" s="1"/>
  <c r="O144" i="2" s="1"/>
  <c r="P144" i="2" s="1"/>
  <c r="D154" i="2"/>
  <c r="D155" i="2" s="1"/>
  <c r="H145" i="2"/>
  <c r="N145" i="2" s="1"/>
  <c r="O145" i="2" s="1"/>
  <c r="P145" i="2" s="1"/>
  <c r="K143" i="2"/>
  <c r="H143" i="2" s="1"/>
  <c r="N143" i="2" s="1"/>
  <c r="N11" i="2"/>
  <c r="O11" i="2" s="1"/>
  <c r="P11" i="2" s="1"/>
  <c r="N15" i="2"/>
  <c r="O15" i="2" s="1"/>
  <c r="P15" i="2" s="1"/>
  <c r="H18" i="2"/>
  <c r="N20" i="2"/>
  <c r="O20" i="2" s="1"/>
  <c r="P20" i="2" s="1"/>
  <c r="N25" i="2"/>
  <c r="O25" i="2" s="1"/>
  <c r="P25" i="2" s="1"/>
  <c r="H28" i="2"/>
  <c r="N30" i="2"/>
  <c r="O30" i="2" s="1"/>
  <c r="P30" i="2" s="1"/>
  <c r="N34" i="2"/>
  <c r="O34" i="2" s="1"/>
  <c r="P34" i="2" s="1"/>
  <c r="N38" i="2"/>
  <c r="O38" i="2" s="1"/>
  <c r="P38" i="2" s="1"/>
  <c r="N43" i="2"/>
  <c r="O43" i="2" s="1"/>
  <c r="P43" i="2" s="1"/>
  <c r="N47" i="2"/>
  <c r="O47" i="2" s="1"/>
  <c r="P47" i="2" s="1"/>
  <c r="H50" i="2"/>
  <c r="N52" i="2"/>
  <c r="O52" i="2" s="1"/>
  <c r="P52" i="2" s="1"/>
  <c r="N57" i="2"/>
  <c r="O57" i="2" s="1"/>
  <c r="P57" i="2" s="1"/>
  <c r="N65" i="2"/>
  <c r="O65" i="2" s="1"/>
  <c r="P65" i="2" s="1"/>
  <c r="C114" i="2"/>
  <c r="K68" i="2"/>
  <c r="Q68" i="2" s="1"/>
  <c r="N76" i="2"/>
  <c r="O76" i="2" s="1"/>
  <c r="P76" i="2" s="1"/>
  <c r="N77" i="2"/>
  <c r="O77" i="2" s="1"/>
  <c r="P77" i="2" s="1"/>
  <c r="H84" i="2"/>
  <c r="N9" i="2"/>
  <c r="N13" i="2"/>
  <c r="O13" i="2" s="1"/>
  <c r="P13" i="2" s="1"/>
  <c r="N17" i="2"/>
  <c r="O17" i="2" s="1"/>
  <c r="P17" i="2" s="1"/>
  <c r="H21" i="2"/>
  <c r="N23" i="2"/>
  <c r="O23" i="2" s="1"/>
  <c r="P23" i="2" s="1"/>
  <c r="N27" i="2"/>
  <c r="O27" i="2" s="1"/>
  <c r="P27" i="2" s="1"/>
  <c r="N32" i="2"/>
  <c r="O32" i="2" s="1"/>
  <c r="P32" i="2" s="1"/>
  <c r="N36" i="2"/>
  <c r="O36" i="2" s="1"/>
  <c r="P36" i="2" s="1"/>
  <c r="R36" i="2" s="1"/>
  <c r="H39" i="2"/>
  <c r="N41" i="2"/>
  <c r="O41" i="2" s="1"/>
  <c r="P41" i="2" s="1"/>
  <c r="R41" i="2" s="1"/>
  <c r="N45" i="2"/>
  <c r="O45" i="2" s="1"/>
  <c r="P45" i="2" s="1"/>
  <c r="N49" i="2"/>
  <c r="O49" i="2" s="1"/>
  <c r="P49" i="2" s="1"/>
  <c r="R49" i="2" s="1"/>
  <c r="H53" i="2"/>
  <c r="N55" i="2"/>
  <c r="O55" i="2" s="1"/>
  <c r="P55" i="2" s="1"/>
  <c r="R55" i="2" s="1"/>
  <c r="D114" i="2"/>
  <c r="N59" i="2"/>
  <c r="O59" i="2" s="1"/>
  <c r="P59" i="2" s="1"/>
  <c r="R59" i="2" s="1"/>
  <c r="H60" i="2"/>
  <c r="H61" i="2"/>
  <c r="N63" i="2"/>
  <c r="O63" i="2" s="1"/>
  <c r="P63" i="2" s="1"/>
  <c r="N67" i="2"/>
  <c r="O67" i="2" s="1"/>
  <c r="P67" i="2" s="1"/>
  <c r="N72" i="2"/>
  <c r="O72" i="2" s="1"/>
  <c r="P72" i="2" s="1"/>
  <c r="N81" i="2"/>
  <c r="O81" i="2" s="1"/>
  <c r="P81" i="2" s="1"/>
  <c r="N86" i="2"/>
  <c r="O86" i="2" s="1"/>
  <c r="P86" i="2" s="1"/>
  <c r="H90" i="2"/>
  <c r="N94" i="2"/>
  <c r="O94" i="2" s="1"/>
  <c r="P94" i="2" s="1"/>
  <c r="N103" i="2"/>
  <c r="O103" i="2" s="1"/>
  <c r="P103" i="2" s="1"/>
  <c r="H107" i="2"/>
  <c r="N113" i="2"/>
  <c r="O113" i="2" s="1"/>
  <c r="P113" i="2" s="1"/>
  <c r="N70" i="2"/>
  <c r="O70" i="2" s="1"/>
  <c r="P70" i="2" s="1"/>
  <c r="N74" i="2"/>
  <c r="O74" i="2" s="1"/>
  <c r="P74" i="2" s="1"/>
  <c r="R74" i="2" s="1"/>
  <c r="N79" i="2"/>
  <c r="O79" i="2" s="1"/>
  <c r="P79" i="2" s="1"/>
  <c r="N83" i="2"/>
  <c r="O83" i="2" s="1"/>
  <c r="P83" i="2" s="1"/>
  <c r="R83" i="2" s="1"/>
  <c r="N88" i="2"/>
  <c r="O88" i="2" s="1"/>
  <c r="P88" i="2" s="1"/>
  <c r="N92" i="2"/>
  <c r="O92" i="2" s="1"/>
  <c r="P92" i="2" s="1"/>
  <c r="R92" i="2" s="1"/>
  <c r="H95" i="2"/>
  <c r="H96" i="2"/>
  <c r="H97" i="2"/>
  <c r="H98" i="2"/>
  <c r="H106" i="2"/>
  <c r="N109" i="2"/>
  <c r="O109" i="2" s="1"/>
  <c r="P109" i="2" s="1"/>
  <c r="E114" i="2"/>
  <c r="E155" i="2" s="1"/>
  <c r="H87" i="2"/>
  <c r="K99" i="2"/>
  <c r="Q99" i="2" s="1"/>
  <c r="N101" i="2"/>
  <c r="O101" i="2" s="1"/>
  <c r="P101" i="2" s="1"/>
  <c r="R101" i="2" s="1"/>
  <c r="N105" i="2"/>
  <c r="O105" i="2" s="1"/>
  <c r="P105" i="2" s="1"/>
  <c r="N111" i="2"/>
  <c r="O111" i="2" s="1"/>
  <c r="P111" i="2" s="1"/>
  <c r="R111" i="2" s="1"/>
  <c r="R145" i="2" l="1"/>
  <c r="T145" i="2" s="1"/>
  <c r="R23" i="2"/>
  <c r="T23" i="2" s="1"/>
  <c r="R17" i="2"/>
  <c r="T17" i="2" s="1"/>
  <c r="H68" i="2"/>
  <c r="T20" i="2"/>
  <c r="R20" i="2"/>
  <c r="T15" i="2"/>
  <c r="R15" i="2"/>
  <c r="N154" i="2"/>
  <c r="R105" i="2"/>
  <c r="T105" i="2" s="1"/>
  <c r="R79" i="2"/>
  <c r="T79" i="2" s="1"/>
  <c r="R63" i="2"/>
  <c r="T63" i="2" s="1"/>
  <c r="R45" i="2"/>
  <c r="T45" i="2" s="1"/>
  <c r="R86" i="2"/>
  <c r="T86" i="2" s="1"/>
  <c r="R70" i="2"/>
  <c r="T70" i="2" s="1"/>
  <c r="R32" i="2"/>
  <c r="T32" i="2" s="1"/>
  <c r="R131" i="2"/>
  <c r="T131" i="2" s="1"/>
  <c r="T69" i="2"/>
  <c r="T111" i="2"/>
  <c r="T101" i="2"/>
  <c r="T92" i="2"/>
  <c r="T83" i="2"/>
  <c r="T74" i="2"/>
  <c r="T59" i="2"/>
  <c r="T55" i="2"/>
  <c r="T49" i="2"/>
  <c r="T41" i="2"/>
  <c r="T36" i="2"/>
  <c r="T27" i="2"/>
  <c r="R27" i="2"/>
  <c r="T13" i="2"/>
  <c r="R13" i="2"/>
  <c r="T25" i="2"/>
  <c r="R25" i="2"/>
  <c r="T11" i="2"/>
  <c r="R11" i="2"/>
  <c r="R113" i="2"/>
  <c r="T113" i="2" s="1"/>
  <c r="R109" i="2"/>
  <c r="T109" i="2" s="1"/>
  <c r="R103" i="2"/>
  <c r="T103" i="2" s="1"/>
  <c r="R81" i="2"/>
  <c r="T81" i="2" s="1"/>
  <c r="R77" i="2"/>
  <c r="T77" i="2" s="1"/>
  <c r="R65" i="2"/>
  <c r="T65" i="2" s="1"/>
  <c r="R57" i="2"/>
  <c r="T57" i="2" s="1"/>
  <c r="R47" i="2"/>
  <c r="T47" i="2" s="1"/>
  <c r="R43" i="2"/>
  <c r="T43" i="2" s="1"/>
  <c r="R94" i="2"/>
  <c r="T94" i="2" s="1"/>
  <c r="R88" i="2"/>
  <c r="T88" i="2" s="1"/>
  <c r="R72" i="2"/>
  <c r="T72" i="2" s="1"/>
  <c r="R52" i="2"/>
  <c r="T52" i="2" s="1"/>
  <c r="R38" i="2"/>
  <c r="T38" i="2" s="1"/>
  <c r="R34" i="2"/>
  <c r="T34" i="2" s="1"/>
  <c r="R30" i="2"/>
  <c r="T30" i="2" s="1"/>
  <c r="R144" i="2"/>
  <c r="T144" i="2" s="1"/>
  <c r="R67" i="2"/>
  <c r="T67" i="2" s="1"/>
  <c r="C155" i="2"/>
  <c r="Q143" i="2"/>
  <c r="R128" i="2"/>
  <c r="T128" i="2" s="1"/>
  <c r="R127" i="2"/>
  <c r="T91" i="2"/>
  <c r="R76" i="2"/>
  <c r="T76" i="2" s="1"/>
  <c r="H154" i="2"/>
  <c r="Q154" i="2"/>
  <c r="P116" i="2"/>
  <c r="R116" i="2" s="1"/>
  <c r="O143" i="2"/>
  <c r="P143" i="2" s="1"/>
  <c r="K154" i="2"/>
  <c r="T127" i="2"/>
  <c r="H99" i="2"/>
  <c r="N98" i="2"/>
  <c r="O98" i="2" s="1"/>
  <c r="P98" i="2" s="1"/>
  <c r="N96" i="2"/>
  <c r="O96" i="2" s="1"/>
  <c r="P96" i="2" s="1"/>
  <c r="N107" i="2"/>
  <c r="O107" i="2" s="1"/>
  <c r="P107" i="2" s="1"/>
  <c r="N61" i="2"/>
  <c r="O61" i="2" s="1"/>
  <c r="P61" i="2" s="1"/>
  <c r="N39" i="2"/>
  <c r="O39" i="2" s="1"/>
  <c r="P39" i="2" s="1"/>
  <c r="N84" i="2"/>
  <c r="O84" i="2" s="1"/>
  <c r="P84" i="2" s="1"/>
  <c r="N68" i="2"/>
  <c r="O68" i="2" s="1"/>
  <c r="P68" i="2" s="1"/>
  <c r="R68" i="2" s="1"/>
  <c r="N50" i="2"/>
  <c r="O50" i="2" s="1"/>
  <c r="P50" i="2" s="1"/>
  <c r="N18" i="2"/>
  <c r="O18" i="2" s="1"/>
  <c r="P18" i="2" s="1"/>
  <c r="K114" i="2"/>
  <c r="N106" i="2"/>
  <c r="O106" i="2" s="1"/>
  <c r="P106" i="2" s="1"/>
  <c r="N97" i="2"/>
  <c r="O97" i="2" s="1"/>
  <c r="P97" i="2" s="1"/>
  <c r="N95" i="2"/>
  <c r="O95" i="2" s="1"/>
  <c r="P95" i="2" s="1"/>
  <c r="N90" i="2"/>
  <c r="O90" i="2" s="1"/>
  <c r="P90" i="2" s="1"/>
  <c r="N87" i="2"/>
  <c r="O87" i="2" s="1"/>
  <c r="P87" i="2" s="1"/>
  <c r="N60" i="2"/>
  <c r="O60" i="2" s="1"/>
  <c r="P60" i="2" s="1"/>
  <c r="N53" i="2"/>
  <c r="O53" i="2" s="1"/>
  <c r="P53" i="2" s="1"/>
  <c r="N21" i="2"/>
  <c r="O21" i="2" s="1"/>
  <c r="P21" i="2" s="1"/>
  <c r="O9" i="2"/>
  <c r="Q114" i="2"/>
  <c r="Q155" i="2" s="1"/>
  <c r="N28" i="2"/>
  <c r="O28" i="2" s="1"/>
  <c r="P28" i="2" s="1"/>
  <c r="R28" i="2" l="1"/>
  <c r="T28" i="2" s="1"/>
  <c r="R53" i="2"/>
  <c r="T53" i="2" s="1"/>
  <c r="R87" i="2"/>
  <c r="T87" i="2" s="1"/>
  <c r="R95" i="2"/>
  <c r="T95" i="2" s="1"/>
  <c r="R106" i="2"/>
  <c r="T106" i="2" s="1"/>
  <c r="R18" i="2"/>
  <c r="T18" i="2" s="1"/>
  <c r="R39" i="2"/>
  <c r="T39" i="2" s="1"/>
  <c r="R107" i="2"/>
  <c r="T107" i="2" s="1"/>
  <c r="R98" i="2"/>
  <c r="T98" i="2" s="1"/>
  <c r="R21" i="2"/>
  <c r="T21" i="2" s="1"/>
  <c r="R60" i="2"/>
  <c r="T60" i="2" s="1"/>
  <c r="R90" i="2"/>
  <c r="T90" i="2" s="1"/>
  <c r="R97" i="2"/>
  <c r="T97" i="2" s="1"/>
  <c r="R50" i="2"/>
  <c r="T50" i="2" s="1"/>
  <c r="R84" i="2"/>
  <c r="T84" i="2" s="1"/>
  <c r="R61" i="2"/>
  <c r="T61" i="2" s="1"/>
  <c r="R96" i="2"/>
  <c r="T96" i="2" s="1"/>
  <c r="K155" i="2"/>
  <c r="R143" i="2"/>
  <c r="T143" i="2" s="1"/>
  <c r="O154" i="2"/>
  <c r="P154" i="2"/>
  <c r="P9" i="2"/>
  <c r="R9" i="2" s="1"/>
  <c r="N99" i="2"/>
  <c r="O99" i="2" s="1"/>
  <c r="P99" i="2" s="1"/>
  <c r="H114" i="2"/>
  <c r="H155" i="2" s="1"/>
  <c r="N114" i="2"/>
  <c r="N155" i="2" s="1"/>
  <c r="T68" i="2"/>
  <c r="R99" i="2" l="1"/>
  <c r="T99" i="2" s="1"/>
  <c r="R154" i="2"/>
  <c r="T116" i="2"/>
  <c r="T154" i="2" s="1"/>
  <c r="X118" i="2"/>
  <c r="Y118" i="2" s="1"/>
  <c r="X117" i="2"/>
  <c r="Y117" i="2" s="1"/>
  <c r="Y121" i="2" s="1"/>
  <c r="X120" i="2"/>
  <c r="Y120" i="2" s="1"/>
  <c r="X119" i="2"/>
  <c r="Y119" i="2" s="1"/>
  <c r="P114" i="2"/>
  <c r="P155" i="2" s="1"/>
  <c r="O114" i="2"/>
  <c r="O155" i="2" s="1"/>
  <c r="Y124" i="2" l="1"/>
  <c r="R114" i="2"/>
  <c r="R155" i="2" s="1"/>
  <c r="T9" i="2"/>
  <c r="V153" i="2" l="1"/>
  <c r="D139" i="1" s="1"/>
  <c r="E139" i="1" s="1"/>
  <c r="V141" i="2"/>
  <c r="D128" i="1" s="1"/>
  <c r="E128" i="1" s="1"/>
  <c r="V145" i="2" l="1"/>
  <c r="V133" i="2"/>
  <c r="D120" i="1" s="1"/>
  <c r="E120" i="1" s="1"/>
  <c r="V9" i="2"/>
  <c r="D8" i="1" s="1"/>
  <c r="V147" i="2"/>
  <c r="D133" i="1" s="1"/>
  <c r="E133" i="1" s="1"/>
  <c r="V139" i="2"/>
  <c r="D126" i="1" s="1"/>
  <c r="E126" i="1" s="1"/>
  <c r="V131" i="2"/>
  <c r="D118" i="1" s="1"/>
  <c r="E118" i="1" s="1"/>
  <c r="V123" i="2"/>
  <c r="D110" i="1" s="1"/>
  <c r="E110" i="1" s="1"/>
  <c r="V115" i="2"/>
  <c r="V107" i="2"/>
  <c r="D99" i="1" s="1"/>
  <c r="E99" i="1" s="1"/>
  <c r="V99" i="2"/>
  <c r="V91" i="2"/>
  <c r="D84" i="1" s="1"/>
  <c r="E84" i="1" s="1"/>
  <c r="V83" i="2"/>
  <c r="D76" i="1" s="1"/>
  <c r="E76" i="1" s="1"/>
  <c r="V75" i="2"/>
  <c r="D69" i="1" s="1"/>
  <c r="E69" i="1" s="1"/>
  <c r="V67" i="2"/>
  <c r="D62" i="1" s="1"/>
  <c r="E62" i="1" s="1"/>
  <c r="V59" i="2"/>
  <c r="D54" i="1" s="1"/>
  <c r="E54" i="1" s="1"/>
  <c r="V51" i="2"/>
  <c r="D46" i="1" s="1"/>
  <c r="E46" i="1" s="1"/>
  <c r="V43" i="2"/>
  <c r="D40" i="1" s="1"/>
  <c r="E40" i="1" s="1"/>
  <c r="V35" i="2"/>
  <c r="D33" i="1" s="1"/>
  <c r="E33" i="1" s="1"/>
  <c r="V27" i="2"/>
  <c r="D25" i="1" s="1"/>
  <c r="E25" i="1" s="1"/>
  <c r="V19" i="2"/>
  <c r="D18" i="1" s="1"/>
  <c r="E18" i="1" s="1"/>
  <c r="V11" i="2"/>
  <c r="D10" i="1" s="1"/>
  <c r="E10" i="1" s="1"/>
  <c r="V148" i="2"/>
  <c r="D134" i="1" s="1"/>
  <c r="E134" i="1" s="1"/>
  <c r="V140" i="2"/>
  <c r="D127" i="1" s="1"/>
  <c r="E127" i="1" s="1"/>
  <c r="V132" i="2"/>
  <c r="D119" i="1" s="1"/>
  <c r="E119" i="1" s="1"/>
  <c r="V124" i="2"/>
  <c r="D111" i="1" s="1"/>
  <c r="E111" i="1" s="1"/>
  <c r="V116" i="2"/>
  <c r="D103" i="1" s="1"/>
  <c r="V108" i="2"/>
  <c r="D102" i="1" s="1"/>
  <c r="E102" i="1" s="1"/>
  <c r="V100" i="2"/>
  <c r="D92" i="1" s="1"/>
  <c r="E92" i="1" s="1"/>
  <c r="V92" i="2"/>
  <c r="D85" i="1" s="1"/>
  <c r="E85" i="1" s="1"/>
  <c r="V84" i="2"/>
  <c r="D77" i="1" s="1"/>
  <c r="E77" i="1" s="1"/>
  <c r="V76" i="2"/>
  <c r="D70" i="1" s="1"/>
  <c r="E70" i="1" s="1"/>
  <c r="V68" i="2"/>
  <c r="V60" i="2"/>
  <c r="D55" i="1" s="1"/>
  <c r="E55" i="1" s="1"/>
  <c r="V52" i="2"/>
  <c r="D47" i="1" s="1"/>
  <c r="E47" i="1" s="1"/>
  <c r="V44" i="2"/>
  <c r="V36" i="2"/>
  <c r="D34" i="1" s="1"/>
  <c r="E34" i="1" s="1"/>
  <c r="V28" i="2"/>
  <c r="D26" i="1" s="1"/>
  <c r="E26" i="1" s="1"/>
  <c r="D19" i="1"/>
  <c r="E19" i="1" s="1"/>
  <c r="V12" i="2"/>
  <c r="D11" i="1" s="1"/>
  <c r="E11" i="1" s="1"/>
  <c r="V137" i="2"/>
  <c r="D124" i="1" s="1"/>
  <c r="E124" i="1" s="1"/>
  <c r="V125" i="2"/>
  <c r="D112" i="1" s="1"/>
  <c r="E112" i="1" s="1"/>
  <c r="V117" i="2"/>
  <c r="D104" i="1" s="1"/>
  <c r="E104" i="1" s="1"/>
  <c r="V109" i="2"/>
  <c r="D100" i="1" s="1"/>
  <c r="E100" i="1" s="1"/>
  <c r="V101" i="2"/>
  <c r="D93" i="1" s="1"/>
  <c r="E93" i="1" s="1"/>
  <c r="V93" i="2"/>
  <c r="D86" i="1" s="1"/>
  <c r="E86" i="1" s="1"/>
  <c r="V85" i="2"/>
  <c r="D78" i="1" s="1"/>
  <c r="E78" i="1" s="1"/>
  <c r="V77" i="2"/>
  <c r="D71" i="1" s="1"/>
  <c r="E71" i="1" s="1"/>
  <c r="V69" i="2"/>
  <c r="D63" i="1" s="1"/>
  <c r="E63" i="1" s="1"/>
  <c r="V61" i="2"/>
  <c r="D56" i="1" s="1"/>
  <c r="E56" i="1" s="1"/>
  <c r="V53" i="2"/>
  <c r="D48" i="1" s="1"/>
  <c r="E48" i="1" s="1"/>
  <c r="V45" i="2"/>
  <c r="D41" i="1" s="1"/>
  <c r="E41" i="1" s="1"/>
  <c r="V37" i="2"/>
  <c r="D35" i="1" s="1"/>
  <c r="E35" i="1" s="1"/>
  <c r="V29" i="2"/>
  <c r="D27" i="1" s="1"/>
  <c r="E27" i="1" s="1"/>
  <c r="V21" i="2"/>
  <c r="D20" i="1" s="1"/>
  <c r="E20" i="1" s="1"/>
  <c r="V13" i="2"/>
  <c r="D12" i="1" s="1"/>
  <c r="E12" i="1" s="1"/>
  <c r="V150" i="2"/>
  <c r="D136" i="1" s="1"/>
  <c r="E136" i="1" s="1"/>
  <c r="V142" i="2"/>
  <c r="D129" i="1" s="1"/>
  <c r="E129" i="1" s="1"/>
  <c r="V134" i="2"/>
  <c r="D121" i="1" s="1"/>
  <c r="E121" i="1" s="1"/>
  <c r="V126" i="2"/>
  <c r="D113" i="1" s="1"/>
  <c r="E113" i="1" s="1"/>
  <c r="V118" i="2"/>
  <c r="D105" i="1" s="1"/>
  <c r="E105" i="1" s="1"/>
  <c r="V110" i="2"/>
  <c r="D101" i="1" s="1"/>
  <c r="E101" i="1" s="1"/>
  <c r="V102" i="2"/>
  <c r="D94" i="1" s="1"/>
  <c r="E94" i="1" s="1"/>
  <c r="V94" i="2"/>
  <c r="D87" i="1" s="1"/>
  <c r="E87" i="1" s="1"/>
  <c r="V86" i="2"/>
  <c r="D79" i="1" s="1"/>
  <c r="E79" i="1" s="1"/>
  <c r="V78" i="2"/>
  <c r="D72" i="1" s="1"/>
  <c r="E72" i="1" s="1"/>
  <c r="V70" i="2"/>
  <c r="D64" i="1" s="1"/>
  <c r="E64" i="1" s="1"/>
  <c r="V62" i="2"/>
  <c r="D57" i="1" s="1"/>
  <c r="E57" i="1" s="1"/>
  <c r="V54" i="2"/>
  <c r="D49" i="1" s="1"/>
  <c r="E49" i="1" s="1"/>
  <c r="V46" i="2"/>
  <c r="D42" i="1" s="1"/>
  <c r="E42" i="1" s="1"/>
  <c r="V38" i="2"/>
  <c r="D36" i="1" s="1"/>
  <c r="E36" i="1" s="1"/>
  <c r="V22" i="2"/>
  <c r="D21" i="1" s="1"/>
  <c r="E21" i="1" s="1"/>
  <c r="V14" i="2"/>
  <c r="D13" i="1" s="1"/>
  <c r="E13" i="1" s="1"/>
  <c r="V151" i="2"/>
  <c r="D137" i="1" s="1"/>
  <c r="E137" i="1" s="1"/>
  <c r="V143" i="2"/>
  <c r="D130" i="1" s="1"/>
  <c r="E130" i="1" s="1"/>
  <c r="V135" i="2"/>
  <c r="D122" i="1" s="1"/>
  <c r="E122" i="1" s="1"/>
  <c r="V127" i="2"/>
  <c r="D114" i="1" s="1"/>
  <c r="E114" i="1" s="1"/>
  <c r="V119" i="2"/>
  <c r="D106" i="1" s="1"/>
  <c r="E106" i="1" s="1"/>
  <c r="V111" i="2"/>
  <c r="V103" i="2"/>
  <c r="D95" i="1" s="1"/>
  <c r="E95" i="1" s="1"/>
  <c r="V95" i="2"/>
  <c r="D88" i="1" s="1"/>
  <c r="E88" i="1" s="1"/>
  <c r="V87" i="2"/>
  <c r="D80" i="1" s="1"/>
  <c r="E80" i="1" s="1"/>
  <c r="V79" i="2"/>
  <c r="D73" i="1" s="1"/>
  <c r="E73" i="1" s="1"/>
  <c r="V71" i="2"/>
  <c r="D65" i="1" s="1"/>
  <c r="E65" i="1" s="1"/>
  <c r="V63" i="2"/>
  <c r="D58" i="1" s="1"/>
  <c r="E58" i="1" s="1"/>
  <c r="V55" i="2"/>
  <c r="D50" i="1" s="1"/>
  <c r="E50" i="1" s="1"/>
  <c r="V47" i="2"/>
  <c r="V39" i="2"/>
  <c r="D37" i="1" s="1"/>
  <c r="E37" i="1" s="1"/>
  <c r="V31" i="2"/>
  <c r="D29" i="1" s="1"/>
  <c r="E29" i="1" s="1"/>
  <c r="V23" i="2"/>
  <c r="D22" i="1" s="1"/>
  <c r="E22" i="1" s="1"/>
  <c r="V15" i="2"/>
  <c r="D14" i="1" s="1"/>
  <c r="E14" i="1" s="1"/>
  <c r="V152" i="2"/>
  <c r="D138" i="1" s="1"/>
  <c r="E138" i="1" s="1"/>
  <c r="V144" i="2"/>
  <c r="D131" i="1" s="1"/>
  <c r="E131" i="1" s="1"/>
  <c r="V136" i="2"/>
  <c r="D123" i="1" s="1"/>
  <c r="E123" i="1" s="1"/>
  <c r="V128" i="2"/>
  <c r="D115" i="1" s="1"/>
  <c r="E115" i="1" s="1"/>
  <c r="V120" i="2"/>
  <c r="D107" i="1" s="1"/>
  <c r="E107" i="1" s="1"/>
  <c r="V112" i="2"/>
  <c r="V104" i="2"/>
  <c r="D96" i="1" s="1"/>
  <c r="E96" i="1" s="1"/>
  <c r="V96" i="2"/>
  <c r="D89" i="1" s="1"/>
  <c r="E89" i="1" s="1"/>
  <c r="V88" i="2"/>
  <c r="D81" i="1" s="1"/>
  <c r="E81" i="1" s="1"/>
  <c r="V80" i="2"/>
  <c r="D74" i="1" s="1"/>
  <c r="E74" i="1" s="1"/>
  <c r="V72" i="2"/>
  <c r="D66" i="1" s="1"/>
  <c r="E66" i="1" s="1"/>
  <c r="V64" i="2"/>
  <c r="D59" i="1" s="1"/>
  <c r="E59" i="1" s="1"/>
  <c r="V56" i="2"/>
  <c r="D51" i="1" s="1"/>
  <c r="E51" i="1" s="1"/>
  <c r="V48" i="2"/>
  <c r="D43" i="1" s="1"/>
  <c r="E43" i="1" s="1"/>
  <c r="V40" i="2"/>
  <c r="D38" i="1" s="1"/>
  <c r="E38" i="1" s="1"/>
  <c r="V32" i="2"/>
  <c r="D30" i="1" s="1"/>
  <c r="E30" i="1" s="1"/>
  <c r="D23" i="1"/>
  <c r="E23" i="1" s="1"/>
  <c r="V16" i="2"/>
  <c r="D15" i="1" s="1"/>
  <c r="E15" i="1" s="1"/>
  <c r="V149" i="2"/>
  <c r="D135" i="1" s="1"/>
  <c r="E135" i="1" s="1"/>
  <c r="V129" i="2"/>
  <c r="D116" i="1" s="1"/>
  <c r="E116" i="1" s="1"/>
  <c r="V121" i="2"/>
  <c r="D108" i="1" s="1"/>
  <c r="E108" i="1" s="1"/>
  <c r="V113" i="2"/>
  <c r="V105" i="2"/>
  <c r="D97" i="1" s="1"/>
  <c r="V97" i="2"/>
  <c r="D90" i="1" s="1"/>
  <c r="E90" i="1" s="1"/>
  <c r="V89" i="2"/>
  <c r="D82" i="1" s="1"/>
  <c r="E82" i="1" s="1"/>
  <c r="V81" i="2"/>
  <c r="V73" i="2"/>
  <c r="D67" i="1" s="1"/>
  <c r="E67" i="1" s="1"/>
  <c r="V65" i="2"/>
  <c r="D60" i="1" s="1"/>
  <c r="E60" i="1" s="1"/>
  <c r="V57" i="2"/>
  <c r="D52" i="1" s="1"/>
  <c r="E52" i="1" s="1"/>
  <c r="V49" i="2"/>
  <c r="D44" i="1" s="1"/>
  <c r="E44" i="1" s="1"/>
  <c r="V41" i="2"/>
  <c r="D39" i="1" s="1"/>
  <c r="E39" i="1" s="1"/>
  <c r="V33" i="2"/>
  <c r="D31" i="1" s="1"/>
  <c r="E31" i="1" s="1"/>
  <c r="V25" i="2"/>
  <c r="V17" i="2"/>
  <c r="D16" i="1" s="1"/>
  <c r="E16" i="1" s="1"/>
  <c r="V154" i="2"/>
  <c r="V146" i="2"/>
  <c r="D132" i="1" s="1"/>
  <c r="E132" i="1" s="1"/>
  <c r="V138" i="2"/>
  <c r="D125" i="1" s="1"/>
  <c r="E125" i="1" s="1"/>
  <c r="V130" i="2"/>
  <c r="D117" i="1" s="1"/>
  <c r="E117" i="1" s="1"/>
  <c r="V122" i="2"/>
  <c r="D109" i="1" s="1"/>
  <c r="E109" i="1" s="1"/>
  <c r="V114" i="2"/>
  <c r="V106" i="2"/>
  <c r="D98" i="1" s="1"/>
  <c r="E98" i="1" s="1"/>
  <c r="V98" i="2"/>
  <c r="D91" i="1" s="1"/>
  <c r="E91" i="1" s="1"/>
  <c r="V90" i="2"/>
  <c r="D83" i="1" s="1"/>
  <c r="E83" i="1" s="1"/>
  <c r="V82" i="2"/>
  <c r="D75" i="1" s="1"/>
  <c r="E75" i="1" s="1"/>
  <c r="V74" i="2"/>
  <c r="D68" i="1" s="1"/>
  <c r="E68" i="1" s="1"/>
  <c r="V66" i="2"/>
  <c r="V58" i="2"/>
  <c r="D53" i="1" s="1"/>
  <c r="E53" i="1" s="1"/>
  <c r="V50" i="2"/>
  <c r="D45" i="1" s="1"/>
  <c r="E45" i="1" s="1"/>
  <c r="V42" i="2"/>
  <c r="V34" i="2"/>
  <c r="D32" i="1" s="1"/>
  <c r="E32" i="1" s="1"/>
  <c r="V26" i="2"/>
  <c r="D24" i="1" s="1"/>
  <c r="E24" i="1" s="1"/>
  <c r="V18" i="2"/>
  <c r="D17" i="1" s="1"/>
  <c r="E17" i="1" s="1"/>
  <c r="V10" i="2"/>
  <c r="D9" i="1" s="1"/>
  <c r="E9" i="1" s="1"/>
  <c r="V30" i="2"/>
  <c r="D28" i="1" s="1"/>
  <c r="E28" i="1" s="1"/>
  <c r="D61" i="1" l="1"/>
  <c r="E61" i="1" s="1"/>
  <c r="E8" i="1"/>
  <c r="E103" i="1"/>
  <c r="E97" i="1"/>
  <c r="D142" i="1"/>
  <c r="E142" i="1" s="1"/>
  <c r="D141" i="1"/>
  <c r="E141" i="1" s="1"/>
  <c r="D140" i="1"/>
  <c r="E143" i="1" l="1"/>
  <c r="E140" i="1"/>
  <c r="D143" i="1"/>
  <c r="H165" i="1" l="1"/>
</calcChain>
</file>

<file path=xl/sharedStrings.xml><?xml version="1.0" encoding="utf-8"?>
<sst xmlns="http://schemas.openxmlformats.org/spreadsheetml/2006/main" count="501" uniqueCount="347">
  <si>
    <t>Trung tâm y tế huyện Quỳ Châu</t>
  </si>
  <si>
    <t>STT</t>
  </si>
  <si>
    <t>Số tài khoản</t>
  </si>
  <si>
    <t>Họ và tên</t>
  </si>
  <si>
    <t>3613215000480</t>
  </si>
  <si>
    <t>Đặng Tân Minh</t>
  </si>
  <si>
    <t>3613215000950</t>
  </si>
  <si>
    <t>Lô Thanh Quý</t>
  </si>
  <si>
    <t>3613215000350</t>
  </si>
  <si>
    <t>Hoàng Anh Hiệp</t>
  </si>
  <si>
    <t>3613215000497</t>
  </si>
  <si>
    <t>Lê Hữu Ngọc</t>
  </si>
  <si>
    <t>3613215000501</t>
  </si>
  <si>
    <t>Vi Thị Hồng Bé</t>
  </si>
  <si>
    <t>3613215000518</t>
  </si>
  <si>
    <t>Đặng Thị Ninh</t>
  </si>
  <si>
    <t>3613215000524</t>
  </si>
  <si>
    <t>Trương Đỗ Mỹ</t>
  </si>
  <si>
    <t>3613215000530</t>
  </si>
  <si>
    <t>Lang Thi Hồng Lan</t>
  </si>
  <si>
    <t>3613215000422</t>
  </si>
  <si>
    <t>Phan Bá Lịch</t>
  </si>
  <si>
    <t>3613215000468</t>
  </si>
  <si>
    <t>Lương Việt Khoa</t>
  </si>
  <si>
    <t>3613215000451</t>
  </si>
  <si>
    <t>Vi Văn Nhất</t>
  </si>
  <si>
    <t>3613215000553</t>
  </si>
  <si>
    <t>Trần Thị Hương</t>
  </si>
  <si>
    <t>3613215000582</t>
  </si>
  <si>
    <t>Hồ Thị Thanh</t>
  </si>
  <si>
    <t>3613215000599</t>
  </si>
  <si>
    <t>Lê Thị Hồng Thắm</t>
  </si>
  <si>
    <t>3613215000560</t>
  </si>
  <si>
    <t>Sầm Thị Hà</t>
  </si>
  <si>
    <t>3613215000212</t>
  </si>
  <si>
    <t>Lang Thị Nga</t>
  </si>
  <si>
    <t>3613215000728</t>
  </si>
  <si>
    <t>Lương Thị Ngọc ánh</t>
  </si>
  <si>
    <t>3613215000763</t>
  </si>
  <si>
    <t>Lương Thị Lan</t>
  </si>
  <si>
    <t>3613215000740</t>
  </si>
  <si>
    <t>Quang Thị Yến</t>
  </si>
  <si>
    <t>3613215000807</t>
  </si>
  <si>
    <t>Nguyễn Thị Mai</t>
  </si>
  <si>
    <t>3613215000859</t>
  </si>
  <si>
    <t>Vi Thị Nang</t>
  </si>
  <si>
    <t>3613215000871</t>
  </si>
  <si>
    <t>Lữ Thị Ly</t>
  </si>
  <si>
    <t>3613215000842</t>
  </si>
  <si>
    <t>Trương Trung Hiếu</t>
  </si>
  <si>
    <t>3613215000836</t>
  </si>
  <si>
    <t>Lương Thị Bích Thủy</t>
  </si>
  <si>
    <t>3613215000888</t>
  </si>
  <si>
    <t>Lim Thị Phương Thảo</t>
  </si>
  <si>
    <t>3613215000813</t>
  </si>
  <si>
    <t>Nguyễn Thị Thỏa</t>
  </si>
  <si>
    <t>3613215000820</t>
  </si>
  <si>
    <t>Phạm Thị Thủy</t>
  </si>
  <si>
    <t>3613215001028</t>
  </si>
  <si>
    <t>Trần Anh Tuấn</t>
  </si>
  <si>
    <t>3613215001159</t>
  </si>
  <si>
    <t>Lương Thị Tuyến</t>
  </si>
  <si>
    <t>3613215000865</t>
  </si>
  <si>
    <t>Lê Thị Hải</t>
  </si>
  <si>
    <t>Vi Ngọc Trâm</t>
  </si>
  <si>
    <t>3613215000967</t>
  </si>
  <si>
    <t>Lương Văn Thuỷ</t>
  </si>
  <si>
    <t>3613215000980</t>
  </si>
  <si>
    <t>Lê Việt Thắng</t>
  </si>
  <si>
    <t>3613215001005</t>
  </si>
  <si>
    <t>Tống Thị Mỹ Châu</t>
  </si>
  <si>
    <t>3613215000996</t>
  </si>
  <si>
    <t>Lô Thanh Ngọc</t>
  </si>
  <si>
    <t>3613215001034</t>
  </si>
  <si>
    <t>Hủn Vi Thành</t>
  </si>
  <si>
    <t>3613215001040</t>
  </si>
  <si>
    <t>Vy Thị Vinh</t>
  </si>
  <si>
    <t>3613215001057</t>
  </si>
  <si>
    <t>Vy Thị Danh</t>
  </si>
  <si>
    <t>3613215001063</t>
  </si>
  <si>
    <t>Lương Thị Tuyết</t>
  </si>
  <si>
    <t>3613215001070</t>
  </si>
  <si>
    <t>Tống Thị Oanh</t>
  </si>
  <si>
    <t>3613215001092</t>
  </si>
  <si>
    <t>Châu Minh Cương</t>
  </si>
  <si>
    <t>3613215001113</t>
  </si>
  <si>
    <t>Lê Thị Hoài</t>
  </si>
  <si>
    <t>3613215000576</t>
  </si>
  <si>
    <t>Lê Thị Thu Huyền</t>
  </si>
  <si>
    <t>Mạc Thị Yến</t>
  </si>
  <si>
    <t>3613215000973</t>
  </si>
  <si>
    <t>Nguyễn Thị Khuyên</t>
  </si>
  <si>
    <t>3613215001011</t>
  </si>
  <si>
    <t>Nguyễn Thị Phương</t>
  </si>
  <si>
    <t>3613215001086</t>
  </si>
  <si>
    <t>Lương Thị Thu</t>
  </si>
  <si>
    <t>3613215001136</t>
  </si>
  <si>
    <t>Đinh Thị Hạnh</t>
  </si>
  <si>
    <t>3613215001142</t>
  </si>
  <si>
    <t>Lang Thị Kiều</t>
  </si>
  <si>
    <t>Lim Trung Hiếu</t>
  </si>
  <si>
    <t>3613215000270</t>
  </si>
  <si>
    <t>Vi Văn Chung</t>
  </si>
  <si>
    <t>3613215000314</t>
  </si>
  <si>
    <t>Lý Thị Nhung</t>
  </si>
  <si>
    <t>3613215000308</t>
  </si>
  <si>
    <t>Lang Thị Hà</t>
  </si>
  <si>
    <t>3613215000287</t>
  </si>
  <si>
    <t>Lang Thị Thu</t>
  </si>
  <si>
    <t>3613215001120</t>
  </si>
  <si>
    <t>Lô Thị Phương</t>
  </si>
  <si>
    <t>3613215000320</t>
  </si>
  <si>
    <t>Hồ Thị Thuỷ</t>
  </si>
  <si>
    <t>3613215000915</t>
  </si>
  <si>
    <t>Lang Văn Duy</t>
  </si>
  <si>
    <t>3613215000661</t>
  </si>
  <si>
    <t>Vi Văn Ngọc</t>
  </si>
  <si>
    <t>3613205011937</t>
  </si>
  <si>
    <t>Sầm Thị Phương Thuận</t>
  </si>
  <si>
    <t>3613215000156</t>
  </si>
  <si>
    <t>Vi Thị Xuân</t>
  </si>
  <si>
    <t>3613215000191</t>
  </si>
  <si>
    <t>Lương Xuân Quỳnh</t>
  </si>
  <si>
    <t>3613215000206</t>
  </si>
  <si>
    <t>Lê Thị Nga</t>
  </si>
  <si>
    <t>3613215000185</t>
  </si>
  <si>
    <t>Vi Thi Hương</t>
  </si>
  <si>
    <t>3613215000229</t>
  </si>
  <si>
    <t>Trần Thị Thúy Ngân</t>
  </si>
  <si>
    <t>3613215000235</t>
  </si>
  <si>
    <t>Nguyễn Tuấn Anh</t>
  </si>
  <si>
    <t>Phạm Đức Anh</t>
  </si>
  <si>
    <t>3613215000258</t>
  </si>
  <si>
    <t>Cao Văn Khánh</t>
  </si>
  <si>
    <t>3613215000264</t>
  </si>
  <si>
    <t>Vi Thị Hải Hậu</t>
  </si>
  <si>
    <t>3613215000162</t>
  </si>
  <si>
    <t>Lang Thị Chiến</t>
  </si>
  <si>
    <t>3613215000179</t>
  </si>
  <si>
    <t>Vi Thị Lan</t>
  </si>
  <si>
    <t>3613215000293</t>
  </si>
  <si>
    <t>Lữ Thị Thuận</t>
  </si>
  <si>
    <t>3613205013689</t>
  </si>
  <si>
    <t>Lương Quý Nhân</t>
  </si>
  <si>
    <t>3613215000632</t>
  </si>
  <si>
    <t>Lương Văn Thuơng</t>
  </si>
  <si>
    <t>3613215000734</t>
  </si>
  <si>
    <t>Phan Thị Hải Yến</t>
  </si>
  <si>
    <t>3613215000610</t>
  </si>
  <si>
    <t>Trần Văn Chung</t>
  </si>
  <si>
    <t>3613215000649</t>
  </si>
  <si>
    <t>Hoàng Thị Lập</t>
  </si>
  <si>
    <t>3613215000690</t>
  </si>
  <si>
    <t>Lô Thị Mơ</t>
  </si>
  <si>
    <t>3613215000684</t>
  </si>
  <si>
    <t>Nguyễn Đình Phùng</t>
  </si>
  <si>
    <t>3613215000705</t>
  </si>
  <si>
    <t>Lò Thị Mai</t>
  </si>
  <si>
    <t>3613215000678</t>
  </si>
  <si>
    <t>Lang Văn Thuận</t>
  </si>
  <si>
    <t>3613215000655</t>
  </si>
  <si>
    <t>Đậu Thị Hương</t>
  </si>
  <si>
    <t>3613215000770</t>
  </si>
  <si>
    <t>Vi Thị Hải</t>
  </si>
  <si>
    <t>3613215000603</t>
  </si>
  <si>
    <t>Từ Thị Hường</t>
  </si>
  <si>
    <t>3613215000400</t>
  </si>
  <si>
    <t>Mạc Thành Linh</t>
  </si>
  <si>
    <t>3613215000343</t>
  </si>
  <si>
    <t>Phan Thị Lài</t>
  </si>
  <si>
    <t>3613215000372</t>
  </si>
  <si>
    <t>Trần Thức Huy</t>
  </si>
  <si>
    <t>3613215000389</t>
  </si>
  <si>
    <t>Tống Thị Cúc</t>
  </si>
  <si>
    <t>3613215000395</t>
  </si>
  <si>
    <t>Nguyễn Như Ngọc</t>
  </si>
  <si>
    <t>3613215000416</t>
  </si>
  <si>
    <t>3613215000366</t>
  </si>
  <si>
    <t>Lữ Thị Minh</t>
  </si>
  <si>
    <t>3613215000894</t>
  </si>
  <si>
    <t>Nguyễn Tiến Dũng</t>
  </si>
  <si>
    <t>3613215000909</t>
  </si>
  <si>
    <t>Sầm Thị Giang</t>
  </si>
  <si>
    <t>3613215000938</t>
  </si>
  <si>
    <t>Nguyễn Thị Thu Hoài</t>
  </si>
  <si>
    <t>3613215000944</t>
  </si>
  <si>
    <t>Lô Thị Tâm</t>
  </si>
  <si>
    <t>3613215001402</t>
  </si>
  <si>
    <t>Vi Văn Thắng</t>
  </si>
  <si>
    <t>3613215001460</t>
  </si>
  <si>
    <t>Nguyễn Thị Ngọc Hạnh</t>
  </si>
  <si>
    <t>3613215001714</t>
  </si>
  <si>
    <t>Đinh Ngọc Khiêm</t>
  </si>
  <si>
    <t>3613215001562</t>
  </si>
  <si>
    <t>Tống Thị Hằng</t>
  </si>
  <si>
    <t>3613215001540</t>
  </si>
  <si>
    <t>Hà Văn Hải</t>
  </si>
  <si>
    <t>3613215001687</t>
  </si>
  <si>
    <t>Đinh Thị Thu Trang</t>
  </si>
  <si>
    <t>3613215007887</t>
  </si>
  <si>
    <t>Lương Thị Nhã</t>
  </si>
  <si>
    <t>Lang Thị Trúc Phương</t>
  </si>
  <si>
    <t>3613215001708</t>
  </si>
  <si>
    <t>Lương Anh Sơn</t>
  </si>
  <si>
    <t>3613215001591</t>
  </si>
  <si>
    <t>Nguyễn Văn Hiếu</t>
  </si>
  <si>
    <t>3613215001504</t>
  </si>
  <si>
    <t>Nguyễn Thị Bích Vân</t>
  </si>
  <si>
    <t>3613215001510</t>
  </si>
  <si>
    <t>Trần Thị Thu</t>
  </si>
  <si>
    <t>3613215001527</t>
  </si>
  <si>
    <t>Hoàng Thị Hường</t>
  </si>
  <si>
    <t>3613215001533</t>
  </si>
  <si>
    <t>Hoàng Thị Tuyết</t>
  </si>
  <si>
    <t>3613215001658</t>
  </si>
  <si>
    <t>Nguyễn Thành Chung</t>
  </si>
  <si>
    <t>3613215001670</t>
  </si>
  <si>
    <t>Lang Thị Hoa</t>
  </si>
  <si>
    <t>3613215001579</t>
  </si>
  <si>
    <t>Cao Thị Huyền</t>
  </si>
  <si>
    <t>3613215001743</t>
  </si>
  <si>
    <t>Vi Nam Đông</t>
  </si>
  <si>
    <t>3613215001425</t>
  </si>
  <si>
    <t>Thái Thị Hải Anh</t>
  </si>
  <si>
    <t>3613215001448</t>
  </si>
  <si>
    <t>3613215001750</t>
  </si>
  <si>
    <t>Hoàng Anh Trung</t>
  </si>
  <si>
    <t>3613215001612</t>
  </si>
  <si>
    <t>Nguyễn Thị Trang Nhung</t>
  </si>
  <si>
    <t>3613215001585</t>
  </si>
  <si>
    <t>Nguyễn Trọng Khánh</t>
  </si>
  <si>
    <t>3613215001556</t>
  </si>
  <si>
    <t>Sầm Thị Nga</t>
  </si>
  <si>
    <t>3613215001737</t>
  </si>
  <si>
    <t>Vi Thị Tư</t>
  </si>
  <si>
    <t>3613215001720</t>
  </si>
  <si>
    <t>Vi Thị Bốn</t>
  </si>
  <si>
    <t>3613215001606</t>
  </si>
  <si>
    <t>Lê Thị Huệ</t>
  </si>
  <si>
    <t>3613215010216</t>
  </si>
  <si>
    <t>Lang Thị Hồng</t>
  </si>
  <si>
    <t>3613215001664</t>
  </si>
  <si>
    <t>Phan Xuân Đức</t>
  </si>
  <si>
    <t>3613215001635</t>
  </si>
  <si>
    <t>Lô Thị Thu</t>
  </si>
  <si>
    <t>3613215001454</t>
  </si>
  <si>
    <t>Lương Thị Loan</t>
  </si>
  <si>
    <t>3613215001477</t>
  </si>
  <si>
    <t>Lô Thanh Hương</t>
  </si>
  <si>
    <t>3613215001693</t>
  </si>
  <si>
    <t>Phạm Đình Thuần</t>
  </si>
  <si>
    <t>3613215001483</t>
  </si>
  <si>
    <t>Trương Thanh Tâm</t>
  </si>
  <si>
    <t>Hoàng Thị Lệ</t>
  </si>
  <si>
    <t>3613205068697</t>
  </si>
  <si>
    <t>Vi Thị Giang</t>
  </si>
  <si>
    <t>3613205014278</t>
  </si>
  <si>
    <t>Võ Thị Ngà</t>
  </si>
  <si>
    <t>3613215000474</t>
  </si>
  <si>
    <t>Đậu Phi Trường</t>
  </si>
  <si>
    <t>Vi Hữu Đức</t>
  </si>
  <si>
    <t>Vi Thị Trang</t>
  </si>
  <si>
    <t>TỔNG CỘNG:</t>
  </si>
  <si>
    <t xml:space="preserve">   NGƯỜI LẬP</t>
  </si>
  <si>
    <t xml:space="preserve">     THỦ TRƯỞNG ĐƠN VỊ</t>
  </si>
  <si>
    <t xml:space="preserve">             Đặng Tân Minh</t>
  </si>
  <si>
    <t xml:space="preserve">             SỞ Y TẾ NGHỆ AN </t>
  </si>
  <si>
    <t>TRUNG TÂM Y TẾ QUỲ CHÂU</t>
  </si>
  <si>
    <t xml:space="preserve">DANH SÁCH THANH TOÁN TIỀN TRUY LĨNH LƯƠNG TỐI THIỂU 1.490.000 </t>
  </si>
  <si>
    <t>TT</t>
  </si>
  <si>
    <t xml:space="preserve">  Họ và tên </t>
  </si>
  <si>
    <t>Hệ số lương</t>
  </si>
  <si>
    <t xml:space="preserve"> PHỤ CẤP TÍNH THEO HỆ SỐ </t>
  </si>
  <si>
    <t>Tổng cộng hệ số và phụ cấp</t>
  </si>
  <si>
    <t>Tiền lương chệnh lệch do nâng LTT 1.490.000 
 ( tăng 100.000)</t>
  </si>
  <si>
    <t xml:space="preserve">Số tháng  truy lĩnh (7,8,9,10,11,12). </t>
  </si>
  <si>
    <t>Ghi chú</t>
  </si>
  <si>
    <t>Chức vụ</t>
  </si>
  <si>
    <t>Khu vực</t>
  </si>
  <si>
    <t>Độc hại</t>
  </si>
  <si>
    <t>Ưu đãi</t>
  </si>
  <si>
    <t>Trách nhiệm</t>
  </si>
  <si>
    <t>Cấp ủy</t>
  </si>
  <si>
    <t>Lưu động</t>
  </si>
  <si>
    <t>Vượt khung</t>
  </si>
  <si>
    <t>Cộng Phụ cấp</t>
  </si>
  <si>
    <t>%</t>
  </si>
  <si>
    <t>Hệ số</t>
  </si>
  <si>
    <t>I</t>
  </si>
  <si>
    <t>HỆ ĐIỀU TRỊ</t>
  </si>
  <si>
    <t>Nguyễn Tiến Mạnh</t>
  </si>
  <si>
    <t>Đi học</t>
  </si>
  <si>
    <t>Tháng 7,8,9</t>
  </si>
  <si>
    <t>Giảm chức vụ T 10,11,12</t>
  </si>
  <si>
    <t>Lương Thị Ngọc Ánh</t>
  </si>
  <si>
    <t>Nghỉ sinh T7-T10</t>
  </si>
  <si>
    <t>Nghỉ sinh T8-T12</t>
  </si>
  <si>
    <t>Nghỉ sinh T9-T12</t>
  </si>
  <si>
    <t>Nâng Ưu đãi</t>
  </si>
  <si>
    <t>Tháng 7,9,10,11 đi học</t>
  </si>
  <si>
    <t>Tháng 8,12 về làm</t>
  </si>
  <si>
    <t>Tăng Chức vụ T 10,11,12</t>
  </si>
  <si>
    <t>Tháng 7,8,10,11,12</t>
  </si>
  <si>
    <t>Tháng 9 ốm 12 ngày</t>
  </si>
  <si>
    <t>Đi học tháng 7,8,9</t>
  </si>
  <si>
    <t>Về làm tháng 10,11,12</t>
  </si>
  <si>
    <t>Nghỉ sinh T10,11,12</t>
  </si>
  <si>
    <t>Tháng 9 ốm 8 ngày</t>
  </si>
  <si>
    <t>Cộng hệ dự phòng:</t>
  </si>
  <si>
    <t xml:space="preserve">NGƯỜI LẬP  </t>
  </si>
  <si>
    <t>KẾ TOÁN TRƯỞNG</t>
  </si>
  <si>
    <t xml:space="preserve">THỦ TRƯỞNG ĐƠN VỊ </t>
  </si>
  <si>
    <t xml:space="preserve">     Lê Hữu Ngọc</t>
  </si>
  <si>
    <t xml:space="preserve">           Đặng Tân Minh</t>
  </si>
  <si>
    <t xml:space="preserve">Tiền bằng chữ : </t>
  </si>
  <si>
    <t>###</t>
  </si>
  <si>
    <t xml:space="preserve"> Quỳ chõu, ngày 15 thỏng 5 năm 2017 </t>
  </si>
  <si>
    <t xml:space="preserve">NGƯỜI LẬP BIỂU </t>
  </si>
  <si>
    <t xml:space="preserve"> THỦ TRƯỞNG ĐƠN VỊ  </t>
  </si>
  <si>
    <t>Đinh Ngọc Khiờm</t>
  </si>
  <si>
    <t xml:space="preserve"> Đặng Tõn Minh  </t>
  </si>
  <si>
    <t>Nghỉ sinh từ thỏng 11/2016</t>
  </si>
  <si>
    <t>Lụ Thị Mơ</t>
  </si>
  <si>
    <t>Cắt từ thỏng 3/2017</t>
  </si>
  <si>
    <t>II</t>
  </si>
  <si>
    <t>HỆ DỰ PHÒNG</t>
  </si>
  <si>
    <t>Nguyễn Thị Tùy</t>
  </si>
  <si>
    <t>Hưu T12</t>
  </si>
  <si>
    <t>Cộng điều trị:</t>
  </si>
  <si>
    <t>Các khoản đóng góp tăng thêm 10,5%</t>
  </si>
  <si>
    <t>Tiền truy lĩnh LTT 1.490.000 được nhận năm 2019</t>
  </si>
  <si>
    <t xml:space="preserve">Đinh Ngọc Khiêm           </t>
  </si>
  <si>
    <t>TRUNG TÂM Y TẾ -NĂM 2019 (HỆ ĐIỀU TRỊ - HỆ DỰ PHÒNG)</t>
  </si>
  <si>
    <t>CỘNG TỔNG LẠI ĐỂ CHUYỂN TIỀN VÀO TÀI KHOẢN</t>
  </si>
  <si>
    <t>Số tiền được truy lĩnh LTT 1.490.000 năm 2019</t>
  </si>
  <si>
    <t>TỔNG NHẬN</t>
  </si>
  <si>
    <t xml:space="preserve">KẾ TOÁN TRƯỞNG </t>
  </si>
  <si>
    <t xml:space="preserve">    Ngày 19 tháng 2 năm 2020</t>
  </si>
  <si>
    <t>DANH SÁCH TRẢ TIỀN TRUY LĨNH LƯƠNG TỐI THIỂU 1.490.00
VÀO TÀI KHOẢN CÁ NHÂN</t>
  </si>
  <si>
    <t>Thời gian tính trả truy lĩnh Tháng 7,8,9,10,11,12- Năm 2019</t>
  </si>
  <si>
    <t xml:space="preserve">         SỞ Y TẾ NGHỆ AN</t>
  </si>
  <si>
    <t xml:space="preserve">      Lê Hữu Ngọc </t>
  </si>
  <si>
    <t>Tiền tăng thêm 1 tháng</t>
  </si>
  <si>
    <t>Quỳ châu, ngày 19 tháng 2 năm 2020</t>
  </si>
  <si>
    <t>HĐ68</t>
  </si>
  <si>
    <t>Lang Thị Hà ( Dược )</t>
  </si>
  <si>
    <t>T 11 có nghỉ đi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</si>
</sst>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₫_-;\-* #,##0.00\ _₫_-;_-* &quot;-&quot;??\ _₫_-;_-@_-"/>
    <numFmt numFmtId="164" formatCode="_(* #,##0_);_(* \(#,##0\);_(* &quot;-&quot;???_);_(@_)"/>
    <numFmt numFmtId="165" formatCode="_(* #,##0.0000_);_(* \(#,##0.00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  <numFmt numFmtId="169" formatCode="0.0"/>
    <numFmt numFmtId="170" formatCode="_(* #,##0.0_);_(* \(#,##0.0\);_(* &quot;-&quot;??_);_(@_)"/>
    <numFmt numFmtId="171" formatCode="_(* #,##0.00_);_(* \(#,##0.00\);_(* &quot;-&quot;??_);_(@_)"/>
    <numFmt numFmtId="172" formatCode="0.0000"/>
    <numFmt numFmtId="173" formatCode="_(* #,##0.0_);_(* \(#,##0.0\);_(* &quot;-&quot;???_);_(@_)"/>
  </numFmts>
  <fonts count="2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theme="1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12"/>
      <name val="Arial"/>
      <family val="2"/>
      <charset val="163"/>
    </font>
    <font>
      <b/>
      <sz val="12"/>
      <name val="Arial"/>
      <family val="2"/>
    </font>
    <font>
      <sz val="8"/>
      <name val="Arial"/>
      <family val="2"/>
      <charset val="163"/>
    </font>
    <font>
      <sz val="11"/>
      <name val="Times New Roman"/>
      <family val="1"/>
    </font>
    <font>
      <sz val="13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7">
    <xf numFmtId="0" fontId="0" fillId="0" borderId="0" xfId="0"/>
    <xf numFmtId="0" fontId="3" fillId="2" borderId="0" xfId="2" applyFont="1" applyFill="1" applyAlignment="1">
      <alignment horizontal="left"/>
    </xf>
    <xf numFmtId="0" fontId="4" fillId="2" borderId="0" xfId="0" applyFont="1" applyFill="1"/>
    <xf numFmtId="49" fontId="4" fillId="2" borderId="0" xfId="0" applyNumberFormat="1" applyFont="1" applyFill="1"/>
    <xf numFmtId="0" fontId="3" fillId="2" borderId="0" xfId="0" applyFont="1" applyFill="1"/>
    <xf numFmtId="0" fontId="3" fillId="2" borderId="0" xfId="2" applyFont="1" applyFill="1"/>
    <xf numFmtId="164" fontId="3" fillId="2" borderId="0" xfId="2" applyNumberFormat="1" applyFont="1" applyFill="1" applyBorder="1"/>
    <xf numFmtId="0" fontId="6" fillId="2" borderId="0" xfId="2" applyFont="1" applyFill="1"/>
    <xf numFmtId="0" fontId="5" fillId="2" borderId="0" xfId="2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165" fontId="4" fillId="2" borderId="0" xfId="1" applyNumberFormat="1" applyFont="1" applyFill="1"/>
    <xf numFmtId="165" fontId="9" fillId="2" borderId="0" xfId="1" applyNumberFormat="1" applyFont="1" applyFill="1"/>
    <xf numFmtId="0" fontId="10" fillId="2" borderId="0" xfId="0" applyFont="1" applyFill="1"/>
    <xf numFmtId="3" fontId="4" fillId="2" borderId="0" xfId="0" applyNumberFormat="1" applyFont="1" applyFill="1"/>
    <xf numFmtId="0" fontId="4" fillId="2" borderId="8" xfId="2" applyFont="1" applyFill="1" applyBorder="1"/>
    <xf numFmtId="0" fontId="3" fillId="2" borderId="0" xfId="0" applyFont="1" applyFill="1" applyAlignment="1">
      <alignment horizontal="left"/>
    </xf>
    <xf numFmtId="0" fontId="3" fillId="2" borderId="0" xfId="2" applyFont="1" applyFill="1" applyBorder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3" fillId="2" borderId="0" xfId="0" applyFont="1" applyFill="1" applyAlignment="1"/>
    <xf numFmtId="0" fontId="5" fillId="2" borderId="0" xfId="2" applyFont="1" applyFill="1" applyAlignment="1">
      <alignment horizontal="center"/>
    </xf>
    <xf numFmtId="164" fontId="5" fillId="2" borderId="0" xfId="2" applyNumberFormat="1" applyFont="1" applyFill="1" applyBorder="1"/>
    <xf numFmtId="0" fontId="12" fillId="2" borderId="0" xfId="2" applyFont="1" applyFill="1"/>
    <xf numFmtId="0" fontId="12" fillId="2" borderId="0" xfId="2" applyFont="1" applyFill="1" applyAlignment="1">
      <alignment horizontal="center"/>
    </xf>
    <xf numFmtId="0" fontId="4" fillId="2" borderId="0" xfId="2" applyFont="1" applyFill="1"/>
    <xf numFmtId="2" fontId="13" fillId="2" borderId="0" xfId="2" applyNumberFormat="1" applyFont="1" applyFill="1" applyAlignment="1">
      <alignment horizontal="center"/>
    </xf>
    <xf numFmtId="0" fontId="7" fillId="2" borderId="0" xfId="2" applyFont="1" applyFill="1" applyBorder="1" applyAlignment="1">
      <alignment horizontal="center"/>
    </xf>
    <xf numFmtId="164" fontId="4" fillId="2" borderId="0" xfId="2" applyNumberFormat="1" applyFont="1" applyFill="1" applyBorder="1"/>
    <xf numFmtId="0" fontId="4" fillId="2" borderId="0" xfId="2" applyFont="1" applyFill="1" applyBorder="1"/>
    <xf numFmtId="164" fontId="14" fillId="2" borderId="0" xfId="2" applyNumberFormat="1" applyFont="1" applyFill="1" applyBorder="1"/>
    <xf numFmtId="0" fontId="14" fillId="2" borderId="0" xfId="2" applyFont="1" applyFill="1" applyBorder="1"/>
    <xf numFmtId="0" fontId="14" fillId="2" borderId="0" xfId="2" applyFont="1" applyFill="1"/>
    <xf numFmtId="0" fontId="14" fillId="2" borderId="17" xfId="2" applyFont="1" applyFill="1" applyBorder="1"/>
    <xf numFmtId="167" fontId="15" fillId="2" borderId="8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3" fontId="14" fillId="2" borderId="0" xfId="2" applyNumberFormat="1" applyFont="1" applyFill="1" applyBorder="1" applyAlignment="1">
      <alignment vertical="center"/>
    </xf>
    <xf numFmtId="166" fontId="3" fillId="2" borderId="0" xfId="2" applyNumberFormat="1" applyFont="1" applyFill="1" applyBorder="1" applyAlignment="1">
      <alignment vertical="center"/>
    </xf>
    <xf numFmtId="166" fontId="3" fillId="2" borderId="0" xfId="2" applyNumberFormat="1" applyFont="1" applyFill="1" applyAlignment="1">
      <alignment vertical="center"/>
    </xf>
    <xf numFmtId="0" fontId="16" fillId="2" borderId="19" xfId="2" applyFont="1" applyFill="1" applyBorder="1" applyAlignment="1">
      <alignment horizontal="center"/>
    </xf>
    <xf numFmtId="166" fontId="16" fillId="2" borderId="19" xfId="2" applyNumberFormat="1" applyFont="1" applyFill="1" applyBorder="1" applyAlignment="1">
      <alignment horizontal="center"/>
    </xf>
    <xf numFmtId="168" fontId="16" fillId="2" borderId="19" xfId="2" applyNumberFormat="1" applyFont="1" applyFill="1" applyBorder="1" applyAlignment="1">
      <alignment horizontal="center"/>
    </xf>
    <xf numFmtId="0" fontId="4" fillId="2" borderId="20" xfId="2" applyFont="1" applyFill="1" applyBorder="1"/>
    <xf numFmtId="0" fontId="4" fillId="0" borderId="0" xfId="0" applyFont="1" applyFill="1"/>
    <xf numFmtId="164" fontId="6" fillId="2" borderId="0" xfId="2" applyNumberFormat="1" applyFont="1" applyFill="1" applyBorder="1"/>
    <xf numFmtId="0" fontId="9" fillId="2" borderId="0" xfId="0" applyFont="1" applyFill="1" applyAlignment="1">
      <alignment horizontal="left"/>
    </xf>
    <xf numFmtId="0" fontId="18" fillId="2" borderId="0" xfId="0" applyFont="1" applyFill="1"/>
    <xf numFmtId="165" fontId="19" fillId="2" borderId="0" xfId="1" applyNumberFormat="1" applyFont="1" applyFill="1" applyAlignment="1">
      <alignment horizontal="center"/>
    </xf>
    <xf numFmtId="0" fontId="6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165" fontId="19" fillId="2" borderId="0" xfId="1" applyNumberFormat="1" applyFont="1" applyFill="1"/>
    <xf numFmtId="2" fontId="20" fillId="2" borderId="0" xfId="0" applyNumberFormat="1" applyFont="1" applyFill="1" applyAlignment="1">
      <alignment horizontal="center"/>
    </xf>
    <xf numFmtId="166" fontId="20" fillId="2" borderId="0" xfId="0" applyNumberFormat="1" applyFont="1" applyFill="1" applyAlignment="1">
      <alignment horizontal="center"/>
    </xf>
    <xf numFmtId="165" fontId="18" fillId="2" borderId="0" xfId="1" applyNumberFormat="1" applyFont="1" applyFill="1" applyAlignment="1">
      <alignment horizontal="center"/>
    </xf>
    <xf numFmtId="0" fontId="21" fillId="2" borderId="0" xfId="0" applyFont="1" applyFill="1"/>
    <xf numFmtId="172" fontId="20" fillId="2" borderId="0" xfId="0" applyNumberFormat="1" applyFont="1" applyFill="1" applyAlignment="1">
      <alignment horizontal="center"/>
    </xf>
    <xf numFmtId="2" fontId="18" fillId="2" borderId="0" xfId="0" applyNumberFormat="1" applyFont="1" applyFill="1" applyAlignment="1">
      <alignment horizontal="center"/>
    </xf>
    <xf numFmtId="166" fontId="18" fillId="2" borderId="0" xfId="0" applyNumberFormat="1" applyFont="1" applyFill="1" applyAlignment="1">
      <alignment horizontal="center"/>
    </xf>
    <xf numFmtId="173" fontId="4" fillId="2" borderId="0" xfId="2" applyNumberFormat="1" applyFont="1" applyFill="1" applyBorder="1"/>
    <xf numFmtId="0" fontId="18" fillId="2" borderId="0" xfId="0" applyFont="1" applyFill="1" applyAlignment="1">
      <alignment horizontal="center"/>
    </xf>
    <xf numFmtId="165" fontId="18" fillId="2" borderId="0" xfId="1" applyNumberFormat="1" applyFont="1" applyFill="1"/>
    <xf numFmtId="166" fontId="3" fillId="2" borderId="0" xfId="2" applyNumberFormat="1" applyFont="1" applyFill="1" applyBorder="1" applyAlignment="1">
      <alignment horizontal="center" vertical="center"/>
    </xf>
    <xf numFmtId="0" fontId="21" fillId="2" borderId="0" xfId="2" applyFont="1" applyFill="1" applyBorder="1"/>
    <xf numFmtId="167" fontId="15" fillId="2" borderId="0" xfId="2" applyNumberFormat="1" applyFont="1" applyFill="1" applyBorder="1" applyAlignment="1">
      <alignment horizontal="center" vertical="center"/>
    </xf>
    <xf numFmtId="171" fontId="15" fillId="2" borderId="0" xfId="2" applyNumberFormat="1" applyFont="1" applyFill="1" applyBorder="1" applyAlignment="1">
      <alignment horizontal="center" vertical="center"/>
    </xf>
    <xf numFmtId="170" fontId="15" fillId="2" borderId="0" xfId="2" applyNumberFormat="1" applyFont="1" applyFill="1" applyBorder="1" applyAlignment="1">
      <alignment horizontal="center" vertical="center"/>
    </xf>
    <xf numFmtId="168" fontId="15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8" fillId="2" borderId="0" xfId="2" applyFont="1" applyFill="1" applyBorder="1"/>
    <xf numFmtId="0" fontId="22" fillId="2" borderId="0" xfId="2" applyFont="1" applyFill="1" applyAlignment="1">
      <alignment horizontal="left"/>
    </xf>
    <xf numFmtId="0" fontId="16" fillId="2" borderId="0" xfId="2" applyFont="1" applyFill="1" applyAlignment="1">
      <alignment horizontal="center"/>
    </xf>
    <xf numFmtId="0" fontId="21" fillId="2" borderId="0" xfId="2" applyFont="1" applyFill="1"/>
    <xf numFmtId="2" fontId="16" fillId="2" borderId="0" xfId="2" applyNumberFormat="1" applyFont="1" applyFill="1" applyBorder="1" applyAlignment="1">
      <alignment horizontal="center"/>
    </xf>
    <xf numFmtId="2" fontId="21" fillId="2" borderId="0" xfId="2" applyNumberFormat="1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/>
    </xf>
    <xf numFmtId="165" fontId="5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165" fontId="3" fillId="2" borderId="0" xfId="1" applyNumberFormat="1" applyFont="1" applyFill="1" applyAlignment="1">
      <alignment horizontal="center"/>
    </xf>
    <xf numFmtId="165" fontId="5" fillId="2" borderId="0" xfId="1" applyNumberFormat="1" applyFont="1" applyFill="1"/>
    <xf numFmtId="0" fontId="4" fillId="2" borderId="0" xfId="2" applyFont="1" applyFill="1" applyAlignment="1">
      <alignment horizontal="center"/>
    </xf>
    <xf numFmtId="2" fontId="16" fillId="2" borderId="0" xfId="2" applyNumberFormat="1" applyFont="1" applyFill="1" applyAlignment="1">
      <alignment horizontal="center"/>
    </xf>
    <xf numFmtId="0" fontId="21" fillId="2" borderId="19" xfId="2" applyFont="1" applyFill="1" applyBorder="1"/>
    <xf numFmtId="168" fontId="16" fillId="2" borderId="0" xfId="2" applyNumberFormat="1" applyFont="1" applyFill="1" applyBorder="1" applyAlignment="1">
      <alignment horizontal="center"/>
    </xf>
    <xf numFmtId="168" fontId="16" fillId="2" borderId="20" xfId="2" applyNumberFormat="1" applyFont="1" applyFill="1" applyBorder="1" applyAlignment="1">
      <alignment horizontal="center"/>
    </xf>
    <xf numFmtId="164" fontId="4" fillId="2" borderId="20" xfId="2" applyNumberFormat="1" applyFont="1" applyFill="1" applyBorder="1"/>
    <xf numFmtId="168" fontId="16" fillId="2" borderId="21" xfId="2" applyNumberFormat="1" applyFont="1" applyFill="1" applyBorder="1" applyAlignment="1">
      <alignment horizontal="center"/>
    </xf>
    <xf numFmtId="164" fontId="4" fillId="2" borderId="21" xfId="2" applyNumberFormat="1" applyFont="1" applyFill="1" applyBorder="1"/>
    <xf numFmtId="0" fontId="4" fillId="2" borderId="21" xfId="2" applyFont="1" applyFill="1" applyBorder="1"/>
    <xf numFmtId="0" fontId="14" fillId="2" borderId="8" xfId="2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8" fontId="16" fillId="2" borderId="8" xfId="2" applyNumberFormat="1" applyFont="1" applyFill="1" applyBorder="1" applyAlignment="1">
      <alignment horizontal="left"/>
    </xf>
    <xf numFmtId="168" fontId="14" fillId="2" borderId="8" xfId="2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wrapText="1"/>
    </xf>
    <xf numFmtId="168" fontId="16" fillId="2" borderId="8" xfId="2" applyNumberFormat="1" applyFont="1" applyFill="1" applyBorder="1" applyAlignment="1">
      <alignment horizontal="left" wrapText="1"/>
    </xf>
    <xf numFmtId="0" fontId="4" fillId="2" borderId="8" xfId="2" applyFont="1" applyFill="1" applyBorder="1" applyAlignment="1">
      <alignment horizontal="center"/>
    </xf>
    <xf numFmtId="166" fontId="4" fillId="2" borderId="8" xfId="2" applyNumberFormat="1" applyFont="1" applyFill="1" applyBorder="1" applyAlignment="1">
      <alignment horizontal="center"/>
    </xf>
    <xf numFmtId="169" fontId="4" fillId="2" borderId="8" xfId="2" applyNumberFormat="1" applyFont="1" applyFill="1" applyBorder="1" applyAlignment="1">
      <alignment horizontal="center"/>
    </xf>
    <xf numFmtId="166" fontId="9" fillId="2" borderId="8" xfId="2" applyNumberFormat="1" applyFont="1" applyFill="1" applyBorder="1" applyAlignment="1">
      <alignment horizontal="center" vertical="center"/>
    </xf>
    <xf numFmtId="168" fontId="15" fillId="2" borderId="8" xfId="2" applyNumberFormat="1" applyFont="1" applyFill="1" applyBorder="1" applyAlignment="1">
      <alignment horizontal="center" vertical="center"/>
    </xf>
    <xf numFmtId="3" fontId="14" fillId="2" borderId="8" xfId="2" applyNumberFormat="1" applyFont="1" applyFill="1" applyBorder="1" applyAlignment="1">
      <alignment horizontal="right" vertical="center"/>
    </xf>
    <xf numFmtId="168" fontId="14" fillId="2" borderId="8" xfId="2" applyNumberFormat="1" applyFont="1" applyFill="1" applyBorder="1" applyAlignment="1">
      <alignment horizontal="center" vertical="center"/>
    </xf>
    <xf numFmtId="168" fontId="5" fillId="0" borderId="18" xfId="2" applyNumberFormat="1" applyFont="1" applyBorder="1" applyAlignment="1">
      <alignment horizontal="center"/>
    </xf>
    <xf numFmtId="164" fontId="23" fillId="2" borderId="0" xfId="2" applyNumberFormat="1" applyFont="1" applyFill="1" applyBorder="1"/>
    <xf numFmtId="164" fontId="24" fillId="2" borderId="0" xfId="2" applyNumberFormat="1" applyFont="1" applyFill="1" applyBorder="1"/>
    <xf numFmtId="164" fontId="23" fillId="2" borderId="0" xfId="2" applyNumberFormat="1" applyFont="1" applyFill="1" applyBorder="1" applyAlignment="1">
      <alignment vertical="center"/>
    </xf>
    <xf numFmtId="3" fontId="17" fillId="0" borderId="16" xfId="0" applyNumberFormat="1" applyFont="1" applyFill="1" applyBorder="1"/>
    <xf numFmtId="0" fontId="26" fillId="2" borderId="0" xfId="0" applyFont="1" applyFill="1"/>
    <xf numFmtId="0" fontId="23" fillId="2" borderId="0" xfId="0" applyFont="1" applyFill="1"/>
    <xf numFmtId="164" fontId="24" fillId="2" borderId="20" xfId="2" applyNumberFormat="1" applyFont="1" applyFill="1" applyBorder="1"/>
    <xf numFmtId="164" fontId="24" fillId="2" borderId="21" xfId="2" applyNumberFormat="1" applyFont="1" applyFill="1" applyBorder="1"/>
    <xf numFmtId="164" fontId="23" fillId="2" borderId="8" xfId="2" applyNumberFormat="1" applyFont="1" applyFill="1" applyBorder="1" applyAlignment="1">
      <alignment vertical="center"/>
    </xf>
    <xf numFmtId="164" fontId="25" fillId="2" borderId="14" xfId="2" applyNumberFormat="1" applyFont="1" applyFill="1" applyBorder="1" applyAlignment="1">
      <alignment horizontal="center" vertical="center" wrapText="1"/>
    </xf>
    <xf numFmtId="164" fontId="25" fillId="2" borderId="15" xfId="2" applyNumberFormat="1" applyFont="1" applyFill="1" applyBorder="1" applyAlignment="1">
      <alignment horizontal="center" vertical="center" wrapText="1"/>
    </xf>
    <xf numFmtId="164" fontId="25" fillId="2" borderId="5" xfId="2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1" fontId="5" fillId="2" borderId="5" xfId="0" applyNumberFormat="1" applyFont="1" applyFill="1" applyBorder="1"/>
    <xf numFmtId="0" fontId="5" fillId="2" borderId="8" xfId="2" applyFont="1" applyFill="1" applyBorder="1"/>
    <xf numFmtId="3" fontId="3" fillId="2" borderId="6" xfId="1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1" fontId="5" fillId="2" borderId="8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 applyAlignment="1">
      <alignment horizontal="left"/>
    </xf>
    <xf numFmtId="49" fontId="5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3" fontId="3" fillId="2" borderId="12" xfId="1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2" fontId="9" fillId="2" borderId="8" xfId="2" applyNumberFormat="1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166" fontId="27" fillId="2" borderId="8" xfId="2" applyNumberFormat="1" applyFont="1" applyFill="1" applyBorder="1" applyAlignment="1">
      <alignment horizontal="center" vertical="center"/>
    </xf>
    <xf numFmtId="167" fontId="9" fillId="2" borderId="8" xfId="2" applyNumberFormat="1" applyFont="1" applyFill="1" applyBorder="1" applyAlignment="1">
      <alignment horizontal="center" vertical="center"/>
    </xf>
    <xf numFmtId="0" fontId="28" fillId="2" borderId="8" xfId="2" applyFont="1" applyFill="1" applyBorder="1" applyAlignment="1">
      <alignment horizontal="center"/>
    </xf>
    <xf numFmtId="168" fontId="4" fillId="2" borderId="8" xfId="2" applyNumberFormat="1" applyFont="1" applyFill="1" applyBorder="1" applyAlignment="1">
      <alignment horizontal="center"/>
    </xf>
    <xf numFmtId="2" fontId="4" fillId="2" borderId="8" xfId="2" applyNumberFormat="1" applyFont="1" applyFill="1" applyBorder="1" applyAlignment="1">
      <alignment horizontal="center"/>
    </xf>
    <xf numFmtId="170" fontId="9" fillId="2" borderId="8" xfId="2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0" fontId="9" fillId="2" borderId="8" xfId="2" applyFont="1" applyFill="1" applyBorder="1"/>
    <xf numFmtId="0" fontId="11" fillId="2" borderId="8" xfId="0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wrapText="1"/>
    </xf>
    <xf numFmtId="172" fontId="4" fillId="2" borderId="8" xfId="2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 wrapText="1"/>
    </xf>
    <xf numFmtId="166" fontId="4" fillId="2" borderId="8" xfId="0" applyNumberFormat="1" applyFont="1" applyFill="1" applyBorder="1" applyAlignment="1">
      <alignment horizontal="center" wrapText="1"/>
    </xf>
    <xf numFmtId="170" fontId="4" fillId="2" borderId="8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170" fontId="14" fillId="2" borderId="8" xfId="2" applyNumberFormat="1" applyFont="1" applyFill="1" applyBorder="1" applyAlignment="1">
      <alignment horizontal="right" vertical="center"/>
    </xf>
    <xf numFmtId="3" fontId="14" fillId="2" borderId="8" xfId="2" applyNumberFormat="1" applyFont="1" applyFill="1" applyBorder="1" applyAlignment="1">
      <alignment horizontal="center" vertical="center"/>
    </xf>
    <xf numFmtId="169" fontId="14" fillId="2" borderId="8" xfId="2" applyNumberFormat="1" applyFont="1" applyFill="1" applyBorder="1" applyAlignment="1">
      <alignment horizontal="center" vertical="center"/>
    </xf>
    <xf numFmtId="168" fontId="5" fillId="0" borderId="8" xfId="2" applyNumberFormat="1" applyFont="1" applyBorder="1" applyAlignment="1">
      <alignment horizontal="center"/>
    </xf>
    <xf numFmtId="3" fontId="10" fillId="2" borderId="0" xfId="0" applyNumberFormat="1" applyFont="1" applyFill="1"/>
    <xf numFmtId="168" fontId="5" fillId="3" borderId="18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opLeftCell="A124" workbookViewId="0">
      <selection activeCell="E144" sqref="E144"/>
    </sheetView>
  </sheetViews>
  <sheetFormatPr defaultRowHeight="12.75" x14ac:dyDescent="0.2"/>
  <cols>
    <col min="1" max="1" width="5.28515625" style="13" customWidth="1"/>
    <col min="2" max="2" width="17.42578125" style="2" customWidth="1"/>
    <col min="3" max="3" width="23" style="3" customWidth="1"/>
    <col min="4" max="4" width="24.7109375" style="2" customWidth="1"/>
    <col min="5" max="5" width="28" style="14" customWidth="1"/>
    <col min="6" max="6" width="10.7109375" style="2" bestFit="1" customWidth="1"/>
    <col min="7" max="7" width="12.85546875" style="2" customWidth="1"/>
    <col min="8" max="8" width="20.28515625" style="2" customWidth="1"/>
    <col min="9" max="9" width="16.140625" style="2" customWidth="1"/>
    <col min="10" max="248" width="9.140625" style="2"/>
    <col min="249" max="249" width="4.28515625" style="2" customWidth="1"/>
    <col min="250" max="250" width="13.140625" style="2" customWidth="1"/>
    <col min="251" max="251" width="16" style="2" customWidth="1"/>
    <col min="252" max="252" width="12.5703125" style="2" customWidth="1"/>
    <col min="253" max="253" width="11.5703125" style="2" customWidth="1"/>
    <col min="254" max="254" width="11.7109375" style="2" customWidth="1"/>
    <col min="255" max="256" width="9.7109375" style="2" customWidth="1"/>
    <col min="257" max="257" width="10.5703125" style="2" customWidth="1"/>
    <col min="258" max="258" width="12.5703125" style="2" customWidth="1"/>
    <col min="259" max="259" width="13" style="2" customWidth="1"/>
    <col min="260" max="260" width="14.5703125" style="2" customWidth="1"/>
    <col min="261" max="261" width="11.7109375" style="2" customWidth="1"/>
    <col min="262" max="263" width="9.140625" style="2"/>
    <col min="264" max="264" width="20.28515625" style="2" customWidth="1"/>
    <col min="265" max="504" width="9.140625" style="2"/>
    <col min="505" max="505" width="4.28515625" style="2" customWidth="1"/>
    <col min="506" max="506" width="13.140625" style="2" customWidth="1"/>
    <col min="507" max="507" width="16" style="2" customWidth="1"/>
    <col min="508" max="508" width="12.5703125" style="2" customWidth="1"/>
    <col min="509" max="509" width="11.5703125" style="2" customWidth="1"/>
    <col min="510" max="510" width="11.7109375" style="2" customWidth="1"/>
    <col min="511" max="512" width="9.7109375" style="2" customWidth="1"/>
    <col min="513" max="513" width="10.5703125" style="2" customWidth="1"/>
    <col min="514" max="514" width="12.5703125" style="2" customWidth="1"/>
    <col min="515" max="515" width="13" style="2" customWidth="1"/>
    <col min="516" max="516" width="14.5703125" style="2" customWidth="1"/>
    <col min="517" max="517" width="11.7109375" style="2" customWidth="1"/>
    <col min="518" max="519" width="9.140625" style="2"/>
    <col min="520" max="520" width="20.28515625" style="2" customWidth="1"/>
    <col min="521" max="760" width="9.140625" style="2"/>
    <col min="761" max="761" width="4.28515625" style="2" customWidth="1"/>
    <col min="762" max="762" width="13.140625" style="2" customWidth="1"/>
    <col min="763" max="763" width="16" style="2" customWidth="1"/>
    <col min="764" max="764" width="12.5703125" style="2" customWidth="1"/>
    <col min="765" max="765" width="11.5703125" style="2" customWidth="1"/>
    <col min="766" max="766" width="11.7109375" style="2" customWidth="1"/>
    <col min="767" max="768" width="9.7109375" style="2" customWidth="1"/>
    <col min="769" max="769" width="10.5703125" style="2" customWidth="1"/>
    <col min="770" max="770" width="12.5703125" style="2" customWidth="1"/>
    <col min="771" max="771" width="13" style="2" customWidth="1"/>
    <col min="772" max="772" width="14.5703125" style="2" customWidth="1"/>
    <col min="773" max="773" width="11.7109375" style="2" customWidth="1"/>
    <col min="774" max="775" width="9.140625" style="2"/>
    <col min="776" max="776" width="20.28515625" style="2" customWidth="1"/>
    <col min="777" max="1016" width="9.140625" style="2"/>
    <col min="1017" max="1017" width="4.28515625" style="2" customWidth="1"/>
    <col min="1018" max="1018" width="13.140625" style="2" customWidth="1"/>
    <col min="1019" max="1019" width="16" style="2" customWidth="1"/>
    <col min="1020" max="1020" width="12.5703125" style="2" customWidth="1"/>
    <col min="1021" max="1021" width="11.5703125" style="2" customWidth="1"/>
    <col min="1022" max="1022" width="11.7109375" style="2" customWidth="1"/>
    <col min="1023" max="1024" width="9.7109375" style="2" customWidth="1"/>
    <col min="1025" max="1025" width="10.5703125" style="2" customWidth="1"/>
    <col min="1026" max="1026" width="12.5703125" style="2" customWidth="1"/>
    <col min="1027" max="1027" width="13" style="2" customWidth="1"/>
    <col min="1028" max="1028" width="14.5703125" style="2" customWidth="1"/>
    <col min="1029" max="1029" width="11.7109375" style="2" customWidth="1"/>
    <col min="1030" max="1031" width="9.140625" style="2"/>
    <col min="1032" max="1032" width="20.28515625" style="2" customWidth="1"/>
    <col min="1033" max="1272" width="9.140625" style="2"/>
    <col min="1273" max="1273" width="4.28515625" style="2" customWidth="1"/>
    <col min="1274" max="1274" width="13.140625" style="2" customWidth="1"/>
    <col min="1275" max="1275" width="16" style="2" customWidth="1"/>
    <col min="1276" max="1276" width="12.5703125" style="2" customWidth="1"/>
    <col min="1277" max="1277" width="11.5703125" style="2" customWidth="1"/>
    <col min="1278" max="1278" width="11.7109375" style="2" customWidth="1"/>
    <col min="1279" max="1280" width="9.7109375" style="2" customWidth="1"/>
    <col min="1281" max="1281" width="10.5703125" style="2" customWidth="1"/>
    <col min="1282" max="1282" width="12.5703125" style="2" customWidth="1"/>
    <col min="1283" max="1283" width="13" style="2" customWidth="1"/>
    <col min="1284" max="1284" width="14.5703125" style="2" customWidth="1"/>
    <col min="1285" max="1285" width="11.7109375" style="2" customWidth="1"/>
    <col min="1286" max="1287" width="9.140625" style="2"/>
    <col min="1288" max="1288" width="20.28515625" style="2" customWidth="1"/>
    <col min="1289" max="1528" width="9.140625" style="2"/>
    <col min="1529" max="1529" width="4.28515625" style="2" customWidth="1"/>
    <col min="1530" max="1530" width="13.140625" style="2" customWidth="1"/>
    <col min="1531" max="1531" width="16" style="2" customWidth="1"/>
    <col min="1532" max="1532" width="12.5703125" style="2" customWidth="1"/>
    <col min="1533" max="1533" width="11.5703125" style="2" customWidth="1"/>
    <col min="1534" max="1534" width="11.7109375" style="2" customWidth="1"/>
    <col min="1535" max="1536" width="9.7109375" style="2" customWidth="1"/>
    <col min="1537" max="1537" width="10.5703125" style="2" customWidth="1"/>
    <col min="1538" max="1538" width="12.5703125" style="2" customWidth="1"/>
    <col min="1539" max="1539" width="13" style="2" customWidth="1"/>
    <col min="1540" max="1540" width="14.5703125" style="2" customWidth="1"/>
    <col min="1541" max="1541" width="11.7109375" style="2" customWidth="1"/>
    <col min="1542" max="1543" width="9.140625" style="2"/>
    <col min="1544" max="1544" width="20.28515625" style="2" customWidth="1"/>
    <col min="1545" max="1784" width="9.140625" style="2"/>
    <col min="1785" max="1785" width="4.28515625" style="2" customWidth="1"/>
    <col min="1786" max="1786" width="13.140625" style="2" customWidth="1"/>
    <col min="1787" max="1787" width="16" style="2" customWidth="1"/>
    <col min="1788" max="1788" width="12.5703125" style="2" customWidth="1"/>
    <col min="1789" max="1789" width="11.5703125" style="2" customWidth="1"/>
    <col min="1790" max="1790" width="11.7109375" style="2" customWidth="1"/>
    <col min="1791" max="1792" width="9.7109375" style="2" customWidth="1"/>
    <col min="1793" max="1793" width="10.5703125" style="2" customWidth="1"/>
    <col min="1794" max="1794" width="12.5703125" style="2" customWidth="1"/>
    <col min="1795" max="1795" width="13" style="2" customWidth="1"/>
    <col min="1796" max="1796" width="14.5703125" style="2" customWidth="1"/>
    <col min="1797" max="1797" width="11.7109375" style="2" customWidth="1"/>
    <col min="1798" max="1799" width="9.140625" style="2"/>
    <col min="1800" max="1800" width="20.28515625" style="2" customWidth="1"/>
    <col min="1801" max="2040" width="9.140625" style="2"/>
    <col min="2041" max="2041" width="4.28515625" style="2" customWidth="1"/>
    <col min="2042" max="2042" width="13.140625" style="2" customWidth="1"/>
    <col min="2043" max="2043" width="16" style="2" customWidth="1"/>
    <col min="2044" max="2044" width="12.5703125" style="2" customWidth="1"/>
    <col min="2045" max="2045" width="11.5703125" style="2" customWidth="1"/>
    <col min="2046" max="2046" width="11.7109375" style="2" customWidth="1"/>
    <col min="2047" max="2048" width="9.7109375" style="2" customWidth="1"/>
    <col min="2049" max="2049" width="10.5703125" style="2" customWidth="1"/>
    <col min="2050" max="2050" width="12.5703125" style="2" customWidth="1"/>
    <col min="2051" max="2051" width="13" style="2" customWidth="1"/>
    <col min="2052" max="2052" width="14.5703125" style="2" customWidth="1"/>
    <col min="2053" max="2053" width="11.7109375" style="2" customWidth="1"/>
    <col min="2054" max="2055" width="9.140625" style="2"/>
    <col min="2056" max="2056" width="20.28515625" style="2" customWidth="1"/>
    <col min="2057" max="2296" width="9.140625" style="2"/>
    <col min="2297" max="2297" width="4.28515625" style="2" customWidth="1"/>
    <col min="2298" max="2298" width="13.140625" style="2" customWidth="1"/>
    <col min="2299" max="2299" width="16" style="2" customWidth="1"/>
    <col min="2300" max="2300" width="12.5703125" style="2" customWidth="1"/>
    <col min="2301" max="2301" width="11.5703125" style="2" customWidth="1"/>
    <col min="2302" max="2302" width="11.7109375" style="2" customWidth="1"/>
    <col min="2303" max="2304" width="9.7109375" style="2" customWidth="1"/>
    <col min="2305" max="2305" width="10.5703125" style="2" customWidth="1"/>
    <col min="2306" max="2306" width="12.5703125" style="2" customWidth="1"/>
    <col min="2307" max="2307" width="13" style="2" customWidth="1"/>
    <col min="2308" max="2308" width="14.5703125" style="2" customWidth="1"/>
    <col min="2309" max="2309" width="11.7109375" style="2" customWidth="1"/>
    <col min="2310" max="2311" width="9.140625" style="2"/>
    <col min="2312" max="2312" width="20.28515625" style="2" customWidth="1"/>
    <col min="2313" max="2552" width="9.140625" style="2"/>
    <col min="2553" max="2553" width="4.28515625" style="2" customWidth="1"/>
    <col min="2554" max="2554" width="13.140625" style="2" customWidth="1"/>
    <col min="2555" max="2555" width="16" style="2" customWidth="1"/>
    <col min="2556" max="2556" width="12.5703125" style="2" customWidth="1"/>
    <col min="2557" max="2557" width="11.5703125" style="2" customWidth="1"/>
    <col min="2558" max="2558" width="11.7109375" style="2" customWidth="1"/>
    <col min="2559" max="2560" width="9.7109375" style="2" customWidth="1"/>
    <col min="2561" max="2561" width="10.5703125" style="2" customWidth="1"/>
    <col min="2562" max="2562" width="12.5703125" style="2" customWidth="1"/>
    <col min="2563" max="2563" width="13" style="2" customWidth="1"/>
    <col min="2564" max="2564" width="14.5703125" style="2" customWidth="1"/>
    <col min="2565" max="2565" width="11.7109375" style="2" customWidth="1"/>
    <col min="2566" max="2567" width="9.140625" style="2"/>
    <col min="2568" max="2568" width="20.28515625" style="2" customWidth="1"/>
    <col min="2569" max="2808" width="9.140625" style="2"/>
    <col min="2809" max="2809" width="4.28515625" style="2" customWidth="1"/>
    <col min="2810" max="2810" width="13.140625" style="2" customWidth="1"/>
    <col min="2811" max="2811" width="16" style="2" customWidth="1"/>
    <col min="2812" max="2812" width="12.5703125" style="2" customWidth="1"/>
    <col min="2813" max="2813" width="11.5703125" style="2" customWidth="1"/>
    <col min="2814" max="2814" width="11.7109375" style="2" customWidth="1"/>
    <col min="2815" max="2816" width="9.7109375" style="2" customWidth="1"/>
    <col min="2817" max="2817" width="10.5703125" style="2" customWidth="1"/>
    <col min="2818" max="2818" width="12.5703125" style="2" customWidth="1"/>
    <col min="2819" max="2819" width="13" style="2" customWidth="1"/>
    <col min="2820" max="2820" width="14.5703125" style="2" customWidth="1"/>
    <col min="2821" max="2821" width="11.7109375" style="2" customWidth="1"/>
    <col min="2822" max="2823" width="9.140625" style="2"/>
    <col min="2824" max="2824" width="20.28515625" style="2" customWidth="1"/>
    <col min="2825" max="3064" width="9.140625" style="2"/>
    <col min="3065" max="3065" width="4.28515625" style="2" customWidth="1"/>
    <col min="3066" max="3066" width="13.140625" style="2" customWidth="1"/>
    <col min="3067" max="3067" width="16" style="2" customWidth="1"/>
    <col min="3068" max="3068" width="12.5703125" style="2" customWidth="1"/>
    <col min="3069" max="3069" width="11.5703125" style="2" customWidth="1"/>
    <col min="3070" max="3070" width="11.7109375" style="2" customWidth="1"/>
    <col min="3071" max="3072" width="9.7109375" style="2" customWidth="1"/>
    <col min="3073" max="3073" width="10.5703125" style="2" customWidth="1"/>
    <col min="3074" max="3074" width="12.5703125" style="2" customWidth="1"/>
    <col min="3075" max="3075" width="13" style="2" customWidth="1"/>
    <col min="3076" max="3076" width="14.5703125" style="2" customWidth="1"/>
    <col min="3077" max="3077" width="11.7109375" style="2" customWidth="1"/>
    <col min="3078" max="3079" width="9.140625" style="2"/>
    <col min="3080" max="3080" width="20.28515625" style="2" customWidth="1"/>
    <col min="3081" max="3320" width="9.140625" style="2"/>
    <col min="3321" max="3321" width="4.28515625" style="2" customWidth="1"/>
    <col min="3322" max="3322" width="13.140625" style="2" customWidth="1"/>
    <col min="3323" max="3323" width="16" style="2" customWidth="1"/>
    <col min="3324" max="3324" width="12.5703125" style="2" customWidth="1"/>
    <col min="3325" max="3325" width="11.5703125" style="2" customWidth="1"/>
    <col min="3326" max="3326" width="11.7109375" style="2" customWidth="1"/>
    <col min="3327" max="3328" width="9.7109375" style="2" customWidth="1"/>
    <col min="3329" max="3329" width="10.5703125" style="2" customWidth="1"/>
    <col min="3330" max="3330" width="12.5703125" style="2" customWidth="1"/>
    <col min="3331" max="3331" width="13" style="2" customWidth="1"/>
    <col min="3332" max="3332" width="14.5703125" style="2" customWidth="1"/>
    <col min="3333" max="3333" width="11.7109375" style="2" customWidth="1"/>
    <col min="3334" max="3335" width="9.140625" style="2"/>
    <col min="3336" max="3336" width="20.28515625" style="2" customWidth="1"/>
    <col min="3337" max="3576" width="9.140625" style="2"/>
    <col min="3577" max="3577" width="4.28515625" style="2" customWidth="1"/>
    <col min="3578" max="3578" width="13.140625" style="2" customWidth="1"/>
    <col min="3579" max="3579" width="16" style="2" customWidth="1"/>
    <col min="3580" max="3580" width="12.5703125" style="2" customWidth="1"/>
    <col min="3581" max="3581" width="11.5703125" style="2" customWidth="1"/>
    <col min="3582" max="3582" width="11.7109375" style="2" customWidth="1"/>
    <col min="3583" max="3584" width="9.7109375" style="2" customWidth="1"/>
    <col min="3585" max="3585" width="10.5703125" style="2" customWidth="1"/>
    <col min="3586" max="3586" width="12.5703125" style="2" customWidth="1"/>
    <col min="3587" max="3587" width="13" style="2" customWidth="1"/>
    <col min="3588" max="3588" width="14.5703125" style="2" customWidth="1"/>
    <col min="3589" max="3589" width="11.7109375" style="2" customWidth="1"/>
    <col min="3590" max="3591" width="9.140625" style="2"/>
    <col min="3592" max="3592" width="20.28515625" style="2" customWidth="1"/>
    <col min="3593" max="3832" width="9.140625" style="2"/>
    <col min="3833" max="3833" width="4.28515625" style="2" customWidth="1"/>
    <col min="3834" max="3834" width="13.140625" style="2" customWidth="1"/>
    <col min="3835" max="3835" width="16" style="2" customWidth="1"/>
    <col min="3836" max="3836" width="12.5703125" style="2" customWidth="1"/>
    <col min="3837" max="3837" width="11.5703125" style="2" customWidth="1"/>
    <col min="3838" max="3838" width="11.7109375" style="2" customWidth="1"/>
    <col min="3839" max="3840" width="9.7109375" style="2" customWidth="1"/>
    <col min="3841" max="3841" width="10.5703125" style="2" customWidth="1"/>
    <col min="3842" max="3842" width="12.5703125" style="2" customWidth="1"/>
    <col min="3843" max="3843" width="13" style="2" customWidth="1"/>
    <col min="3844" max="3844" width="14.5703125" style="2" customWidth="1"/>
    <col min="3845" max="3845" width="11.7109375" style="2" customWidth="1"/>
    <col min="3846" max="3847" width="9.140625" style="2"/>
    <col min="3848" max="3848" width="20.28515625" style="2" customWidth="1"/>
    <col min="3849" max="4088" width="9.140625" style="2"/>
    <col min="4089" max="4089" width="4.28515625" style="2" customWidth="1"/>
    <col min="4090" max="4090" width="13.140625" style="2" customWidth="1"/>
    <col min="4091" max="4091" width="16" style="2" customWidth="1"/>
    <col min="4092" max="4092" width="12.5703125" style="2" customWidth="1"/>
    <col min="4093" max="4093" width="11.5703125" style="2" customWidth="1"/>
    <col min="4094" max="4094" width="11.7109375" style="2" customWidth="1"/>
    <col min="4095" max="4096" width="9.7109375" style="2" customWidth="1"/>
    <col min="4097" max="4097" width="10.5703125" style="2" customWidth="1"/>
    <col min="4098" max="4098" width="12.5703125" style="2" customWidth="1"/>
    <col min="4099" max="4099" width="13" style="2" customWidth="1"/>
    <col min="4100" max="4100" width="14.5703125" style="2" customWidth="1"/>
    <col min="4101" max="4101" width="11.7109375" style="2" customWidth="1"/>
    <col min="4102" max="4103" width="9.140625" style="2"/>
    <col min="4104" max="4104" width="20.28515625" style="2" customWidth="1"/>
    <col min="4105" max="4344" width="9.140625" style="2"/>
    <col min="4345" max="4345" width="4.28515625" style="2" customWidth="1"/>
    <col min="4346" max="4346" width="13.140625" style="2" customWidth="1"/>
    <col min="4347" max="4347" width="16" style="2" customWidth="1"/>
    <col min="4348" max="4348" width="12.5703125" style="2" customWidth="1"/>
    <col min="4349" max="4349" width="11.5703125" style="2" customWidth="1"/>
    <col min="4350" max="4350" width="11.7109375" style="2" customWidth="1"/>
    <col min="4351" max="4352" width="9.7109375" style="2" customWidth="1"/>
    <col min="4353" max="4353" width="10.5703125" style="2" customWidth="1"/>
    <col min="4354" max="4354" width="12.5703125" style="2" customWidth="1"/>
    <col min="4355" max="4355" width="13" style="2" customWidth="1"/>
    <col min="4356" max="4356" width="14.5703125" style="2" customWidth="1"/>
    <col min="4357" max="4357" width="11.7109375" style="2" customWidth="1"/>
    <col min="4358" max="4359" width="9.140625" style="2"/>
    <col min="4360" max="4360" width="20.28515625" style="2" customWidth="1"/>
    <col min="4361" max="4600" width="9.140625" style="2"/>
    <col min="4601" max="4601" width="4.28515625" style="2" customWidth="1"/>
    <col min="4602" max="4602" width="13.140625" style="2" customWidth="1"/>
    <col min="4603" max="4603" width="16" style="2" customWidth="1"/>
    <col min="4604" max="4604" width="12.5703125" style="2" customWidth="1"/>
    <col min="4605" max="4605" width="11.5703125" style="2" customWidth="1"/>
    <col min="4606" max="4606" width="11.7109375" style="2" customWidth="1"/>
    <col min="4607" max="4608" width="9.7109375" style="2" customWidth="1"/>
    <col min="4609" max="4609" width="10.5703125" style="2" customWidth="1"/>
    <col min="4610" max="4610" width="12.5703125" style="2" customWidth="1"/>
    <col min="4611" max="4611" width="13" style="2" customWidth="1"/>
    <col min="4612" max="4612" width="14.5703125" style="2" customWidth="1"/>
    <col min="4613" max="4613" width="11.7109375" style="2" customWidth="1"/>
    <col min="4614" max="4615" width="9.140625" style="2"/>
    <col min="4616" max="4616" width="20.28515625" style="2" customWidth="1"/>
    <col min="4617" max="4856" width="9.140625" style="2"/>
    <col min="4857" max="4857" width="4.28515625" style="2" customWidth="1"/>
    <col min="4858" max="4858" width="13.140625" style="2" customWidth="1"/>
    <col min="4859" max="4859" width="16" style="2" customWidth="1"/>
    <col min="4860" max="4860" width="12.5703125" style="2" customWidth="1"/>
    <col min="4861" max="4861" width="11.5703125" style="2" customWidth="1"/>
    <col min="4862" max="4862" width="11.7109375" style="2" customWidth="1"/>
    <col min="4863" max="4864" width="9.7109375" style="2" customWidth="1"/>
    <col min="4865" max="4865" width="10.5703125" style="2" customWidth="1"/>
    <col min="4866" max="4866" width="12.5703125" style="2" customWidth="1"/>
    <col min="4867" max="4867" width="13" style="2" customWidth="1"/>
    <col min="4868" max="4868" width="14.5703125" style="2" customWidth="1"/>
    <col min="4869" max="4869" width="11.7109375" style="2" customWidth="1"/>
    <col min="4870" max="4871" width="9.140625" style="2"/>
    <col min="4872" max="4872" width="20.28515625" style="2" customWidth="1"/>
    <col min="4873" max="5112" width="9.140625" style="2"/>
    <col min="5113" max="5113" width="4.28515625" style="2" customWidth="1"/>
    <col min="5114" max="5114" width="13.140625" style="2" customWidth="1"/>
    <col min="5115" max="5115" width="16" style="2" customWidth="1"/>
    <col min="5116" max="5116" width="12.5703125" style="2" customWidth="1"/>
    <col min="5117" max="5117" width="11.5703125" style="2" customWidth="1"/>
    <col min="5118" max="5118" width="11.7109375" style="2" customWidth="1"/>
    <col min="5119" max="5120" width="9.7109375" style="2" customWidth="1"/>
    <col min="5121" max="5121" width="10.5703125" style="2" customWidth="1"/>
    <col min="5122" max="5122" width="12.5703125" style="2" customWidth="1"/>
    <col min="5123" max="5123" width="13" style="2" customWidth="1"/>
    <col min="5124" max="5124" width="14.5703125" style="2" customWidth="1"/>
    <col min="5125" max="5125" width="11.7109375" style="2" customWidth="1"/>
    <col min="5126" max="5127" width="9.140625" style="2"/>
    <col min="5128" max="5128" width="20.28515625" style="2" customWidth="1"/>
    <col min="5129" max="5368" width="9.140625" style="2"/>
    <col min="5369" max="5369" width="4.28515625" style="2" customWidth="1"/>
    <col min="5370" max="5370" width="13.140625" style="2" customWidth="1"/>
    <col min="5371" max="5371" width="16" style="2" customWidth="1"/>
    <col min="5372" max="5372" width="12.5703125" style="2" customWidth="1"/>
    <col min="5373" max="5373" width="11.5703125" style="2" customWidth="1"/>
    <col min="5374" max="5374" width="11.7109375" style="2" customWidth="1"/>
    <col min="5375" max="5376" width="9.7109375" style="2" customWidth="1"/>
    <col min="5377" max="5377" width="10.5703125" style="2" customWidth="1"/>
    <col min="5378" max="5378" width="12.5703125" style="2" customWidth="1"/>
    <col min="5379" max="5379" width="13" style="2" customWidth="1"/>
    <col min="5380" max="5380" width="14.5703125" style="2" customWidth="1"/>
    <col min="5381" max="5381" width="11.7109375" style="2" customWidth="1"/>
    <col min="5382" max="5383" width="9.140625" style="2"/>
    <col min="5384" max="5384" width="20.28515625" style="2" customWidth="1"/>
    <col min="5385" max="5624" width="9.140625" style="2"/>
    <col min="5625" max="5625" width="4.28515625" style="2" customWidth="1"/>
    <col min="5626" max="5626" width="13.140625" style="2" customWidth="1"/>
    <col min="5627" max="5627" width="16" style="2" customWidth="1"/>
    <col min="5628" max="5628" width="12.5703125" style="2" customWidth="1"/>
    <col min="5629" max="5629" width="11.5703125" style="2" customWidth="1"/>
    <col min="5630" max="5630" width="11.7109375" style="2" customWidth="1"/>
    <col min="5631" max="5632" width="9.7109375" style="2" customWidth="1"/>
    <col min="5633" max="5633" width="10.5703125" style="2" customWidth="1"/>
    <col min="5634" max="5634" width="12.5703125" style="2" customWidth="1"/>
    <col min="5635" max="5635" width="13" style="2" customWidth="1"/>
    <col min="5636" max="5636" width="14.5703125" style="2" customWidth="1"/>
    <col min="5637" max="5637" width="11.7109375" style="2" customWidth="1"/>
    <col min="5638" max="5639" width="9.140625" style="2"/>
    <col min="5640" max="5640" width="20.28515625" style="2" customWidth="1"/>
    <col min="5641" max="5880" width="9.140625" style="2"/>
    <col min="5881" max="5881" width="4.28515625" style="2" customWidth="1"/>
    <col min="5882" max="5882" width="13.140625" style="2" customWidth="1"/>
    <col min="5883" max="5883" width="16" style="2" customWidth="1"/>
    <col min="5884" max="5884" width="12.5703125" style="2" customWidth="1"/>
    <col min="5885" max="5885" width="11.5703125" style="2" customWidth="1"/>
    <col min="5886" max="5886" width="11.7109375" style="2" customWidth="1"/>
    <col min="5887" max="5888" width="9.7109375" style="2" customWidth="1"/>
    <col min="5889" max="5889" width="10.5703125" style="2" customWidth="1"/>
    <col min="5890" max="5890" width="12.5703125" style="2" customWidth="1"/>
    <col min="5891" max="5891" width="13" style="2" customWidth="1"/>
    <col min="5892" max="5892" width="14.5703125" style="2" customWidth="1"/>
    <col min="5893" max="5893" width="11.7109375" style="2" customWidth="1"/>
    <col min="5894" max="5895" width="9.140625" style="2"/>
    <col min="5896" max="5896" width="20.28515625" style="2" customWidth="1"/>
    <col min="5897" max="6136" width="9.140625" style="2"/>
    <col min="6137" max="6137" width="4.28515625" style="2" customWidth="1"/>
    <col min="6138" max="6138" width="13.140625" style="2" customWidth="1"/>
    <col min="6139" max="6139" width="16" style="2" customWidth="1"/>
    <col min="6140" max="6140" width="12.5703125" style="2" customWidth="1"/>
    <col min="6141" max="6141" width="11.5703125" style="2" customWidth="1"/>
    <col min="6142" max="6142" width="11.7109375" style="2" customWidth="1"/>
    <col min="6143" max="6144" width="9.7109375" style="2" customWidth="1"/>
    <col min="6145" max="6145" width="10.5703125" style="2" customWidth="1"/>
    <col min="6146" max="6146" width="12.5703125" style="2" customWidth="1"/>
    <col min="6147" max="6147" width="13" style="2" customWidth="1"/>
    <col min="6148" max="6148" width="14.5703125" style="2" customWidth="1"/>
    <col min="6149" max="6149" width="11.7109375" style="2" customWidth="1"/>
    <col min="6150" max="6151" width="9.140625" style="2"/>
    <col min="6152" max="6152" width="20.28515625" style="2" customWidth="1"/>
    <col min="6153" max="6392" width="9.140625" style="2"/>
    <col min="6393" max="6393" width="4.28515625" style="2" customWidth="1"/>
    <col min="6394" max="6394" width="13.140625" style="2" customWidth="1"/>
    <col min="6395" max="6395" width="16" style="2" customWidth="1"/>
    <col min="6396" max="6396" width="12.5703125" style="2" customWidth="1"/>
    <col min="6397" max="6397" width="11.5703125" style="2" customWidth="1"/>
    <col min="6398" max="6398" width="11.7109375" style="2" customWidth="1"/>
    <col min="6399" max="6400" width="9.7109375" style="2" customWidth="1"/>
    <col min="6401" max="6401" width="10.5703125" style="2" customWidth="1"/>
    <col min="6402" max="6402" width="12.5703125" style="2" customWidth="1"/>
    <col min="6403" max="6403" width="13" style="2" customWidth="1"/>
    <col min="6404" max="6404" width="14.5703125" style="2" customWidth="1"/>
    <col min="6405" max="6405" width="11.7109375" style="2" customWidth="1"/>
    <col min="6406" max="6407" width="9.140625" style="2"/>
    <col min="6408" max="6408" width="20.28515625" style="2" customWidth="1"/>
    <col min="6409" max="6648" width="9.140625" style="2"/>
    <col min="6649" max="6649" width="4.28515625" style="2" customWidth="1"/>
    <col min="6650" max="6650" width="13.140625" style="2" customWidth="1"/>
    <col min="6651" max="6651" width="16" style="2" customWidth="1"/>
    <col min="6652" max="6652" width="12.5703125" style="2" customWidth="1"/>
    <col min="6653" max="6653" width="11.5703125" style="2" customWidth="1"/>
    <col min="6654" max="6654" width="11.7109375" style="2" customWidth="1"/>
    <col min="6655" max="6656" width="9.7109375" style="2" customWidth="1"/>
    <col min="6657" max="6657" width="10.5703125" style="2" customWidth="1"/>
    <col min="6658" max="6658" width="12.5703125" style="2" customWidth="1"/>
    <col min="6659" max="6659" width="13" style="2" customWidth="1"/>
    <col min="6660" max="6660" width="14.5703125" style="2" customWidth="1"/>
    <col min="6661" max="6661" width="11.7109375" style="2" customWidth="1"/>
    <col min="6662" max="6663" width="9.140625" style="2"/>
    <col min="6664" max="6664" width="20.28515625" style="2" customWidth="1"/>
    <col min="6665" max="6904" width="9.140625" style="2"/>
    <col min="6905" max="6905" width="4.28515625" style="2" customWidth="1"/>
    <col min="6906" max="6906" width="13.140625" style="2" customWidth="1"/>
    <col min="6907" max="6907" width="16" style="2" customWidth="1"/>
    <col min="6908" max="6908" width="12.5703125" style="2" customWidth="1"/>
    <col min="6909" max="6909" width="11.5703125" style="2" customWidth="1"/>
    <col min="6910" max="6910" width="11.7109375" style="2" customWidth="1"/>
    <col min="6911" max="6912" width="9.7109375" style="2" customWidth="1"/>
    <col min="6913" max="6913" width="10.5703125" style="2" customWidth="1"/>
    <col min="6914" max="6914" width="12.5703125" style="2" customWidth="1"/>
    <col min="6915" max="6915" width="13" style="2" customWidth="1"/>
    <col min="6916" max="6916" width="14.5703125" style="2" customWidth="1"/>
    <col min="6917" max="6917" width="11.7109375" style="2" customWidth="1"/>
    <col min="6918" max="6919" width="9.140625" style="2"/>
    <col min="6920" max="6920" width="20.28515625" style="2" customWidth="1"/>
    <col min="6921" max="7160" width="9.140625" style="2"/>
    <col min="7161" max="7161" width="4.28515625" style="2" customWidth="1"/>
    <col min="7162" max="7162" width="13.140625" style="2" customWidth="1"/>
    <col min="7163" max="7163" width="16" style="2" customWidth="1"/>
    <col min="7164" max="7164" width="12.5703125" style="2" customWidth="1"/>
    <col min="7165" max="7165" width="11.5703125" style="2" customWidth="1"/>
    <col min="7166" max="7166" width="11.7109375" style="2" customWidth="1"/>
    <col min="7167" max="7168" width="9.7109375" style="2" customWidth="1"/>
    <col min="7169" max="7169" width="10.5703125" style="2" customWidth="1"/>
    <col min="7170" max="7170" width="12.5703125" style="2" customWidth="1"/>
    <col min="7171" max="7171" width="13" style="2" customWidth="1"/>
    <col min="7172" max="7172" width="14.5703125" style="2" customWidth="1"/>
    <col min="7173" max="7173" width="11.7109375" style="2" customWidth="1"/>
    <col min="7174" max="7175" width="9.140625" style="2"/>
    <col min="7176" max="7176" width="20.28515625" style="2" customWidth="1"/>
    <col min="7177" max="7416" width="9.140625" style="2"/>
    <col min="7417" max="7417" width="4.28515625" style="2" customWidth="1"/>
    <col min="7418" max="7418" width="13.140625" style="2" customWidth="1"/>
    <col min="7419" max="7419" width="16" style="2" customWidth="1"/>
    <col min="7420" max="7420" width="12.5703125" style="2" customWidth="1"/>
    <col min="7421" max="7421" width="11.5703125" style="2" customWidth="1"/>
    <col min="7422" max="7422" width="11.7109375" style="2" customWidth="1"/>
    <col min="7423" max="7424" width="9.7109375" style="2" customWidth="1"/>
    <col min="7425" max="7425" width="10.5703125" style="2" customWidth="1"/>
    <col min="7426" max="7426" width="12.5703125" style="2" customWidth="1"/>
    <col min="7427" max="7427" width="13" style="2" customWidth="1"/>
    <col min="7428" max="7428" width="14.5703125" style="2" customWidth="1"/>
    <col min="7429" max="7429" width="11.7109375" style="2" customWidth="1"/>
    <col min="7430" max="7431" width="9.140625" style="2"/>
    <col min="7432" max="7432" width="20.28515625" style="2" customWidth="1"/>
    <col min="7433" max="7672" width="9.140625" style="2"/>
    <col min="7673" max="7673" width="4.28515625" style="2" customWidth="1"/>
    <col min="7674" max="7674" width="13.140625" style="2" customWidth="1"/>
    <col min="7675" max="7675" width="16" style="2" customWidth="1"/>
    <col min="7676" max="7676" width="12.5703125" style="2" customWidth="1"/>
    <col min="7677" max="7677" width="11.5703125" style="2" customWidth="1"/>
    <col min="7678" max="7678" width="11.7109375" style="2" customWidth="1"/>
    <col min="7679" max="7680" width="9.7109375" style="2" customWidth="1"/>
    <col min="7681" max="7681" width="10.5703125" style="2" customWidth="1"/>
    <col min="7682" max="7682" width="12.5703125" style="2" customWidth="1"/>
    <col min="7683" max="7683" width="13" style="2" customWidth="1"/>
    <col min="7684" max="7684" width="14.5703125" style="2" customWidth="1"/>
    <col min="7685" max="7685" width="11.7109375" style="2" customWidth="1"/>
    <col min="7686" max="7687" width="9.140625" style="2"/>
    <col min="7688" max="7688" width="20.28515625" style="2" customWidth="1"/>
    <col min="7689" max="7928" width="9.140625" style="2"/>
    <col min="7929" max="7929" width="4.28515625" style="2" customWidth="1"/>
    <col min="7930" max="7930" width="13.140625" style="2" customWidth="1"/>
    <col min="7931" max="7931" width="16" style="2" customWidth="1"/>
    <col min="7932" max="7932" width="12.5703125" style="2" customWidth="1"/>
    <col min="7933" max="7933" width="11.5703125" style="2" customWidth="1"/>
    <col min="7934" max="7934" width="11.7109375" style="2" customWidth="1"/>
    <col min="7935" max="7936" width="9.7109375" style="2" customWidth="1"/>
    <col min="7937" max="7937" width="10.5703125" style="2" customWidth="1"/>
    <col min="7938" max="7938" width="12.5703125" style="2" customWidth="1"/>
    <col min="7939" max="7939" width="13" style="2" customWidth="1"/>
    <col min="7940" max="7940" width="14.5703125" style="2" customWidth="1"/>
    <col min="7941" max="7941" width="11.7109375" style="2" customWidth="1"/>
    <col min="7942" max="7943" width="9.140625" style="2"/>
    <col min="7944" max="7944" width="20.28515625" style="2" customWidth="1"/>
    <col min="7945" max="8184" width="9.140625" style="2"/>
    <col min="8185" max="8185" width="4.28515625" style="2" customWidth="1"/>
    <col min="8186" max="8186" width="13.140625" style="2" customWidth="1"/>
    <col min="8187" max="8187" width="16" style="2" customWidth="1"/>
    <col min="8188" max="8188" width="12.5703125" style="2" customWidth="1"/>
    <col min="8189" max="8189" width="11.5703125" style="2" customWidth="1"/>
    <col min="8190" max="8190" width="11.7109375" style="2" customWidth="1"/>
    <col min="8191" max="8192" width="9.7109375" style="2" customWidth="1"/>
    <col min="8193" max="8193" width="10.5703125" style="2" customWidth="1"/>
    <col min="8194" max="8194" width="12.5703125" style="2" customWidth="1"/>
    <col min="8195" max="8195" width="13" style="2" customWidth="1"/>
    <col min="8196" max="8196" width="14.5703125" style="2" customWidth="1"/>
    <col min="8197" max="8197" width="11.7109375" style="2" customWidth="1"/>
    <col min="8198" max="8199" width="9.140625" style="2"/>
    <col min="8200" max="8200" width="20.28515625" style="2" customWidth="1"/>
    <col min="8201" max="8440" width="9.140625" style="2"/>
    <col min="8441" max="8441" width="4.28515625" style="2" customWidth="1"/>
    <col min="8442" max="8442" width="13.140625" style="2" customWidth="1"/>
    <col min="8443" max="8443" width="16" style="2" customWidth="1"/>
    <col min="8444" max="8444" width="12.5703125" style="2" customWidth="1"/>
    <col min="8445" max="8445" width="11.5703125" style="2" customWidth="1"/>
    <col min="8446" max="8446" width="11.7109375" style="2" customWidth="1"/>
    <col min="8447" max="8448" width="9.7109375" style="2" customWidth="1"/>
    <col min="8449" max="8449" width="10.5703125" style="2" customWidth="1"/>
    <col min="8450" max="8450" width="12.5703125" style="2" customWidth="1"/>
    <col min="8451" max="8451" width="13" style="2" customWidth="1"/>
    <col min="8452" max="8452" width="14.5703125" style="2" customWidth="1"/>
    <col min="8453" max="8453" width="11.7109375" style="2" customWidth="1"/>
    <col min="8454" max="8455" width="9.140625" style="2"/>
    <col min="8456" max="8456" width="20.28515625" style="2" customWidth="1"/>
    <col min="8457" max="8696" width="9.140625" style="2"/>
    <col min="8697" max="8697" width="4.28515625" style="2" customWidth="1"/>
    <col min="8698" max="8698" width="13.140625" style="2" customWidth="1"/>
    <col min="8699" max="8699" width="16" style="2" customWidth="1"/>
    <col min="8700" max="8700" width="12.5703125" style="2" customWidth="1"/>
    <col min="8701" max="8701" width="11.5703125" style="2" customWidth="1"/>
    <col min="8702" max="8702" width="11.7109375" style="2" customWidth="1"/>
    <col min="8703" max="8704" width="9.7109375" style="2" customWidth="1"/>
    <col min="8705" max="8705" width="10.5703125" style="2" customWidth="1"/>
    <col min="8706" max="8706" width="12.5703125" style="2" customWidth="1"/>
    <col min="8707" max="8707" width="13" style="2" customWidth="1"/>
    <col min="8708" max="8708" width="14.5703125" style="2" customWidth="1"/>
    <col min="8709" max="8709" width="11.7109375" style="2" customWidth="1"/>
    <col min="8710" max="8711" width="9.140625" style="2"/>
    <col min="8712" max="8712" width="20.28515625" style="2" customWidth="1"/>
    <col min="8713" max="8952" width="9.140625" style="2"/>
    <col min="8953" max="8953" width="4.28515625" style="2" customWidth="1"/>
    <col min="8954" max="8954" width="13.140625" style="2" customWidth="1"/>
    <col min="8955" max="8955" width="16" style="2" customWidth="1"/>
    <col min="8956" max="8956" width="12.5703125" style="2" customWidth="1"/>
    <col min="8957" max="8957" width="11.5703125" style="2" customWidth="1"/>
    <col min="8958" max="8958" width="11.7109375" style="2" customWidth="1"/>
    <col min="8959" max="8960" width="9.7109375" style="2" customWidth="1"/>
    <col min="8961" max="8961" width="10.5703125" style="2" customWidth="1"/>
    <col min="8962" max="8962" width="12.5703125" style="2" customWidth="1"/>
    <col min="8963" max="8963" width="13" style="2" customWidth="1"/>
    <col min="8964" max="8964" width="14.5703125" style="2" customWidth="1"/>
    <col min="8965" max="8965" width="11.7109375" style="2" customWidth="1"/>
    <col min="8966" max="8967" width="9.140625" style="2"/>
    <col min="8968" max="8968" width="20.28515625" style="2" customWidth="1"/>
    <col min="8969" max="9208" width="9.140625" style="2"/>
    <col min="9209" max="9209" width="4.28515625" style="2" customWidth="1"/>
    <col min="9210" max="9210" width="13.140625" style="2" customWidth="1"/>
    <col min="9211" max="9211" width="16" style="2" customWidth="1"/>
    <col min="9212" max="9212" width="12.5703125" style="2" customWidth="1"/>
    <col min="9213" max="9213" width="11.5703125" style="2" customWidth="1"/>
    <col min="9214" max="9214" width="11.7109375" style="2" customWidth="1"/>
    <col min="9215" max="9216" width="9.7109375" style="2" customWidth="1"/>
    <col min="9217" max="9217" width="10.5703125" style="2" customWidth="1"/>
    <col min="9218" max="9218" width="12.5703125" style="2" customWidth="1"/>
    <col min="9219" max="9219" width="13" style="2" customWidth="1"/>
    <col min="9220" max="9220" width="14.5703125" style="2" customWidth="1"/>
    <col min="9221" max="9221" width="11.7109375" style="2" customWidth="1"/>
    <col min="9222" max="9223" width="9.140625" style="2"/>
    <col min="9224" max="9224" width="20.28515625" style="2" customWidth="1"/>
    <col min="9225" max="9464" width="9.140625" style="2"/>
    <col min="9465" max="9465" width="4.28515625" style="2" customWidth="1"/>
    <col min="9466" max="9466" width="13.140625" style="2" customWidth="1"/>
    <col min="9467" max="9467" width="16" style="2" customWidth="1"/>
    <col min="9468" max="9468" width="12.5703125" style="2" customWidth="1"/>
    <col min="9469" max="9469" width="11.5703125" style="2" customWidth="1"/>
    <col min="9470" max="9470" width="11.7109375" style="2" customWidth="1"/>
    <col min="9471" max="9472" width="9.7109375" style="2" customWidth="1"/>
    <col min="9473" max="9473" width="10.5703125" style="2" customWidth="1"/>
    <col min="9474" max="9474" width="12.5703125" style="2" customWidth="1"/>
    <col min="9475" max="9475" width="13" style="2" customWidth="1"/>
    <col min="9476" max="9476" width="14.5703125" style="2" customWidth="1"/>
    <col min="9477" max="9477" width="11.7109375" style="2" customWidth="1"/>
    <col min="9478" max="9479" width="9.140625" style="2"/>
    <col min="9480" max="9480" width="20.28515625" style="2" customWidth="1"/>
    <col min="9481" max="9720" width="9.140625" style="2"/>
    <col min="9721" max="9721" width="4.28515625" style="2" customWidth="1"/>
    <col min="9722" max="9722" width="13.140625" style="2" customWidth="1"/>
    <col min="9723" max="9723" width="16" style="2" customWidth="1"/>
    <col min="9724" max="9724" width="12.5703125" style="2" customWidth="1"/>
    <col min="9725" max="9725" width="11.5703125" style="2" customWidth="1"/>
    <col min="9726" max="9726" width="11.7109375" style="2" customWidth="1"/>
    <col min="9727" max="9728" width="9.7109375" style="2" customWidth="1"/>
    <col min="9729" max="9729" width="10.5703125" style="2" customWidth="1"/>
    <col min="9730" max="9730" width="12.5703125" style="2" customWidth="1"/>
    <col min="9731" max="9731" width="13" style="2" customWidth="1"/>
    <col min="9732" max="9732" width="14.5703125" style="2" customWidth="1"/>
    <col min="9733" max="9733" width="11.7109375" style="2" customWidth="1"/>
    <col min="9734" max="9735" width="9.140625" style="2"/>
    <col min="9736" max="9736" width="20.28515625" style="2" customWidth="1"/>
    <col min="9737" max="9976" width="9.140625" style="2"/>
    <col min="9977" max="9977" width="4.28515625" style="2" customWidth="1"/>
    <col min="9978" max="9978" width="13.140625" style="2" customWidth="1"/>
    <col min="9979" max="9979" width="16" style="2" customWidth="1"/>
    <col min="9980" max="9980" width="12.5703125" style="2" customWidth="1"/>
    <col min="9981" max="9981" width="11.5703125" style="2" customWidth="1"/>
    <col min="9982" max="9982" width="11.7109375" style="2" customWidth="1"/>
    <col min="9983" max="9984" width="9.7109375" style="2" customWidth="1"/>
    <col min="9985" max="9985" width="10.5703125" style="2" customWidth="1"/>
    <col min="9986" max="9986" width="12.5703125" style="2" customWidth="1"/>
    <col min="9987" max="9987" width="13" style="2" customWidth="1"/>
    <col min="9988" max="9988" width="14.5703125" style="2" customWidth="1"/>
    <col min="9989" max="9989" width="11.7109375" style="2" customWidth="1"/>
    <col min="9990" max="9991" width="9.140625" style="2"/>
    <col min="9992" max="9992" width="20.28515625" style="2" customWidth="1"/>
    <col min="9993" max="10232" width="9.140625" style="2"/>
    <col min="10233" max="10233" width="4.28515625" style="2" customWidth="1"/>
    <col min="10234" max="10234" width="13.140625" style="2" customWidth="1"/>
    <col min="10235" max="10235" width="16" style="2" customWidth="1"/>
    <col min="10236" max="10236" width="12.5703125" style="2" customWidth="1"/>
    <col min="10237" max="10237" width="11.5703125" style="2" customWidth="1"/>
    <col min="10238" max="10238" width="11.7109375" style="2" customWidth="1"/>
    <col min="10239" max="10240" width="9.7109375" style="2" customWidth="1"/>
    <col min="10241" max="10241" width="10.5703125" style="2" customWidth="1"/>
    <col min="10242" max="10242" width="12.5703125" style="2" customWidth="1"/>
    <col min="10243" max="10243" width="13" style="2" customWidth="1"/>
    <col min="10244" max="10244" width="14.5703125" style="2" customWidth="1"/>
    <col min="10245" max="10245" width="11.7109375" style="2" customWidth="1"/>
    <col min="10246" max="10247" width="9.140625" style="2"/>
    <col min="10248" max="10248" width="20.28515625" style="2" customWidth="1"/>
    <col min="10249" max="10488" width="9.140625" style="2"/>
    <col min="10489" max="10489" width="4.28515625" style="2" customWidth="1"/>
    <col min="10490" max="10490" width="13.140625" style="2" customWidth="1"/>
    <col min="10491" max="10491" width="16" style="2" customWidth="1"/>
    <col min="10492" max="10492" width="12.5703125" style="2" customWidth="1"/>
    <col min="10493" max="10493" width="11.5703125" style="2" customWidth="1"/>
    <col min="10494" max="10494" width="11.7109375" style="2" customWidth="1"/>
    <col min="10495" max="10496" width="9.7109375" style="2" customWidth="1"/>
    <col min="10497" max="10497" width="10.5703125" style="2" customWidth="1"/>
    <col min="10498" max="10498" width="12.5703125" style="2" customWidth="1"/>
    <col min="10499" max="10499" width="13" style="2" customWidth="1"/>
    <col min="10500" max="10500" width="14.5703125" style="2" customWidth="1"/>
    <col min="10501" max="10501" width="11.7109375" style="2" customWidth="1"/>
    <col min="10502" max="10503" width="9.140625" style="2"/>
    <col min="10504" max="10504" width="20.28515625" style="2" customWidth="1"/>
    <col min="10505" max="10744" width="9.140625" style="2"/>
    <col min="10745" max="10745" width="4.28515625" style="2" customWidth="1"/>
    <col min="10746" max="10746" width="13.140625" style="2" customWidth="1"/>
    <col min="10747" max="10747" width="16" style="2" customWidth="1"/>
    <col min="10748" max="10748" width="12.5703125" style="2" customWidth="1"/>
    <col min="10749" max="10749" width="11.5703125" style="2" customWidth="1"/>
    <col min="10750" max="10750" width="11.7109375" style="2" customWidth="1"/>
    <col min="10751" max="10752" width="9.7109375" style="2" customWidth="1"/>
    <col min="10753" max="10753" width="10.5703125" style="2" customWidth="1"/>
    <col min="10754" max="10754" width="12.5703125" style="2" customWidth="1"/>
    <col min="10755" max="10755" width="13" style="2" customWidth="1"/>
    <col min="10756" max="10756" width="14.5703125" style="2" customWidth="1"/>
    <col min="10757" max="10757" width="11.7109375" style="2" customWidth="1"/>
    <col min="10758" max="10759" width="9.140625" style="2"/>
    <col min="10760" max="10760" width="20.28515625" style="2" customWidth="1"/>
    <col min="10761" max="11000" width="9.140625" style="2"/>
    <col min="11001" max="11001" width="4.28515625" style="2" customWidth="1"/>
    <col min="11002" max="11002" width="13.140625" style="2" customWidth="1"/>
    <col min="11003" max="11003" width="16" style="2" customWidth="1"/>
    <col min="11004" max="11004" width="12.5703125" style="2" customWidth="1"/>
    <col min="11005" max="11005" width="11.5703125" style="2" customWidth="1"/>
    <col min="11006" max="11006" width="11.7109375" style="2" customWidth="1"/>
    <col min="11007" max="11008" width="9.7109375" style="2" customWidth="1"/>
    <col min="11009" max="11009" width="10.5703125" style="2" customWidth="1"/>
    <col min="11010" max="11010" width="12.5703125" style="2" customWidth="1"/>
    <col min="11011" max="11011" width="13" style="2" customWidth="1"/>
    <col min="11012" max="11012" width="14.5703125" style="2" customWidth="1"/>
    <col min="11013" max="11013" width="11.7109375" style="2" customWidth="1"/>
    <col min="11014" max="11015" width="9.140625" style="2"/>
    <col min="11016" max="11016" width="20.28515625" style="2" customWidth="1"/>
    <col min="11017" max="11256" width="9.140625" style="2"/>
    <col min="11257" max="11257" width="4.28515625" style="2" customWidth="1"/>
    <col min="11258" max="11258" width="13.140625" style="2" customWidth="1"/>
    <col min="11259" max="11259" width="16" style="2" customWidth="1"/>
    <col min="11260" max="11260" width="12.5703125" style="2" customWidth="1"/>
    <col min="11261" max="11261" width="11.5703125" style="2" customWidth="1"/>
    <col min="11262" max="11262" width="11.7109375" style="2" customWidth="1"/>
    <col min="11263" max="11264" width="9.7109375" style="2" customWidth="1"/>
    <col min="11265" max="11265" width="10.5703125" style="2" customWidth="1"/>
    <col min="11266" max="11266" width="12.5703125" style="2" customWidth="1"/>
    <col min="11267" max="11267" width="13" style="2" customWidth="1"/>
    <col min="11268" max="11268" width="14.5703125" style="2" customWidth="1"/>
    <col min="11269" max="11269" width="11.7109375" style="2" customWidth="1"/>
    <col min="11270" max="11271" width="9.140625" style="2"/>
    <col min="11272" max="11272" width="20.28515625" style="2" customWidth="1"/>
    <col min="11273" max="11512" width="9.140625" style="2"/>
    <col min="11513" max="11513" width="4.28515625" style="2" customWidth="1"/>
    <col min="11514" max="11514" width="13.140625" style="2" customWidth="1"/>
    <col min="11515" max="11515" width="16" style="2" customWidth="1"/>
    <col min="11516" max="11516" width="12.5703125" style="2" customWidth="1"/>
    <col min="11517" max="11517" width="11.5703125" style="2" customWidth="1"/>
    <col min="11518" max="11518" width="11.7109375" style="2" customWidth="1"/>
    <col min="11519" max="11520" width="9.7109375" style="2" customWidth="1"/>
    <col min="11521" max="11521" width="10.5703125" style="2" customWidth="1"/>
    <col min="11522" max="11522" width="12.5703125" style="2" customWidth="1"/>
    <col min="11523" max="11523" width="13" style="2" customWidth="1"/>
    <col min="11524" max="11524" width="14.5703125" style="2" customWidth="1"/>
    <col min="11525" max="11525" width="11.7109375" style="2" customWidth="1"/>
    <col min="11526" max="11527" width="9.140625" style="2"/>
    <col min="11528" max="11528" width="20.28515625" style="2" customWidth="1"/>
    <col min="11529" max="11768" width="9.140625" style="2"/>
    <col min="11769" max="11769" width="4.28515625" style="2" customWidth="1"/>
    <col min="11770" max="11770" width="13.140625" style="2" customWidth="1"/>
    <col min="11771" max="11771" width="16" style="2" customWidth="1"/>
    <col min="11772" max="11772" width="12.5703125" style="2" customWidth="1"/>
    <col min="11773" max="11773" width="11.5703125" style="2" customWidth="1"/>
    <col min="11774" max="11774" width="11.7109375" style="2" customWidth="1"/>
    <col min="11775" max="11776" width="9.7109375" style="2" customWidth="1"/>
    <col min="11777" max="11777" width="10.5703125" style="2" customWidth="1"/>
    <col min="11778" max="11778" width="12.5703125" style="2" customWidth="1"/>
    <col min="11779" max="11779" width="13" style="2" customWidth="1"/>
    <col min="11780" max="11780" width="14.5703125" style="2" customWidth="1"/>
    <col min="11781" max="11781" width="11.7109375" style="2" customWidth="1"/>
    <col min="11782" max="11783" width="9.140625" style="2"/>
    <col min="11784" max="11784" width="20.28515625" style="2" customWidth="1"/>
    <col min="11785" max="12024" width="9.140625" style="2"/>
    <col min="12025" max="12025" width="4.28515625" style="2" customWidth="1"/>
    <col min="12026" max="12026" width="13.140625" style="2" customWidth="1"/>
    <col min="12027" max="12027" width="16" style="2" customWidth="1"/>
    <col min="12028" max="12028" width="12.5703125" style="2" customWidth="1"/>
    <col min="12029" max="12029" width="11.5703125" style="2" customWidth="1"/>
    <col min="12030" max="12030" width="11.7109375" style="2" customWidth="1"/>
    <col min="12031" max="12032" width="9.7109375" style="2" customWidth="1"/>
    <col min="12033" max="12033" width="10.5703125" style="2" customWidth="1"/>
    <col min="12034" max="12034" width="12.5703125" style="2" customWidth="1"/>
    <col min="12035" max="12035" width="13" style="2" customWidth="1"/>
    <col min="12036" max="12036" width="14.5703125" style="2" customWidth="1"/>
    <col min="12037" max="12037" width="11.7109375" style="2" customWidth="1"/>
    <col min="12038" max="12039" width="9.140625" style="2"/>
    <col min="12040" max="12040" width="20.28515625" style="2" customWidth="1"/>
    <col min="12041" max="12280" width="9.140625" style="2"/>
    <col min="12281" max="12281" width="4.28515625" style="2" customWidth="1"/>
    <col min="12282" max="12282" width="13.140625" style="2" customWidth="1"/>
    <col min="12283" max="12283" width="16" style="2" customWidth="1"/>
    <col min="12284" max="12284" width="12.5703125" style="2" customWidth="1"/>
    <col min="12285" max="12285" width="11.5703125" style="2" customWidth="1"/>
    <col min="12286" max="12286" width="11.7109375" style="2" customWidth="1"/>
    <col min="12287" max="12288" width="9.7109375" style="2" customWidth="1"/>
    <col min="12289" max="12289" width="10.5703125" style="2" customWidth="1"/>
    <col min="12290" max="12290" width="12.5703125" style="2" customWidth="1"/>
    <col min="12291" max="12291" width="13" style="2" customWidth="1"/>
    <col min="12292" max="12292" width="14.5703125" style="2" customWidth="1"/>
    <col min="12293" max="12293" width="11.7109375" style="2" customWidth="1"/>
    <col min="12294" max="12295" width="9.140625" style="2"/>
    <col min="12296" max="12296" width="20.28515625" style="2" customWidth="1"/>
    <col min="12297" max="12536" width="9.140625" style="2"/>
    <col min="12537" max="12537" width="4.28515625" style="2" customWidth="1"/>
    <col min="12538" max="12538" width="13.140625" style="2" customWidth="1"/>
    <col min="12539" max="12539" width="16" style="2" customWidth="1"/>
    <col min="12540" max="12540" width="12.5703125" style="2" customWidth="1"/>
    <col min="12541" max="12541" width="11.5703125" style="2" customWidth="1"/>
    <col min="12542" max="12542" width="11.7109375" style="2" customWidth="1"/>
    <col min="12543" max="12544" width="9.7109375" style="2" customWidth="1"/>
    <col min="12545" max="12545" width="10.5703125" style="2" customWidth="1"/>
    <col min="12546" max="12546" width="12.5703125" style="2" customWidth="1"/>
    <col min="12547" max="12547" width="13" style="2" customWidth="1"/>
    <col min="12548" max="12548" width="14.5703125" style="2" customWidth="1"/>
    <col min="12549" max="12549" width="11.7109375" style="2" customWidth="1"/>
    <col min="12550" max="12551" width="9.140625" style="2"/>
    <col min="12552" max="12552" width="20.28515625" style="2" customWidth="1"/>
    <col min="12553" max="12792" width="9.140625" style="2"/>
    <col min="12793" max="12793" width="4.28515625" style="2" customWidth="1"/>
    <col min="12794" max="12794" width="13.140625" style="2" customWidth="1"/>
    <col min="12795" max="12795" width="16" style="2" customWidth="1"/>
    <col min="12796" max="12796" width="12.5703125" style="2" customWidth="1"/>
    <col min="12797" max="12797" width="11.5703125" style="2" customWidth="1"/>
    <col min="12798" max="12798" width="11.7109375" style="2" customWidth="1"/>
    <col min="12799" max="12800" width="9.7109375" style="2" customWidth="1"/>
    <col min="12801" max="12801" width="10.5703125" style="2" customWidth="1"/>
    <col min="12802" max="12802" width="12.5703125" style="2" customWidth="1"/>
    <col min="12803" max="12803" width="13" style="2" customWidth="1"/>
    <col min="12804" max="12804" width="14.5703125" style="2" customWidth="1"/>
    <col min="12805" max="12805" width="11.7109375" style="2" customWidth="1"/>
    <col min="12806" max="12807" width="9.140625" style="2"/>
    <col min="12808" max="12808" width="20.28515625" style="2" customWidth="1"/>
    <col min="12809" max="13048" width="9.140625" style="2"/>
    <col min="13049" max="13049" width="4.28515625" style="2" customWidth="1"/>
    <col min="13050" max="13050" width="13.140625" style="2" customWidth="1"/>
    <col min="13051" max="13051" width="16" style="2" customWidth="1"/>
    <col min="13052" max="13052" width="12.5703125" style="2" customWidth="1"/>
    <col min="13053" max="13053" width="11.5703125" style="2" customWidth="1"/>
    <col min="13054" max="13054" width="11.7109375" style="2" customWidth="1"/>
    <col min="13055" max="13056" width="9.7109375" style="2" customWidth="1"/>
    <col min="13057" max="13057" width="10.5703125" style="2" customWidth="1"/>
    <col min="13058" max="13058" width="12.5703125" style="2" customWidth="1"/>
    <col min="13059" max="13059" width="13" style="2" customWidth="1"/>
    <col min="13060" max="13060" width="14.5703125" style="2" customWidth="1"/>
    <col min="13061" max="13061" width="11.7109375" style="2" customWidth="1"/>
    <col min="13062" max="13063" width="9.140625" style="2"/>
    <col min="13064" max="13064" width="20.28515625" style="2" customWidth="1"/>
    <col min="13065" max="13304" width="9.140625" style="2"/>
    <col min="13305" max="13305" width="4.28515625" style="2" customWidth="1"/>
    <col min="13306" max="13306" width="13.140625" style="2" customWidth="1"/>
    <col min="13307" max="13307" width="16" style="2" customWidth="1"/>
    <col min="13308" max="13308" width="12.5703125" style="2" customWidth="1"/>
    <col min="13309" max="13309" width="11.5703125" style="2" customWidth="1"/>
    <col min="13310" max="13310" width="11.7109375" style="2" customWidth="1"/>
    <col min="13311" max="13312" width="9.7109375" style="2" customWidth="1"/>
    <col min="13313" max="13313" width="10.5703125" style="2" customWidth="1"/>
    <col min="13314" max="13314" width="12.5703125" style="2" customWidth="1"/>
    <col min="13315" max="13315" width="13" style="2" customWidth="1"/>
    <col min="13316" max="13316" width="14.5703125" style="2" customWidth="1"/>
    <col min="13317" max="13317" width="11.7109375" style="2" customWidth="1"/>
    <col min="13318" max="13319" width="9.140625" style="2"/>
    <col min="13320" max="13320" width="20.28515625" style="2" customWidth="1"/>
    <col min="13321" max="13560" width="9.140625" style="2"/>
    <col min="13561" max="13561" width="4.28515625" style="2" customWidth="1"/>
    <col min="13562" max="13562" width="13.140625" style="2" customWidth="1"/>
    <col min="13563" max="13563" width="16" style="2" customWidth="1"/>
    <col min="13564" max="13564" width="12.5703125" style="2" customWidth="1"/>
    <col min="13565" max="13565" width="11.5703125" style="2" customWidth="1"/>
    <col min="13566" max="13566" width="11.7109375" style="2" customWidth="1"/>
    <col min="13567" max="13568" width="9.7109375" style="2" customWidth="1"/>
    <col min="13569" max="13569" width="10.5703125" style="2" customWidth="1"/>
    <col min="13570" max="13570" width="12.5703125" style="2" customWidth="1"/>
    <col min="13571" max="13571" width="13" style="2" customWidth="1"/>
    <col min="13572" max="13572" width="14.5703125" style="2" customWidth="1"/>
    <col min="13573" max="13573" width="11.7109375" style="2" customWidth="1"/>
    <col min="13574" max="13575" width="9.140625" style="2"/>
    <col min="13576" max="13576" width="20.28515625" style="2" customWidth="1"/>
    <col min="13577" max="13816" width="9.140625" style="2"/>
    <col min="13817" max="13817" width="4.28515625" style="2" customWidth="1"/>
    <col min="13818" max="13818" width="13.140625" style="2" customWidth="1"/>
    <col min="13819" max="13819" width="16" style="2" customWidth="1"/>
    <col min="13820" max="13820" width="12.5703125" style="2" customWidth="1"/>
    <col min="13821" max="13821" width="11.5703125" style="2" customWidth="1"/>
    <col min="13822" max="13822" width="11.7109375" style="2" customWidth="1"/>
    <col min="13823" max="13824" width="9.7109375" style="2" customWidth="1"/>
    <col min="13825" max="13825" width="10.5703125" style="2" customWidth="1"/>
    <col min="13826" max="13826" width="12.5703125" style="2" customWidth="1"/>
    <col min="13827" max="13827" width="13" style="2" customWidth="1"/>
    <col min="13828" max="13828" width="14.5703125" style="2" customWidth="1"/>
    <col min="13829" max="13829" width="11.7109375" style="2" customWidth="1"/>
    <col min="13830" max="13831" width="9.140625" style="2"/>
    <col min="13832" max="13832" width="20.28515625" style="2" customWidth="1"/>
    <col min="13833" max="14072" width="9.140625" style="2"/>
    <col min="14073" max="14073" width="4.28515625" style="2" customWidth="1"/>
    <col min="14074" max="14074" width="13.140625" style="2" customWidth="1"/>
    <col min="14075" max="14075" width="16" style="2" customWidth="1"/>
    <col min="14076" max="14076" width="12.5703125" style="2" customWidth="1"/>
    <col min="14077" max="14077" width="11.5703125" style="2" customWidth="1"/>
    <col min="14078" max="14078" width="11.7109375" style="2" customWidth="1"/>
    <col min="14079" max="14080" width="9.7109375" style="2" customWidth="1"/>
    <col min="14081" max="14081" width="10.5703125" style="2" customWidth="1"/>
    <col min="14082" max="14082" width="12.5703125" style="2" customWidth="1"/>
    <col min="14083" max="14083" width="13" style="2" customWidth="1"/>
    <col min="14084" max="14084" width="14.5703125" style="2" customWidth="1"/>
    <col min="14085" max="14085" width="11.7109375" style="2" customWidth="1"/>
    <col min="14086" max="14087" width="9.140625" style="2"/>
    <col min="14088" max="14088" width="20.28515625" style="2" customWidth="1"/>
    <col min="14089" max="14328" width="9.140625" style="2"/>
    <col min="14329" max="14329" width="4.28515625" style="2" customWidth="1"/>
    <col min="14330" max="14330" width="13.140625" style="2" customWidth="1"/>
    <col min="14331" max="14331" width="16" style="2" customWidth="1"/>
    <col min="14332" max="14332" width="12.5703125" style="2" customWidth="1"/>
    <col min="14333" max="14333" width="11.5703125" style="2" customWidth="1"/>
    <col min="14334" max="14334" width="11.7109375" style="2" customWidth="1"/>
    <col min="14335" max="14336" width="9.7109375" style="2" customWidth="1"/>
    <col min="14337" max="14337" width="10.5703125" style="2" customWidth="1"/>
    <col min="14338" max="14338" width="12.5703125" style="2" customWidth="1"/>
    <col min="14339" max="14339" width="13" style="2" customWidth="1"/>
    <col min="14340" max="14340" width="14.5703125" style="2" customWidth="1"/>
    <col min="14341" max="14341" width="11.7109375" style="2" customWidth="1"/>
    <col min="14342" max="14343" width="9.140625" style="2"/>
    <col min="14344" max="14344" width="20.28515625" style="2" customWidth="1"/>
    <col min="14345" max="14584" width="9.140625" style="2"/>
    <col min="14585" max="14585" width="4.28515625" style="2" customWidth="1"/>
    <col min="14586" max="14586" width="13.140625" style="2" customWidth="1"/>
    <col min="14587" max="14587" width="16" style="2" customWidth="1"/>
    <col min="14588" max="14588" width="12.5703125" style="2" customWidth="1"/>
    <col min="14589" max="14589" width="11.5703125" style="2" customWidth="1"/>
    <col min="14590" max="14590" width="11.7109375" style="2" customWidth="1"/>
    <col min="14591" max="14592" width="9.7109375" style="2" customWidth="1"/>
    <col min="14593" max="14593" width="10.5703125" style="2" customWidth="1"/>
    <col min="14594" max="14594" width="12.5703125" style="2" customWidth="1"/>
    <col min="14595" max="14595" width="13" style="2" customWidth="1"/>
    <col min="14596" max="14596" width="14.5703125" style="2" customWidth="1"/>
    <col min="14597" max="14597" width="11.7109375" style="2" customWidth="1"/>
    <col min="14598" max="14599" width="9.140625" style="2"/>
    <col min="14600" max="14600" width="20.28515625" style="2" customWidth="1"/>
    <col min="14601" max="14840" width="9.140625" style="2"/>
    <col min="14841" max="14841" width="4.28515625" style="2" customWidth="1"/>
    <col min="14842" max="14842" width="13.140625" style="2" customWidth="1"/>
    <col min="14843" max="14843" width="16" style="2" customWidth="1"/>
    <col min="14844" max="14844" width="12.5703125" style="2" customWidth="1"/>
    <col min="14845" max="14845" width="11.5703125" style="2" customWidth="1"/>
    <col min="14846" max="14846" width="11.7109375" style="2" customWidth="1"/>
    <col min="14847" max="14848" width="9.7109375" style="2" customWidth="1"/>
    <col min="14849" max="14849" width="10.5703125" style="2" customWidth="1"/>
    <col min="14850" max="14850" width="12.5703125" style="2" customWidth="1"/>
    <col min="14851" max="14851" width="13" style="2" customWidth="1"/>
    <col min="14852" max="14852" width="14.5703125" style="2" customWidth="1"/>
    <col min="14853" max="14853" width="11.7109375" style="2" customWidth="1"/>
    <col min="14854" max="14855" width="9.140625" style="2"/>
    <col min="14856" max="14856" width="20.28515625" style="2" customWidth="1"/>
    <col min="14857" max="15096" width="9.140625" style="2"/>
    <col min="15097" max="15097" width="4.28515625" style="2" customWidth="1"/>
    <col min="15098" max="15098" width="13.140625" style="2" customWidth="1"/>
    <col min="15099" max="15099" width="16" style="2" customWidth="1"/>
    <col min="15100" max="15100" width="12.5703125" style="2" customWidth="1"/>
    <col min="15101" max="15101" width="11.5703125" style="2" customWidth="1"/>
    <col min="15102" max="15102" width="11.7109375" style="2" customWidth="1"/>
    <col min="15103" max="15104" width="9.7109375" style="2" customWidth="1"/>
    <col min="15105" max="15105" width="10.5703125" style="2" customWidth="1"/>
    <col min="15106" max="15106" width="12.5703125" style="2" customWidth="1"/>
    <col min="15107" max="15107" width="13" style="2" customWidth="1"/>
    <col min="15108" max="15108" width="14.5703125" style="2" customWidth="1"/>
    <col min="15109" max="15109" width="11.7109375" style="2" customWidth="1"/>
    <col min="15110" max="15111" width="9.140625" style="2"/>
    <col min="15112" max="15112" width="20.28515625" style="2" customWidth="1"/>
    <col min="15113" max="15352" width="9.140625" style="2"/>
    <col min="15353" max="15353" width="4.28515625" style="2" customWidth="1"/>
    <col min="15354" max="15354" width="13.140625" style="2" customWidth="1"/>
    <col min="15355" max="15355" width="16" style="2" customWidth="1"/>
    <col min="15356" max="15356" width="12.5703125" style="2" customWidth="1"/>
    <col min="15357" max="15357" width="11.5703125" style="2" customWidth="1"/>
    <col min="15358" max="15358" width="11.7109375" style="2" customWidth="1"/>
    <col min="15359" max="15360" width="9.7109375" style="2" customWidth="1"/>
    <col min="15361" max="15361" width="10.5703125" style="2" customWidth="1"/>
    <col min="15362" max="15362" width="12.5703125" style="2" customWidth="1"/>
    <col min="15363" max="15363" width="13" style="2" customWidth="1"/>
    <col min="15364" max="15364" width="14.5703125" style="2" customWidth="1"/>
    <col min="15365" max="15365" width="11.7109375" style="2" customWidth="1"/>
    <col min="15366" max="15367" width="9.140625" style="2"/>
    <col min="15368" max="15368" width="20.28515625" style="2" customWidth="1"/>
    <col min="15369" max="15608" width="9.140625" style="2"/>
    <col min="15609" max="15609" width="4.28515625" style="2" customWidth="1"/>
    <col min="15610" max="15610" width="13.140625" style="2" customWidth="1"/>
    <col min="15611" max="15611" width="16" style="2" customWidth="1"/>
    <col min="15612" max="15612" width="12.5703125" style="2" customWidth="1"/>
    <col min="15613" max="15613" width="11.5703125" style="2" customWidth="1"/>
    <col min="15614" max="15614" width="11.7109375" style="2" customWidth="1"/>
    <col min="15615" max="15616" width="9.7109375" style="2" customWidth="1"/>
    <col min="15617" max="15617" width="10.5703125" style="2" customWidth="1"/>
    <col min="15618" max="15618" width="12.5703125" style="2" customWidth="1"/>
    <col min="15619" max="15619" width="13" style="2" customWidth="1"/>
    <col min="15620" max="15620" width="14.5703125" style="2" customWidth="1"/>
    <col min="15621" max="15621" width="11.7109375" style="2" customWidth="1"/>
    <col min="15622" max="15623" width="9.140625" style="2"/>
    <col min="15624" max="15624" width="20.28515625" style="2" customWidth="1"/>
    <col min="15625" max="15864" width="9.140625" style="2"/>
    <col min="15865" max="15865" width="4.28515625" style="2" customWidth="1"/>
    <col min="15866" max="15866" width="13.140625" style="2" customWidth="1"/>
    <col min="15867" max="15867" width="16" style="2" customWidth="1"/>
    <col min="15868" max="15868" width="12.5703125" style="2" customWidth="1"/>
    <col min="15869" max="15869" width="11.5703125" style="2" customWidth="1"/>
    <col min="15870" max="15870" width="11.7109375" style="2" customWidth="1"/>
    <col min="15871" max="15872" width="9.7109375" style="2" customWidth="1"/>
    <col min="15873" max="15873" width="10.5703125" style="2" customWidth="1"/>
    <col min="15874" max="15874" width="12.5703125" style="2" customWidth="1"/>
    <col min="15875" max="15875" width="13" style="2" customWidth="1"/>
    <col min="15876" max="15876" width="14.5703125" style="2" customWidth="1"/>
    <col min="15877" max="15877" width="11.7109375" style="2" customWidth="1"/>
    <col min="15878" max="15879" width="9.140625" style="2"/>
    <col min="15880" max="15880" width="20.28515625" style="2" customWidth="1"/>
    <col min="15881" max="16120" width="9.140625" style="2"/>
    <col min="16121" max="16121" width="4.28515625" style="2" customWidth="1"/>
    <col min="16122" max="16122" width="13.140625" style="2" customWidth="1"/>
    <col min="16123" max="16123" width="16" style="2" customWidth="1"/>
    <col min="16124" max="16124" width="12.5703125" style="2" customWidth="1"/>
    <col min="16125" max="16125" width="11.5703125" style="2" customWidth="1"/>
    <col min="16126" max="16126" width="11.7109375" style="2" customWidth="1"/>
    <col min="16127" max="16128" width="9.7109375" style="2" customWidth="1"/>
    <col min="16129" max="16129" width="10.5703125" style="2" customWidth="1"/>
    <col min="16130" max="16130" width="12.5703125" style="2" customWidth="1"/>
    <col min="16131" max="16131" width="13" style="2" customWidth="1"/>
    <col min="16132" max="16132" width="14.5703125" style="2" customWidth="1"/>
    <col min="16133" max="16133" width="11.7109375" style="2" customWidth="1"/>
    <col min="16134" max="16135" width="9.140625" style="2"/>
    <col min="16136" max="16136" width="20.28515625" style="2" customWidth="1"/>
    <col min="16137" max="16384" width="9.140625" style="2"/>
  </cols>
  <sheetData>
    <row r="1" spans="1:7" ht="15.75" x14ac:dyDescent="0.25">
      <c r="A1" s="1" t="s">
        <v>340</v>
      </c>
      <c r="D1" s="4"/>
      <c r="E1" s="2"/>
    </row>
    <row r="2" spans="1:7" ht="15.75" x14ac:dyDescent="0.25">
      <c r="A2" s="1" t="s">
        <v>0</v>
      </c>
      <c r="B2" s="7"/>
      <c r="D2" s="8"/>
      <c r="E2" s="2"/>
    </row>
    <row r="3" spans="1:7" ht="15.75" x14ac:dyDescent="0.25">
      <c r="A3" s="1"/>
      <c r="B3" s="7"/>
      <c r="C3" s="5"/>
      <c r="D3" s="5"/>
      <c r="E3" s="5"/>
      <c r="F3" s="6"/>
    </row>
    <row r="4" spans="1:7" s="12" customFormat="1" ht="18.75" x14ac:dyDescent="0.3">
      <c r="A4" s="9" t="s">
        <v>338</v>
      </c>
      <c r="B4" s="10"/>
      <c r="C4" s="10"/>
      <c r="D4" s="10"/>
      <c r="E4" s="10"/>
      <c r="F4" s="11"/>
    </row>
    <row r="5" spans="1:7" s="12" customFormat="1" ht="18.75" x14ac:dyDescent="0.3">
      <c r="A5" s="10" t="s">
        <v>339</v>
      </c>
      <c r="B5" s="10"/>
      <c r="C5" s="10"/>
      <c r="D5" s="10"/>
      <c r="E5" s="10"/>
      <c r="F5" s="11"/>
    </row>
    <row r="6" spans="1:7" ht="13.5" thickBot="1" x14ac:dyDescent="0.25">
      <c r="E6" s="15"/>
    </row>
    <row r="7" spans="1:7" ht="39.75" customHeight="1" thickTop="1" x14ac:dyDescent="0.2">
      <c r="A7" s="136" t="s">
        <v>1</v>
      </c>
      <c r="B7" s="137" t="s">
        <v>2</v>
      </c>
      <c r="C7" s="138" t="s">
        <v>3</v>
      </c>
      <c r="D7" s="139" t="s">
        <v>334</v>
      </c>
      <c r="E7" s="140" t="s">
        <v>335</v>
      </c>
    </row>
    <row r="8" spans="1:7" ht="15.75" x14ac:dyDescent="0.25">
      <c r="A8" s="121">
        <v>1</v>
      </c>
      <c r="B8" s="122" t="s">
        <v>4</v>
      </c>
      <c r="C8" s="123" t="s">
        <v>5</v>
      </c>
      <c r="D8" s="108">
        <f ca="1">VLOOKUP(C8,'BẢNG TÍNH TRUY LĨNH LTT 1490'!B:V,21,FALSE)</f>
        <v>6373380</v>
      </c>
      <c r="E8" s="124">
        <f ca="1">SUM(D8:D8)</f>
        <v>6373380</v>
      </c>
      <c r="F8" s="165"/>
      <c r="G8" s="17"/>
    </row>
    <row r="9" spans="1:7" ht="15.75" x14ac:dyDescent="0.25">
      <c r="A9" s="125">
        <v>2</v>
      </c>
      <c r="B9" s="126" t="s">
        <v>6</v>
      </c>
      <c r="C9" s="127" t="s">
        <v>7</v>
      </c>
      <c r="D9" s="108">
        <f ca="1">VLOOKUP(C9,'BẢNG TÍNH TRUY LĨNH LTT 1490'!B:V,21,FALSE)</f>
        <v>4935300</v>
      </c>
      <c r="E9" s="124">
        <f ca="1">SUM(D9:D9)</f>
        <v>4935300</v>
      </c>
      <c r="F9" s="16"/>
      <c r="G9" s="17"/>
    </row>
    <row r="10" spans="1:7" ht="15.75" x14ac:dyDescent="0.25">
      <c r="A10" s="125">
        <v>3</v>
      </c>
      <c r="B10" s="126" t="s">
        <v>8</v>
      </c>
      <c r="C10" s="127" t="s">
        <v>9</v>
      </c>
      <c r="D10" s="108">
        <f ca="1">VLOOKUP(C10,'BẢNG TÍNH TRUY LĨNH LTT 1490'!B:V,21,FALSE)</f>
        <v>5044020</v>
      </c>
      <c r="E10" s="124">
        <f ca="1">SUM(D10:D10)</f>
        <v>5044020</v>
      </c>
      <c r="F10" s="16"/>
      <c r="G10" s="17"/>
    </row>
    <row r="11" spans="1:7" ht="15.75" x14ac:dyDescent="0.25">
      <c r="A11" s="125">
        <v>4</v>
      </c>
      <c r="B11" s="126" t="s">
        <v>10</v>
      </c>
      <c r="C11" s="127" t="s">
        <v>11</v>
      </c>
      <c r="D11" s="108">
        <f ca="1">VLOOKUP(C11,'BẢNG TÍNH TRUY LĨNH LTT 1490'!B:V,21,FALSE)</f>
        <v>3364230</v>
      </c>
      <c r="E11" s="124">
        <f ca="1">SUM(D11:D11)</f>
        <v>3364230</v>
      </c>
      <c r="F11" s="16"/>
      <c r="G11" s="17"/>
    </row>
    <row r="12" spans="1:7" ht="15.75" x14ac:dyDescent="0.25">
      <c r="A12" s="125">
        <v>5</v>
      </c>
      <c r="B12" s="126" t="s">
        <v>12</v>
      </c>
      <c r="C12" s="127" t="s">
        <v>13</v>
      </c>
      <c r="D12" s="108">
        <f ca="1">VLOOKUP(C12,'BẢNG TÍNH TRUY LĨNH LTT 1490'!B:V,21,FALSE)</f>
        <v>2367809.9999999995</v>
      </c>
      <c r="E12" s="124">
        <f ca="1">SUM(D12:D12)</f>
        <v>2367809.9999999995</v>
      </c>
      <c r="F12" s="16"/>
      <c r="G12" s="17"/>
    </row>
    <row r="13" spans="1:7" ht="15.75" x14ac:dyDescent="0.25">
      <c r="A13" s="125">
        <v>6</v>
      </c>
      <c r="B13" s="126" t="s">
        <v>14</v>
      </c>
      <c r="C13" s="127" t="s">
        <v>15</v>
      </c>
      <c r="D13" s="108">
        <f ca="1">VLOOKUP(C13,'BẢNG TÍNH TRUY LĨNH LTT 1490'!B:V,21,FALSE)</f>
        <v>2059020</v>
      </c>
      <c r="E13" s="124">
        <f ca="1">SUM(D13:D13)</f>
        <v>2059020</v>
      </c>
      <c r="G13" s="17"/>
    </row>
    <row r="14" spans="1:7" ht="15.75" x14ac:dyDescent="0.25">
      <c r="A14" s="125">
        <v>7</v>
      </c>
      <c r="B14" s="126" t="s">
        <v>16</v>
      </c>
      <c r="C14" s="127" t="s">
        <v>17</v>
      </c>
      <c r="D14" s="108">
        <f ca="1">VLOOKUP(C14,'BẢNG TÍNH TRUY LĨNH LTT 1490'!B:V,21,FALSE)</f>
        <v>1987620</v>
      </c>
      <c r="E14" s="124">
        <f ca="1">SUM(D14:D14)</f>
        <v>1987620</v>
      </c>
      <c r="F14" s="16"/>
      <c r="G14" s="17"/>
    </row>
    <row r="15" spans="1:7" ht="15.75" x14ac:dyDescent="0.25">
      <c r="A15" s="125">
        <v>8</v>
      </c>
      <c r="B15" s="126" t="s">
        <v>18</v>
      </c>
      <c r="C15" s="127" t="s">
        <v>19</v>
      </c>
      <c r="D15" s="108">
        <f ca="1">VLOOKUP(C15,'BẢNG TÍNH TRUY LĨNH LTT 1490'!B:V,21,FALSE)</f>
        <v>1967040</v>
      </c>
      <c r="E15" s="124">
        <f ca="1">SUM(D15:D15)</f>
        <v>1967040</v>
      </c>
      <c r="F15" s="16"/>
      <c r="G15" s="17"/>
    </row>
    <row r="16" spans="1:7" ht="15.75" x14ac:dyDescent="0.25">
      <c r="A16" s="125">
        <v>9</v>
      </c>
      <c r="B16" s="128">
        <v>3613205025534</v>
      </c>
      <c r="C16" s="127" t="s">
        <v>290</v>
      </c>
      <c r="D16" s="108">
        <f ca="1">VLOOKUP(C16,'BẢNG TÍNH TRUY LĨNH LTT 1490'!B:V,21,FALSE)</f>
        <v>1717379.9999999995</v>
      </c>
      <c r="E16" s="124">
        <f ca="1">SUM(D16:D16)</f>
        <v>1717379.9999999995</v>
      </c>
      <c r="F16" s="16"/>
      <c r="G16" s="17"/>
    </row>
    <row r="17" spans="1:7" ht="15.75" x14ac:dyDescent="0.25">
      <c r="A17" s="125">
        <v>10</v>
      </c>
      <c r="B17" s="126" t="s">
        <v>20</v>
      </c>
      <c r="C17" s="127" t="s">
        <v>21</v>
      </c>
      <c r="D17" s="108">
        <f ca="1">VLOOKUP(C17,'BẢNG TÍNH TRUY LĨNH LTT 1490'!B:V,21,FALSE)</f>
        <v>3936997.1999999997</v>
      </c>
      <c r="E17" s="124">
        <f ca="1">SUM(D17:D17)</f>
        <v>3936997.1999999997</v>
      </c>
      <c r="F17" s="16"/>
      <c r="G17" s="17"/>
    </row>
    <row r="18" spans="1:7" ht="15.75" x14ac:dyDescent="0.25">
      <c r="A18" s="125">
        <v>11</v>
      </c>
      <c r="B18" s="126" t="s">
        <v>22</v>
      </c>
      <c r="C18" s="127" t="s">
        <v>23</v>
      </c>
      <c r="D18" s="108">
        <f ca="1">VLOOKUP(C18,'BẢNG TÍNH TRUY LĨNH LTT 1490'!B:V,21,FALSE)</f>
        <v>2441070.0000000005</v>
      </c>
      <c r="E18" s="124">
        <f ca="1">SUM(D18:D18)</f>
        <v>2441070.0000000005</v>
      </c>
      <c r="F18" s="16"/>
      <c r="G18" s="17"/>
    </row>
    <row r="19" spans="1:7" ht="15.75" x14ac:dyDescent="0.25">
      <c r="A19" s="125">
        <v>12</v>
      </c>
      <c r="B19" s="126" t="s">
        <v>24</v>
      </c>
      <c r="C19" s="127" t="s">
        <v>25</v>
      </c>
      <c r="D19" s="108">
        <f ca="1">VLOOKUP(C19,'BẢNG TÍNH TRUY LĨNH LTT 1490'!B:V,21,FALSE)</f>
        <v>3100650</v>
      </c>
      <c r="E19" s="124">
        <f ca="1">SUM(D19:D19)</f>
        <v>3100650</v>
      </c>
      <c r="F19" s="16"/>
      <c r="G19" s="17"/>
    </row>
    <row r="20" spans="1:7" ht="15.75" x14ac:dyDescent="0.25">
      <c r="A20" s="125">
        <v>13</v>
      </c>
      <c r="B20" s="126" t="s">
        <v>26</v>
      </c>
      <c r="C20" s="127" t="s">
        <v>27</v>
      </c>
      <c r="D20" s="108">
        <f ca="1">VLOOKUP(C20,'BẢNG TÍNH TRUY LĨNH LTT 1490'!B:V,21,FALSE)</f>
        <v>3914728.1999999997</v>
      </c>
      <c r="E20" s="124">
        <f ca="1">SUM(D20:D20)</f>
        <v>3914728.1999999997</v>
      </c>
      <c r="F20" s="16"/>
      <c r="G20" s="17"/>
    </row>
    <row r="21" spans="1:7" ht="15.75" x14ac:dyDescent="0.25">
      <c r="A21" s="125">
        <v>14</v>
      </c>
      <c r="B21" s="126" t="s">
        <v>28</v>
      </c>
      <c r="C21" s="127" t="s">
        <v>29</v>
      </c>
      <c r="D21" s="108">
        <f ca="1">VLOOKUP(C21,'BẢNG TÍNH TRUY LĨNH LTT 1490'!B:V,21,FALSE)</f>
        <v>2366820</v>
      </c>
      <c r="E21" s="124">
        <f ca="1">SUM(D21:D21)</f>
        <v>2366820</v>
      </c>
      <c r="F21" s="16"/>
      <c r="G21" s="17"/>
    </row>
    <row r="22" spans="1:7" ht="15.75" x14ac:dyDescent="0.25">
      <c r="A22" s="125">
        <v>15</v>
      </c>
      <c r="B22" s="126" t="s">
        <v>30</v>
      </c>
      <c r="C22" s="127" t="s">
        <v>31</v>
      </c>
      <c r="D22" s="108">
        <f ca="1">VLOOKUP(C22,'BẢNG TÍNH TRUY LĨNH LTT 1490'!B:V,21,FALSE)</f>
        <v>1321020</v>
      </c>
      <c r="E22" s="124">
        <f ca="1">SUM(D22:D22)</f>
        <v>1321020</v>
      </c>
      <c r="F22" s="16"/>
      <c r="G22" s="17"/>
    </row>
    <row r="23" spans="1:7" ht="15.75" x14ac:dyDescent="0.25">
      <c r="A23" s="125">
        <v>16</v>
      </c>
      <c r="B23" s="126" t="s">
        <v>32</v>
      </c>
      <c r="C23" s="127" t="s">
        <v>33</v>
      </c>
      <c r="D23" s="108">
        <f ca="1">VLOOKUP(C23,'BẢNG TÍNH TRUY LĨNH LTT 1490'!B:V,21,FALSE)</f>
        <v>2922810</v>
      </c>
      <c r="E23" s="124">
        <f ca="1">SUM(D23:D23)</f>
        <v>2922810</v>
      </c>
      <c r="F23" s="16"/>
      <c r="G23" s="17"/>
    </row>
    <row r="24" spans="1:7" ht="15.75" x14ac:dyDescent="0.25">
      <c r="A24" s="125">
        <v>17</v>
      </c>
      <c r="B24" s="126" t="s">
        <v>34</v>
      </c>
      <c r="C24" s="127" t="s">
        <v>35</v>
      </c>
      <c r="D24" s="108">
        <f ca="1">VLOOKUP(C24,'BẢNG TÍNH TRUY LĨNH LTT 1490'!B:V,21,FALSE)</f>
        <v>3989610</v>
      </c>
      <c r="E24" s="124">
        <f ca="1">SUM(D24:D24)</f>
        <v>3989610</v>
      </c>
      <c r="F24" s="16"/>
      <c r="G24" s="17"/>
    </row>
    <row r="25" spans="1:7" ht="15.75" x14ac:dyDescent="0.25">
      <c r="A25" s="125">
        <v>18</v>
      </c>
      <c r="B25" s="126" t="s">
        <v>36</v>
      </c>
      <c r="C25" s="127" t="s">
        <v>37</v>
      </c>
      <c r="D25" s="108">
        <f ca="1">VLOOKUP(C25,'BẢNG TÍNH TRUY LĨNH LTT 1490'!B:V,21,FALSE)</f>
        <v>1106700</v>
      </c>
      <c r="E25" s="124">
        <f ca="1">SUM(D25:D25)</f>
        <v>1106700</v>
      </c>
      <c r="F25" s="16"/>
      <c r="G25" s="17"/>
    </row>
    <row r="26" spans="1:7" ht="15.75" x14ac:dyDescent="0.25">
      <c r="A26" s="125">
        <v>19</v>
      </c>
      <c r="B26" s="126" t="s">
        <v>38</v>
      </c>
      <c r="C26" s="127" t="s">
        <v>39</v>
      </c>
      <c r="D26" s="108">
        <f ca="1">VLOOKUP(C26,'BẢNG TÍNH TRUY LĨNH LTT 1490'!B:V,21,FALSE)</f>
        <v>4705847.4000000004</v>
      </c>
      <c r="E26" s="124">
        <f ca="1">SUM(D26:D26)</f>
        <v>4705847.4000000004</v>
      </c>
      <c r="F26" s="16"/>
      <c r="G26" s="17"/>
    </row>
    <row r="27" spans="1:7" ht="15.75" x14ac:dyDescent="0.25">
      <c r="A27" s="125">
        <v>20</v>
      </c>
      <c r="B27" s="126" t="s">
        <v>40</v>
      </c>
      <c r="C27" s="127" t="s">
        <v>41</v>
      </c>
      <c r="D27" s="108">
        <f ca="1">VLOOKUP(C27,'BẢNG TÍNH TRUY LĨNH LTT 1490'!B:V,21,FALSE)</f>
        <v>2754990</v>
      </c>
      <c r="E27" s="124">
        <f ca="1">SUM(D27:D27)</f>
        <v>2754990</v>
      </c>
      <c r="F27" s="16"/>
      <c r="G27" s="17"/>
    </row>
    <row r="28" spans="1:7" ht="15.75" x14ac:dyDescent="0.25">
      <c r="A28" s="125">
        <v>21</v>
      </c>
      <c r="B28" s="126" t="s">
        <v>42</v>
      </c>
      <c r="C28" s="127" t="s">
        <v>43</v>
      </c>
      <c r="D28" s="108">
        <f ca="1">VLOOKUP(C28,'BẢNG TÍNH TRUY LĨNH LTT 1490'!B:V,21,FALSE)</f>
        <v>3051000</v>
      </c>
      <c r="E28" s="124">
        <f ca="1">SUM(D28:D28)</f>
        <v>3051000</v>
      </c>
      <c r="F28" s="16"/>
      <c r="G28" s="17"/>
    </row>
    <row r="29" spans="1:7" ht="15.75" x14ac:dyDescent="0.25">
      <c r="A29" s="125">
        <v>22</v>
      </c>
      <c r="B29" s="126" t="s">
        <v>44</v>
      </c>
      <c r="C29" s="127" t="s">
        <v>45</v>
      </c>
      <c r="D29" s="108">
        <f ca="1">VLOOKUP(C29,'BẢNG TÍNH TRUY LĨNH LTT 1490'!B:V,21,FALSE)</f>
        <v>2239020</v>
      </c>
      <c r="E29" s="124">
        <f ca="1">SUM(D29:D29)</f>
        <v>2239020</v>
      </c>
      <c r="F29" s="16"/>
      <c r="G29" s="17"/>
    </row>
    <row r="30" spans="1:7" ht="15.75" x14ac:dyDescent="0.25">
      <c r="A30" s="125">
        <v>23</v>
      </c>
      <c r="B30" s="126" t="s">
        <v>46</v>
      </c>
      <c r="C30" s="127" t="s">
        <v>47</v>
      </c>
      <c r="D30" s="108">
        <f ca="1">VLOOKUP(C30,'BẢNG TÍNH TRUY LĨNH LTT 1490'!B:V,21,FALSE)</f>
        <v>2626620</v>
      </c>
      <c r="E30" s="124">
        <f ca="1">SUM(D30:D30)</f>
        <v>2626620</v>
      </c>
      <c r="F30" s="165"/>
      <c r="G30" s="17"/>
    </row>
    <row r="31" spans="1:7" ht="15.75" x14ac:dyDescent="0.25">
      <c r="A31" s="125">
        <v>24</v>
      </c>
      <c r="B31" s="126" t="s">
        <v>48</v>
      </c>
      <c r="C31" s="127" t="s">
        <v>49</v>
      </c>
      <c r="D31" s="108">
        <f ca="1">VLOOKUP(C31,'BẢNG TÍNH TRUY LĨNH LTT 1490'!B:V,21,FALSE)</f>
        <v>2566619.9999999995</v>
      </c>
      <c r="E31" s="124">
        <f ca="1">SUM(D31:D31)</f>
        <v>2566619.9999999995</v>
      </c>
      <c r="F31" s="16"/>
      <c r="G31" s="17"/>
    </row>
    <row r="32" spans="1:7" ht="15.75" x14ac:dyDescent="0.25">
      <c r="A32" s="125">
        <v>25</v>
      </c>
      <c r="B32" s="126" t="s">
        <v>50</v>
      </c>
      <c r="C32" s="127" t="s">
        <v>51</v>
      </c>
      <c r="D32" s="108">
        <f ca="1">VLOOKUP(C32,'BẢNG TÍNH TRUY LĨNH LTT 1490'!B:V,21,FALSE)</f>
        <v>462369.99999999994</v>
      </c>
      <c r="E32" s="124">
        <f ca="1">SUM(D32:D32)</f>
        <v>462369.99999999994</v>
      </c>
      <c r="F32" s="16"/>
      <c r="G32" s="17"/>
    </row>
    <row r="33" spans="1:7" ht="15.75" x14ac:dyDescent="0.25">
      <c r="A33" s="125">
        <v>26</v>
      </c>
      <c r="B33" s="126" t="s">
        <v>52</v>
      </c>
      <c r="C33" s="127" t="s">
        <v>53</v>
      </c>
      <c r="D33" s="108">
        <f ca="1">VLOOKUP(C33,'BẢNG TÍNH TRUY LĨNH LTT 1490'!B:V,21,FALSE)</f>
        <v>2071619.9999999995</v>
      </c>
      <c r="E33" s="124">
        <f ca="1">SUM(D33:D33)</f>
        <v>2071619.9999999995</v>
      </c>
      <c r="F33" s="16"/>
      <c r="G33" s="17"/>
    </row>
    <row r="34" spans="1:7" ht="15.75" x14ac:dyDescent="0.25">
      <c r="A34" s="125">
        <v>27</v>
      </c>
      <c r="B34" s="126" t="s">
        <v>54</v>
      </c>
      <c r="C34" s="127" t="s">
        <v>55</v>
      </c>
      <c r="D34" s="108">
        <f ca="1">VLOOKUP(C34,'BẢNG TÍNH TRUY LĨNH LTT 1490'!B:V,21,FALSE)</f>
        <v>3214440</v>
      </c>
      <c r="E34" s="124">
        <f ca="1">SUM(D34:D34)</f>
        <v>3214440</v>
      </c>
      <c r="F34" s="16"/>
      <c r="G34" s="17"/>
    </row>
    <row r="35" spans="1:7" ht="15.75" x14ac:dyDescent="0.25">
      <c r="A35" s="125">
        <v>28</v>
      </c>
      <c r="B35" s="126" t="s">
        <v>56</v>
      </c>
      <c r="C35" s="127" t="s">
        <v>57</v>
      </c>
      <c r="D35" s="108">
        <f ca="1">VLOOKUP(C35,'BẢNG TÍNH TRUY LĨNH LTT 1490'!B:V,21,FALSE)</f>
        <v>2746020</v>
      </c>
      <c r="E35" s="124">
        <f ca="1">SUM(D35:D35)</f>
        <v>2746020</v>
      </c>
      <c r="F35" s="16"/>
      <c r="G35" s="17"/>
    </row>
    <row r="36" spans="1:7" ht="15.75" x14ac:dyDescent="0.25">
      <c r="A36" s="125">
        <v>29</v>
      </c>
      <c r="B36" s="126" t="s">
        <v>58</v>
      </c>
      <c r="C36" s="127" t="s">
        <v>59</v>
      </c>
      <c r="D36" s="108">
        <f ca="1">VLOOKUP(C36,'BẢNG TÍNH TRUY LĨNH LTT 1490'!B:V,21,FALSE)</f>
        <v>2975190</v>
      </c>
      <c r="E36" s="124">
        <f ca="1">SUM(D36:D36)</f>
        <v>2975190</v>
      </c>
      <c r="F36" s="16"/>
      <c r="G36" s="17"/>
    </row>
    <row r="37" spans="1:7" ht="15.75" x14ac:dyDescent="0.25">
      <c r="A37" s="125">
        <v>30</v>
      </c>
      <c r="B37" s="126" t="s">
        <v>60</v>
      </c>
      <c r="C37" s="127" t="s">
        <v>61</v>
      </c>
      <c r="D37" s="108">
        <f ca="1">VLOOKUP(C37,'BẢNG TÍNH TRUY LĨNH LTT 1490'!B:V,21,FALSE)</f>
        <v>3120510</v>
      </c>
      <c r="E37" s="124">
        <f ca="1">SUM(D37:D37)</f>
        <v>3120510</v>
      </c>
      <c r="F37" s="16"/>
      <c r="G37" s="17"/>
    </row>
    <row r="38" spans="1:7" ht="15.75" x14ac:dyDescent="0.25">
      <c r="A38" s="125">
        <v>31</v>
      </c>
      <c r="B38" s="126" t="s">
        <v>62</v>
      </c>
      <c r="C38" s="127" t="s">
        <v>63</v>
      </c>
      <c r="D38" s="108">
        <f ca="1">VLOOKUP(C38,'BẢNG TÍNH TRUY LĨNH LTT 1490'!B:V,21,FALSE)</f>
        <v>815740</v>
      </c>
      <c r="E38" s="124">
        <f ca="1">SUM(D38:D38)</f>
        <v>815740</v>
      </c>
      <c r="F38" s="16"/>
      <c r="G38" s="17"/>
    </row>
    <row r="39" spans="1:7" ht="15.75" x14ac:dyDescent="0.25">
      <c r="A39" s="125">
        <v>32</v>
      </c>
      <c r="B39" s="128">
        <v>3613205024192</v>
      </c>
      <c r="C39" s="127" t="s">
        <v>64</v>
      </c>
      <c r="D39" s="108">
        <f ca="1">VLOOKUP(C39,'BẢNG TÍNH TRUY LĨNH LTT 1490'!B:V,21,FALSE)</f>
        <v>2472179.9999999995</v>
      </c>
      <c r="E39" s="124">
        <f ca="1">SUM(D39:D39)</f>
        <v>2472179.9999999995</v>
      </c>
      <c r="F39" s="16"/>
      <c r="G39" s="17"/>
    </row>
    <row r="40" spans="1:7" ht="15.75" x14ac:dyDescent="0.25">
      <c r="A40" s="125">
        <v>33</v>
      </c>
      <c r="B40" s="126" t="s">
        <v>65</v>
      </c>
      <c r="C40" s="127" t="s">
        <v>66</v>
      </c>
      <c r="D40" s="108">
        <f ca="1">VLOOKUP(C40,'BẢNG TÍNH TRUY LĨNH LTT 1490'!B:V,21,FALSE)</f>
        <v>3124640</v>
      </c>
      <c r="E40" s="124">
        <f ca="1">SUM(D40:D40)</f>
        <v>3124640</v>
      </c>
      <c r="F40" s="16"/>
      <c r="G40" s="17"/>
    </row>
    <row r="41" spans="1:7" ht="15.75" x14ac:dyDescent="0.25">
      <c r="A41" s="125">
        <v>34</v>
      </c>
      <c r="B41" s="126" t="s">
        <v>67</v>
      </c>
      <c r="C41" s="127" t="s">
        <v>68</v>
      </c>
      <c r="D41" s="108">
        <f ca="1">VLOOKUP(C41,'BẢNG TÍNH TRUY LĨNH LTT 1490'!B:V,21,FALSE)</f>
        <v>2785890</v>
      </c>
      <c r="E41" s="124">
        <f ca="1">SUM(D41:D41)</f>
        <v>2785890</v>
      </c>
      <c r="F41" s="16"/>
      <c r="G41" s="17"/>
    </row>
    <row r="42" spans="1:7" ht="15.75" x14ac:dyDescent="0.25">
      <c r="A42" s="125">
        <v>35</v>
      </c>
      <c r="B42" s="126" t="s">
        <v>69</v>
      </c>
      <c r="C42" s="127" t="s">
        <v>70</v>
      </c>
      <c r="D42" s="108">
        <f ca="1">VLOOKUP(C42,'BẢNG TÍNH TRUY LĨNH LTT 1490'!B:V,21,FALSE)</f>
        <v>2916989.9999999995</v>
      </c>
      <c r="E42" s="124">
        <f ca="1">SUM(D42:D42)</f>
        <v>2916989.9999999995</v>
      </c>
      <c r="F42" s="16"/>
      <c r="G42" s="17"/>
    </row>
    <row r="43" spans="1:7" ht="15.75" x14ac:dyDescent="0.25">
      <c r="A43" s="125">
        <v>36</v>
      </c>
      <c r="B43" s="126" t="s">
        <v>71</v>
      </c>
      <c r="C43" s="127" t="s">
        <v>72</v>
      </c>
      <c r="D43" s="108">
        <f ca="1">VLOOKUP(C43,'BẢNG TÍNH TRUY LĨNH LTT 1490'!B:V,21,FALSE)</f>
        <v>2534790</v>
      </c>
      <c r="E43" s="124">
        <f ca="1">SUM(D43:D43)</f>
        <v>2534790</v>
      </c>
      <c r="F43" s="16"/>
      <c r="G43" s="17"/>
    </row>
    <row r="44" spans="1:7" ht="15.75" x14ac:dyDescent="0.25">
      <c r="A44" s="125">
        <v>37</v>
      </c>
      <c r="B44" s="126" t="s">
        <v>73</v>
      </c>
      <c r="C44" s="127" t="s">
        <v>74</v>
      </c>
      <c r="D44" s="108">
        <f ca="1">VLOOKUP(C44,'BẢNG TÍNH TRUY LĨNH LTT 1490'!B:V,21,FALSE)</f>
        <v>2254590</v>
      </c>
      <c r="E44" s="124">
        <f ca="1">SUM(D44:D44)</f>
        <v>2254590</v>
      </c>
      <c r="F44" s="16"/>
      <c r="G44" s="17"/>
    </row>
    <row r="45" spans="1:7" ht="15.75" x14ac:dyDescent="0.25">
      <c r="A45" s="125">
        <v>38</v>
      </c>
      <c r="B45" s="126" t="s">
        <v>75</v>
      </c>
      <c r="C45" s="127" t="s">
        <v>76</v>
      </c>
      <c r="D45" s="108">
        <f ca="1">VLOOKUP(C45,'BẢNG TÍNH TRUY LĨNH LTT 1490'!B:V,21,FALSE)</f>
        <v>3523897.1999999997</v>
      </c>
      <c r="E45" s="124">
        <f ca="1">SUM(D45:D45)</f>
        <v>3523897.1999999997</v>
      </c>
      <c r="F45" s="16"/>
      <c r="G45" s="17"/>
    </row>
    <row r="46" spans="1:7" ht="15.75" x14ac:dyDescent="0.25">
      <c r="A46" s="125">
        <v>39</v>
      </c>
      <c r="B46" s="126" t="s">
        <v>77</v>
      </c>
      <c r="C46" s="127" t="s">
        <v>78</v>
      </c>
      <c r="D46" s="108">
        <f ca="1">VLOOKUP(C46,'BẢNG TÍNH TRUY LĨNH LTT 1490'!B:V,21,FALSE)</f>
        <v>3376020</v>
      </c>
      <c r="E46" s="124">
        <f ca="1">SUM(D46:D46)</f>
        <v>3376020</v>
      </c>
      <c r="F46" s="16"/>
      <c r="G46" s="17"/>
    </row>
    <row r="47" spans="1:7" ht="15.75" x14ac:dyDescent="0.25">
      <c r="A47" s="125">
        <v>40</v>
      </c>
      <c r="B47" s="126" t="s">
        <v>79</v>
      </c>
      <c r="C47" s="127" t="s">
        <v>80</v>
      </c>
      <c r="D47" s="108">
        <f ca="1">VLOOKUP(C47,'BẢNG TÍNH TRUY LĨNH LTT 1490'!B:V,21,FALSE)</f>
        <v>2557619.9999999995</v>
      </c>
      <c r="E47" s="124">
        <f ca="1">SUM(D47:D47)</f>
        <v>2557619.9999999995</v>
      </c>
      <c r="F47" s="16"/>
      <c r="G47" s="17"/>
    </row>
    <row r="48" spans="1:7" ht="15.75" x14ac:dyDescent="0.25">
      <c r="A48" s="125">
        <v>41</v>
      </c>
      <c r="B48" s="126" t="s">
        <v>81</v>
      </c>
      <c r="C48" s="127" t="s">
        <v>82</v>
      </c>
      <c r="D48" s="108">
        <f ca="1">VLOOKUP(C48,'BẢNG TÍNH TRUY LĨNH LTT 1490'!B:V,21,FALSE)</f>
        <v>4004059.8000000003</v>
      </c>
      <c r="E48" s="124">
        <f ca="1">SUM(D48:D48)</f>
        <v>4004059.8000000003</v>
      </c>
      <c r="F48" s="16"/>
      <c r="G48" s="17"/>
    </row>
    <row r="49" spans="1:7" ht="15.75" x14ac:dyDescent="0.25">
      <c r="A49" s="125">
        <v>42</v>
      </c>
      <c r="B49" s="126" t="s">
        <v>83</v>
      </c>
      <c r="C49" s="127" t="s">
        <v>84</v>
      </c>
      <c r="D49" s="108">
        <f ca="1">VLOOKUP(C49,'BẢNG TÍNH TRUY LĨNH LTT 1490'!B:V,21,FALSE)</f>
        <v>2693820</v>
      </c>
      <c r="E49" s="124">
        <f ca="1">SUM(D49:D49)</f>
        <v>2693820</v>
      </c>
      <c r="F49" s="16"/>
      <c r="G49" s="17"/>
    </row>
    <row r="50" spans="1:7" ht="15.75" x14ac:dyDescent="0.25">
      <c r="A50" s="125">
        <v>43</v>
      </c>
      <c r="B50" s="126" t="s">
        <v>85</v>
      </c>
      <c r="C50" s="127" t="s">
        <v>86</v>
      </c>
      <c r="D50" s="108">
        <f ca="1">VLOOKUP(C50,'BẢNG TÍNH TRUY LĨNH LTT 1490'!B:V,21,FALSE)</f>
        <v>2091420</v>
      </c>
      <c r="E50" s="124">
        <f ca="1">SUM(D50:D50)</f>
        <v>2091420</v>
      </c>
      <c r="F50" s="16"/>
      <c r="G50" s="17"/>
    </row>
    <row r="51" spans="1:7" ht="15.75" x14ac:dyDescent="0.25">
      <c r="A51" s="125">
        <v>44</v>
      </c>
      <c r="B51" s="126" t="s">
        <v>87</v>
      </c>
      <c r="C51" s="127" t="s">
        <v>88</v>
      </c>
      <c r="D51" s="108">
        <f ca="1">VLOOKUP(C51,'BẢNG TÍNH TRUY LĨNH LTT 1490'!B:V,21,FALSE)</f>
        <v>2526420</v>
      </c>
      <c r="E51" s="124">
        <f ca="1">SUM(D51:D51)</f>
        <v>2526420</v>
      </c>
      <c r="F51" s="16"/>
      <c r="G51" s="17"/>
    </row>
    <row r="52" spans="1:7" ht="15.75" x14ac:dyDescent="0.25">
      <c r="A52" s="125">
        <v>45</v>
      </c>
      <c r="B52" s="128">
        <v>3613215007835</v>
      </c>
      <c r="C52" s="127" t="s">
        <v>89</v>
      </c>
      <c r="D52" s="108">
        <f ca="1">VLOOKUP(C52,'BẢNG TÍNH TRUY LĨNH LTT 1490'!B:V,21,FALSE)</f>
        <v>3179220</v>
      </c>
      <c r="E52" s="124">
        <f ca="1">SUM(D52:D52)</f>
        <v>3179220</v>
      </c>
      <c r="F52" s="16"/>
      <c r="G52" s="17"/>
    </row>
    <row r="53" spans="1:7" ht="15.75" x14ac:dyDescent="0.25">
      <c r="A53" s="125">
        <v>46</v>
      </c>
      <c r="B53" s="126" t="s">
        <v>90</v>
      </c>
      <c r="C53" s="127" t="s">
        <v>91</v>
      </c>
      <c r="D53" s="108">
        <f ca="1">VLOOKUP(C53,'BẢNG TÍNH TRUY LĨNH LTT 1490'!B:V,21,FALSE)</f>
        <v>2881800</v>
      </c>
      <c r="E53" s="124">
        <f ca="1">SUM(D53:D53)</f>
        <v>2881800</v>
      </c>
      <c r="F53" s="16"/>
      <c r="G53" s="17"/>
    </row>
    <row r="54" spans="1:7" ht="15.75" x14ac:dyDescent="0.25">
      <c r="A54" s="125">
        <v>47</v>
      </c>
      <c r="B54" s="126" t="s">
        <v>92</v>
      </c>
      <c r="C54" s="127" t="s">
        <v>93</v>
      </c>
      <c r="D54" s="108">
        <f ca="1">VLOOKUP(C54,'BẢNG TÍNH TRUY LĨNH LTT 1490'!B:V,21,FALSE)</f>
        <v>2384519.9999999995</v>
      </c>
      <c r="E54" s="124">
        <f ca="1">SUM(D54:D54)</f>
        <v>2384519.9999999995</v>
      </c>
      <c r="F54" s="16"/>
      <c r="G54" s="17"/>
    </row>
    <row r="55" spans="1:7" ht="15.75" x14ac:dyDescent="0.25">
      <c r="A55" s="125">
        <v>48</v>
      </c>
      <c r="B55" s="126" t="s">
        <v>94</v>
      </c>
      <c r="C55" s="127" t="s">
        <v>95</v>
      </c>
      <c r="D55" s="108">
        <f ca="1">VLOOKUP(C55,'BẢNG TÍNH TRUY LĨNH LTT 1490'!B:V,21,FALSE)</f>
        <v>3741628.1999999997</v>
      </c>
      <c r="E55" s="124">
        <f ca="1">SUM(D55:D55)</f>
        <v>3741628.1999999997</v>
      </c>
      <c r="F55" s="16"/>
      <c r="G55" s="17"/>
    </row>
    <row r="56" spans="1:7" ht="15.75" x14ac:dyDescent="0.25">
      <c r="A56" s="125">
        <v>49</v>
      </c>
      <c r="B56" s="126" t="s">
        <v>96</v>
      </c>
      <c r="C56" s="127" t="s">
        <v>97</v>
      </c>
      <c r="D56" s="108">
        <f ca="1">VLOOKUP(C56,'BẢNG TÍNH TRUY LĨNH LTT 1490'!B:V,21,FALSE)</f>
        <v>3646989.5999999996</v>
      </c>
      <c r="E56" s="124">
        <f ca="1">SUM(D56:D56)</f>
        <v>3646989.5999999996</v>
      </c>
      <c r="F56" s="16"/>
      <c r="G56" s="17"/>
    </row>
    <row r="57" spans="1:7" ht="15.75" x14ac:dyDescent="0.25">
      <c r="A57" s="125">
        <v>50</v>
      </c>
      <c r="B57" s="126" t="s">
        <v>98</v>
      </c>
      <c r="C57" s="127" t="s">
        <v>99</v>
      </c>
      <c r="D57" s="108">
        <f ca="1">VLOOKUP(C57,'BẢNG TÍNH TRUY LĨNH LTT 1490'!B:V,21,FALSE)</f>
        <v>2617620</v>
      </c>
      <c r="E57" s="124">
        <f ca="1">SUM(D57:D57)</f>
        <v>2617620</v>
      </c>
      <c r="F57" s="16"/>
      <c r="G57" s="17"/>
    </row>
    <row r="58" spans="1:7" ht="15.75" x14ac:dyDescent="0.25">
      <c r="A58" s="125">
        <v>51</v>
      </c>
      <c r="B58" s="128">
        <v>3613205041229</v>
      </c>
      <c r="C58" s="127" t="s">
        <v>100</v>
      </c>
      <c r="D58" s="166">
        <f ca="1">VLOOKUP(C58,'BẢNG TÍNH TRUY LĨNH LTT 1490'!B:V,21,FALSE)</f>
        <v>1837380</v>
      </c>
      <c r="E58" s="124">
        <f ca="1">SUM(D58:D58)</f>
        <v>1837380</v>
      </c>
      <c r="F58" s="165"/>
      <c r="G58" s="17"/>
    </row>
    <row r="59" spans="1:7" ht="15.75" x14ac:dyDescent="0.25">
      <c r="A59" s="125">
        <v>52</v>
      </c>
      <c r="B59" s="126" t="s">
        <v>101</v>
      </c>
      <c r="C59" s="127" t="s">
        <v>102</v>
      </c>
      <c r="D59" s="166">
        <f ca="1">VLOOKUP(C59,'BẢNG TÍNH TRUY LĨNH LTT 1490'!B:V,21,FALSE)</f>
        <v>4103850.0000000009</v>
      </c>
      <c r="E59" s="124">
        <f ca="1">SUM(D59:D59)</f>
        <v>4103850.0000000009</v>
      </c>
      <c r="F59" s="16"/>
      <c r="G59" s="17"/>
    </row>
    <row r="60" spans="1:7" ht="15.75" x14ac:dyDescent="0.25">
      <c r="A60" s="125">
        <v>53</v>
      </c>
      <c r="B60" s="126" t="s">
        <v>103</v>
      </c>
      <c r="C60" s="127" t="s">
        <v>104</v>
      </c>
      <c r="D60" s="166">
        <f ca="1">VLOOKUP(C60,'BẢNG TÍNH TRUY LĨNH LTT 1490'!B:V,21,FALSE)</f>
        <v>2744100</v>
      </c>
      <c r="E60" s="124">
        <f ca="1">SUM(D60:D60)</f>
        <v>2744100</v>
      </c>
      <c r="F60" s="16"/>
      <c r="G60" s="17"/>
    </row>
    <row r="61" spans="1:7" ht="15.75" x14ac:dyDescent="0.25">
      <c r="A61" s="125">
        <v>54</v>
      </c>
      <c r="B61" s="126" t="s">
        <v>105</v>
      </c>
      <c r="C61" s="127" t="s">
        <v>106</v>
      </c>
      <c r="D61" s="166">
        <f ca="1">VLOOKUP(C61,'BẢNG TÍNH TRUY LĨNH LTT 1490'!B:V,21,FALSE)</f>
        <v>2946119.9999999991</v>
      </c>
      <c r="E61" s="124">
        <f ca="1">SUM(D61:D61)</f>
        <v>2946119.9999999991</v>
      </c>
      <c r="F61" s="16"/>
      <c r="G61" s="17"/>
    </row>
    <row r="62" spans="1:7" ht="15.75" x14ac:dyDescent="0.25">
      <c r="A62" s="125">
        <v>55</v>
      </c>
      <c r="B62" s="126" t="s">
        <v>107</v>
      </c>
      <c r="C62" s="127" t="s">
        <v>108</v>
      </c>
      <c r="D62" s="166">
        <f ca="1">VLOOKUP(C62,'BẢNG TÍNH TRUY LĨNH LTT 1490'!B:V,21,FALSE)</f>
        <v>3318256.3636363638</v>
      </c>
      <c r="E62" s="124">
        <f ca="1">SUM(D62:D62)</f>
        <v>3318256.3636363638</v>
      </c>
      <c r="F62" s="16"/>
      <c r="G62" s="17"/>
    </row>
    <row r="63" spans="1:7" ht="15.75" x14ac:dyDescent="0.25">
      <c r="A63" s="125">
        <v>56</v>
      </c>
      <c r="B63" s="126" t="s">
        <v>109</v>
      </c>
      <c r="C63" s="127" t="s">
        <v>110</v>
      </c>
      <c r="D63" s="166">
        <f ca="1">VLOOKUP(C63,'BẢNG TÍNH TRUY LĨNH LTT 1490'!B:V,21,FALSE)</f>
        <v>3454619.9999999991</v>
      </c>
      <c r="E63" s="124">
        <f ca="1">SUM(D63:D63)</f>
        <v>3454619.9999999991</v>
      </c>
      <c r="F63" s="16"/>
      <c r="G63" s="17"/>
    </row>
    <row r="64" spans="1:7" ht="15.75" x14ac:dyDescent="0.25">
      <c r="A64" s="125">
        <v>57</v>
      </c>
      <c r="B64" s="126" t="s">
        <v>111</v>
      </c>
      <c r="C64" s="127" t="s">
        <v>112</v>
      </c>
      <c r="D64" s="166">
        <f ca="1">VLOOKUP(C64,'BẢNG TÍNH TRUY LĨNH LTT 1490'!B:V,21,FALSE)</f>
        <v>1936019.9999999995</v>
      </c>
      <c r="E64" s="124">
        <f ca="1">SUM(D64:D64)</f>
        <v>1936019.9999999995</v>
      </c>
      <c r="F64" s="16"/>
      <c r="G64" s="17"/>
    </row>
    <row r="65" spans="1:7" ht="15.75" x14ac:dyDescent="0.25">
      <c r="A65" s="125">
        <v>58</v>
      </c>
      <c r="B65" s="126" t="s">
        <v>113</v>
      </c>
      <c r="C65" s="127" t="s">
        <v>114</v>
      </c>
      <c r="D65" s="166">
        <f ca="1">VLOOKUP(C65,'BẢNG TÍNH TRUY LĨNH LTT 1490'!B:V,21,FALSE)</f>
        <v>2246820</v>
      </c>
      <c r="E65" s="124">
        <f ca="1">SUM(D65:D65)</f>
        <v>2246820</v>
      </c>
      <c r="F65" s="16"/>
      <c r="G65" s="17"/>
    </row>
    <row r="66" spans="1:7" ht="15.75" x14ac:dyDescent="0.25">
      <c r="A66" s="125">
        <v>59</v>
      </c>
      <c r="B66" s="126" t="s">
        <v>115</v>
      </c>
      <c r="C66" s="127" t="s">
        <v>116</v>
      </c>
      <c r="D66" s="166">
        <f ca="1">VLOOKUP(C66,'BẢNG TÍNH TRUY LĨNH LTT 1490'!B:V,21,FALSE)</f>
        <v>3179220</v>
      </c>
      <c r="E66" s="124">
        <f ca="1">SUM(D66:D66)</f>
        <v>3179220</v>
      </c>
      <c r="F66" s="16"/>
      <c r="G66" s="17"/>
    </row>
    <row r="67" spans="1:7" ht="15.75" x14ac:dyDescent="0.25">
      <c r="A67" s="125">
        <v>60</v>
      </c>
      <c r="B67" s="129" t="s">
        <v>117</v>
      </c>
      <c r="C67" s="127" t="s">
        <v>118</v>
      </c>
      <c r="D67" s="166">
        <f ca="1">VLOOKUP(C67,'BẢNG TÍNH TRUY LĨNH LTT 1490'!B:V,21,FALSE)</f>
        <v>1998179.9999999995</v>
      </c>
      <c r="E67" s="124">
        <f ca="1">SUM(D67:D67)</f>
        <v>1998179.9999999995</v>
      </c>
      <c r="F67" s="16"/>
      <c r="G67" s="17"/>
    </row>
    <row r="68" spans="1:7" ht="15.75" x14ac:dyDescent="0.25">
      <c r="A68" s="125">
        <v>61</v>
      </c>
      <c r="B68" s="126" t="s">
        <v>119</v>
      </c>
      <c r="C68" s="127" t="s">
        <v>120</v>
      </c>
      <c r="D68" s="108">
        <f ca="1">VLOOKUP(C68,'BẢNG TÍNH TRUY LĨNH LTT 1490'!B:V,21,FALSE)</f>
        <v>5192850</v>
      </c>
      <c r="E68" s="124">
        <f ca="1">SUM(D68:D68)</f>
        <v>5192850</v>
      </c>
      <c r="F68" s="16"/>
      <c r="G68" s="17"/>
    </row>
    <row r="69" spans="1:7" ht="15.75" x14ac:dyDescent="0.25">
      <c r="A69" s="125">
        <v>62</v>
      </c>
      <c r="B69" s="126" t="s">
        <v>121</v>
      </c>
      <c r="C69" s="127" t="s">
        <v>122</v>
      </c>
      <c r="D69" s="108">
        <f ca="1">VLOOKUP(C69,'BẢNG TÍNH TRUY LĨNH LTT 1490'!B:V,21,FALSE)</f>
        <v>2942100</v>
      </c>
      <c r="E69" s="124">
        <f ca="1">SUM(D69:D69)</f>
        <v>2942100</v>
      </c>
      <c r="F69" s="16"/>
      <c r="G69" s="17"/>
    </row>
    <row r="70" spans="1:7" ht="15.75" x14ac:dyDescent="0.25">
      <c r="A70" s="125">
        <v>63</v>
      </c>
      <c r="B70" s="126" t="s">
        <v>123</v>
      </c>
      <c r="C70" s="127" t="s">
        <v>124</v>
      </c>
      <c r="D70" s="108">
        <f ca="1">VLOOKUP(C70,'BẢNG TÍNH TRUY LĨNH LTT 1490'!B:V,21,FALSE)</f>
        <v>3851635.8</v>
      </c>
      <c r="E70" s="124">
        <f ca="1">SUM(D70:D70)</f>
        <v>3851635.8</v>
      </c>
      <c r="F70" s="16"/>
      <c r="G70" s="17"/>
    </row>
    <row r="71" spans="1:7" ht="15.75" x14ac:dyDescent="0.25">
      <c r="A71" s="125">
        <v>64</v>
      </c>
      <c r="B71" s="126" t="s">
        <v>125</v>
      </c>
      <c r="C71" s="127" t="s">
        <v>126</v>
      </c>
      <c r="D71" s="108">
        <f ca="1">VLOOKUP(C71,'BẢNG TÍNH TRUY LĨNH LTT 1490'!B:V,21,FALSE)</f>
        <v>2870999.9999999995</v>
      </c>
      <c r="E71" s="124">
        <f ca="1">SUM(D71:D71)</f>
        <v>2870999.9999999995</v>
      </c>
      <c r="F71" s="16"/>
      <c r="G71" s="17"/>
    </row>
    <row r="72" spans="1:7" ht="15.75" x14ac:dyDescent="0.25">
      <c r="A72" s="125">
        <v>65</v>
      </c>
      <c r="B72" s="126" t="s">
        <v>127</v>
      </c>
      <c r="C72" s="127" t="s">
        <v>128</v>
      </c>
      <c r="D72" s="108">
        <f ca="1">VLOOKUP(C72,'BẢNG TÍNH TRUY LĨNH LTT 1490'!B:V,21,FALSE)</f>
        <v>2254590</v>
      </c>
      <c r="E72" s="124">
        <f ca="1">SUM(D72:D72)</f>
        <v>2254590</v>
      </c>
      <c r="F72" s="16"/>
      <c r="G72" s="17"/>
    </row>
    <row r="73" spans="1:7" ht="15.75" x14ac:dyDescent="0.25">
      <c r="A73" s="125">
        <v>66</v>
      </c>
      <c r="B73" s="126" t="s">
        <v>129</v>
      </c>
      <c r="C73" s="127" t="s">
        <v>130</v>
      </c>
      <c r="D73" s="108">
        <f ca="1">VLOOKUP(C73,'BẢNG TÍNH TRUY LĨNH LTT 1490'!B:V,21,FALSE)</f>
        <v>1780620</v>
      </c>
      <c r="E73" s="124">
        <f ca="1">SUM(D73:D73)</f>
        <v>1780620</v>
      </c>
      <c r="F73" s="16"/>
      <c r="G73" s="17"/>
    </row>
    <row r="74" spans="1:7" ht="15.75" x14ac:dyDescent="0.25">
      <c r="A74" s="125">
        <v>67</v>
      </c>
      <c r="B74" s="128">
        <v>3613215000241</v>
      </c>
      <c r="C74" s="127" t="s">
        <v>131</v>
      </c>
      <c r="D74" s="108">
        <f ca="1">VLOOKUP(C74,'BẢNG TÍNH TRUY LĨNH LTT 1490'!B:V,21,FALSE)</f>
        <v>1844190</v>
      </c>
      <c r="E74" s="124">
        <f ca="1">SUM(D74:D74)</f>
        <v>1844190</v>
      </c>
      <c r="F74" s="16"/>
      <c r="G74" s="17"/>
    </row>
    <row r="75" spans="1:7" ht="15.75" x14ac:dyDescent="0.25">
      <c r="A75" s="125">
        <v>68</v>
      </c>
      <c r="B75" s="126" t="s">
        <v>132</v>
      </c>
      <c r="C75" s="127" t="s">
        <v>133</v>
      </c>
      <c r="D75" s="108">
        <f ca="1">VLOOKUP(C75,'BẢNG TÍNH TRUY LĨNH LTT 1490'!B:V,21,FALSE)</f>
        <v>2754990</v>
      </c>
      <c r="E75" s="124">
        <f ca="1">SUM(D75:D75)</f>
        <v>2754990</v>
      </c>
      <c r="F75" s="16"/>
      <c r="G75" s="17"/>
    </row>
    <row r="76" spans="1:7" ht="15.75" x14ac:dyDescent="0.25">
      <c r="A76" s="125">
        <v>69</v>
      </c>
      <c r="B76" s="126" t="s">
        <v>134</v>
      </c>
      <c r="C76" s="127" t="s">
        <v>135</v>
      </c>
      <c r="D76" s="108">
        <f ca="1">VLOOKUP(C76,'BẢNG TÍNH TRUY LĨNH LTT 1490'!B:V,21,FALSE)</f>
        <v>1123410</v>
      </c>
      <c r="E76" s="124">
        <f ca="1">SUM(D76:D76)</f>
        <v>1123410</v>
      </c>
      <c r="F76" s="16"/>
      <c r="G76" s="17"/>
    </row>
    <row r="77" spans="1:7" ht="15.75" x14ac:dyDescent="0.25">
      <c r="A77" s="125">
        <v>70</v>
      </c>
      <c r="B77" s="126" t="s">
        <v>136</v>
      </c>
      <c r="C77" s="127" t="s">
        <v>137</v>
      </c>
      <c r="D77" s="108">
        <f ca="1">VLOOKUP(C77,'BẢNG TÍNH TRUY LĨNH LTT 1490'!B:V,21,FALSE)</f>
        <v>3523897.1999999997</v>
      </c>
      <c r="E77" s="124">
        <f ca="1">SUM(D77:D77)</f>
        <v>3523897.1999999997</v>
      </c>
      <c r="F77" s="16"/>
      <c r="G77" s="17"/>
    </row>
    <row r="78" spans="1:7" ht="15.75" x14ac:dyDescent="0.25">
      <c r="A78" s="125">
        <v>71</v>
      </c>
      <c r="B78" s="126" t="s">
        <v>138</v>
      </c>
      <c r="C78" s="127" t="s">
        <v>139</v>
      </c>
      <c r="D78" s="108">
        <f ca="1">VLOOKUP(C78,'BẢNG TÍNH TRUY LĨNH LTT 1490'!B:V,21,FALSE)</f>
        <v>2091420</v>
      </c>
      <c r="E78" s="124">
        <f ca="1">SUM(D78:D78)</f>
        <v>2091420</v>
      </c>
      <c r="F78" s="16"/>
      <c r="G78" s="17"/>
    </row>
    <row r="79" spans="1:7" ht="15.75" x14ac:dyDescent="0.25">
      <c r="A79" s="125">
        <v>72</v>
      </c>
      <c r="B79" s="126" t="s">
        <v>140</v>
      </c>
      <c r="C79" s="127" t="s">
        <v>141</v>
      </c>
      <c r="D79" s="108">
        <f ca="1">VLOOKUP(C79,'BẢNG TÍNH TRUY LĨNH LTT 1490'!B:V,21,FALSE)</f>
        <v>4072050</v>
      </c>
      <c r="E79" s="124">
        <f ca="1">SUM(D79:D79)</f>
        <v>4072050</v>
      </c>
      <c r="F79" s="16"/>
      <c r="G79" s="17"/>
    </row>
    <row r="80" spans="1:7" ht="15.75" x14ac:dyDescent="0.25">
      <c r="A80" s="125">
        <v>73</v>
      </c>
      <c r="B80" s="129" t="s">
        <v>142</v>
      </c>
      <c r="C80" s="127" t="s">
        <v>143</v>
      </c>
      <c r="D80" s="108">
        <f ca="1">VLOOKUP(C80,'BẢNG TÍNH TRUY LĨNH LTT 1490'!B:V,21,FALSE)</f>
        <v>1998179.9999999995</v>
      </c>
      <c r="E80" s="124">
        <f ca="1">SUM(D80:D80)</f>
        <v>1998179.9999999995</v>
      </c>
      <c r="F80" s="16"/>
      <c r="G80" s="17"/>
    </row>
    <row r="81" spans="1:7" ht="15.75" x14ac:dyDescent="0.25">
      <c r="A81" s="125">
        <v>74</v>
      </c>
      <c r="B81" s="126" t="s">
        <v>144</v>
      </c>
      <c r="C81" s="127" t="s">
        <v>145</v>
      </c>
      <c r="D81" s="108">
        <f ca="1">VLOOKUP(C81,'BẢNG TÍNH TRUY LĨNH LTT 1490'!B:V,21,FALSE)</f>
        <v>3318210.0000000009</v>
      </c>
      <c r="E81" s="124">
        <f ca="1">SUM(D81:D81)</f>
        <v>3318210.0000000009</v>
      </c>
      <c r="F81" s="16"/>
      <c r="G81" s="17"/>
    </row>
    <row r="82" spans="1:7" ht="15.75" x14ac:dyDescent="0.25">
      <c r="A82" s="125">
        <v>75</v>
      </c>
      <c r="B82" s="126" t="s">
        <v>146</v>
      </c>
      <c r="C82" s="127" t="s">
        <v>147</v>
      </c>
      <c r="D82" s="108">
        <f ca="1">VLOOKUP(C82,'BẢNG TÍNH TRUY LĨNH LTT 1490'!B:V,21,FALSE)</f>
        <v>2254590</v>
      </c>
      <c r="E82" s="124">
        <f ca="1">SUM(D82:D82)</f>
        <v>2254590</v>
      </c>
      <c r="F82" s="16"/>
      <c r="G82" s="17"/>
    </row>
    <row r="83" spans="1:7" ht="15.75" x14ac:dyDescent="0.25">
      <c r="A83" s="125">
        <v>76</v>
      </c>
      <c r="B83" s="126" t="s">
        <v>148</v>
      </c>
      <c r="C83" s="127" t="s">
        <v>149</v>
      </c>
      <c r="D83" s="108">
        <f ca="1">VLOOKUP(C83,'BẢNG TÍNH TRUY LĨNH LTT 1490'!B:V,21,FALSE)</f>
        <v>2844240.0000000005</v>
      </c>
      <c r="E83" s="124">
        <f ca="1">SUM(D83:D83)</f>
        <v>2844240.0000000005</v>
      </c>
      <c r="F83" s="16"/>
      <c r="G83" s="17"/>
    </row>
    <row r="84" spans="1:7" ht="15.75" x14ac:dyDescent="0.25">
      <c r="A84" s="125">
        <v>77</v>
      </c>
      <c r="B84" s="126" t="s">
        <v>150</v>
      </c>
      <c r="C84" s="127" t="s">
        <v>151</v>
      </c>
      <c r="D84" s="108">
        <f ca="1">VLOOKUP(C84,'BẢNG TÍNH TRUY LĨNH LTT 1490'!B:V,21,FALSE)</f>
        <v>4595107.8000000007</v>
      </c>
      <c r="E84" s="124">
        <f ca="1">SUM(D84:D84)</f>
        <v>4595107.8000000007</v>
      </c>
      <c r="F84" s="16"/>
      <c r="G84" s="17"/>
    </row>
    <row r="85" spans="1:7" ht="15.75" x14ac:dyDescent="0.25">
      <c r="A85" s="125">
        <v>78</v>
      </c>
      <c r="B85" s="126" t="s">
        <v>152</v>
      </c>
      <c r="C85" s="127" t="s">
        <v>153</v>
      </c>
      <c r="D85" s="108">
        <f ca="1">VLOOKUP(C85,'BẢNG TÍNH TRUY LĨNH LTT 1490'!B:V,21,FALSE)</f>
        <v>2714220</v>
      </c>
      <c r="E85" s="124">
        <f ca="1">SUM(D85:D85)</f>
        <v>2714220</v>
      </c>
      <c r="F85" s="16"/>
      <c r="G85" s="17"/>
    </row>
    <row r="86" spans="1:7" ht="15.75" x14ac:dyDescent="0.25">
      <c r="A86" s="125">
        <v>79</v>
      </c>
      <c r="B86" s="126" t="s">
        <v>154</v>
      </c>
      <c r="C86" s="127" t="s">
        <v>155</v>
      </c>
      <c r="D86" s="108">
        <f ca="1">VLOOKUP(C86,'BẢNG TÍNH TRUY LĨNH LTT 1490'!B:V,21,FALSE)</f>
        <v>2331420</v>
      </c>
      <c r="E86" s="124">
        <f ca="1">SUM(D86:D86)</f>
        <v>2331420</v>
      </c>
      <c r="F86" s="16"/>
      <c r="G86" s="17"/>
    </row>
    <row r="87" spans="1:7" ht="15.75" x14ac:dyDescent="0.25">
      <c r="A87" s="125">
        <v>80</v>
      </c>
      <c r="B87" s="126" t="s">
        <v>156</v>
      </c>
      <c r="C87" s="127" t="s">
        <v>157</v>
      </c>
      <c r="D87" s="108">
        <f ca="1">VLOOKUP(C87,'BẢNG TÍNH TRUY LĨNH LTT 1490'!B:V,21,FALSE)</f>
        <v>2506620</v>
      </c>
      <c r="E87" s="124">
        <f ca="1">SUM(D87:D87)</f>
        <v>2506620</v>
      </c>
      <c r="F87" s="16"/>
      <c r="G87" s="17"/>
    </row>
    <row r="88" spans="1:7" ht="15.75" x14ac:dyDescent="0.25">
      <c r="A88" s="125">
        <v>81</v>
      </c>
      <c r="B88" s="126" t="s">
        <v>158</v>
      </c>
      <c r="C88" s="127" t="s">
        <v>159</v>
      </c>
      <c r="D88" s="108">
        <f ca="1">VLOOKUP(C88,'BẢNG TÍNH TRUY LĨNH LTT 1490'!B:V,21,FALSE)</f>
        <v>3763897.1999999993</v>
      </c>
      <c r="E88" s="124">
        <f ca="1">SUM(D88:D88)</f>
        <v>3763897.1999999993</v>
      </c>
      <c r="F88" s="16"/>
      <c r="G88" s="17"/>
    </row>
    <row r="89" spans="1:7" ht="15.75" x14ac:dyDescent="0.25">
      <c r="A89" s="125">
        <v>82</v>
      </c>
      <c r="B89" s="126" t="s">
        <v>160</v>
      </c>
      <c r="C89" s="127" t="s">
        <v>161</v>
      </c>
      <c r="D89" s="108">
        <f ca="1">VLOOKUP(C89,'BẢNG TÍNH TRUY LĨNH LTT 1490'!B:V,21,FALSE)</f>
        <v>3738535.8000000003</v>
      </c>
      <c r="E89" s="124">
        <f ca="1">SUM(D89:D89)</f>
        <v>3738535.8000000003</v>
      </c>
      <c r="F89" s="16"/>
      <c r="G89" s="17"/>
    </row>
    <row r="90" spans="1:7" ht="15.75" x14ac:dyDescent="0.25">
      <c r="A90" s="125">
        <v>83</v>
      </c>
      <c r="B90" s="126" t="s">
        <v>162</v>
      </c>
      <c r="C90" s="127" t="s">
        <v>163</v>
      </c>
      <c r="D90" s="108">
        <f ca="1">VLOOKUP(C90,'BẢNG TÍNH TRUY LĨNH LTT 1490'!B:V,21,FALSE)</f>
        <v>3120510</v>
      </c>
      <c r="E90" s="124">
        <f ca="1">SUM(D90:D90)</f>
        <v>3120510</v>
      </c>
      <c r="F90" s="16"/>
      <c r="G90" s="17"/>
    </row>
    <row r="91" spans="1:7" ht="15.75" x14ac:dyDescent="0.25">
      <c r="A91" s="125">
        <v>84</v>
      </c>
      <c r="B91" s="126" t="s">
        <v>164</v>
      </c>
      <c r="C91" s="127" t="s">
        <v>165</v>
      </c>
      <c r="D91" s="108">
        <f ca="1">VLOOKUP(C91,'BẢNG TÍNH TRUY LĨNH LTT 1490'!B:V,21,FALSE)</f>
        <v>4243617.6181818182</v>
      </c>
      <c r="E91" s="124">
        <f ca="1">SUM(D91:D91)</f>
        <v>4243617.6181818182</v>
      </c>
      <c r="F91" s="16"/>
      <c r="G91" s="17"/>
    </row>
    <row r="92" spans="1:7" ht="15.75" x14ac:dyDescent="0.25">
      <c r="A92" s="125">
        <v>85</v>
      </c>
      <c r="B92" s="126" t="s">
        <v>166</v>
      </c>
      <c r="C92" s="127" t="s">
        <v>167</v>
      </c>
      <c r="D92" s="108">
        <f ca="1">VLOOKUP(C92,'BẢNG TÍNH TRUY LĨNH LTT 1490'!B:V,21,FALSE)</f>
        <v>2487690</v>
      </c>
      <c r="E92" s="124">
        <f ca="1">SUM(D92:D92)</f>
        <v>2487690</v>
      </c>
      <c r="F92" s="16"/>
      <c r="G92" s="17"/>
    </row>
    <row r="93" spans="1:7" ht="15.75" x14ac:dyDescent="0.25">
      <c r="A93" s="125">
        <v>86</v>
      </c>
      <c r="B93" s="126" t="s">
        <v>168</v>
      </c>
      <c r="C93" s="127" t="s">
        <v>169</v>
      </c>
      <c r="D93" s="108">
        <f ca="1">VLOOKUP(C93,'BẢNG TÍNH TRUY LĨNH LTT 1490'!B:V,21,FALSE)</f>
        <v>3179220</v>
      </c>
      <c r="E93" s="124">
        <f ca="1">SUM(D93:D93)</f>
        <v>3179220</v>
      </c>
      <c r="F93" s="16"/>
      <c r="G93" s="17"/>
    </row>
    <row r="94" spans="1:7" ht="15.75" x14ac:dyDescent="0.25">
      <c r="A94" s="125">
        <v>87</v>
      </c>
      <c r="B94" s="126" t="s">
        <v>170</v>
      </c>
      <c r="C94" s="127" t="s">
        <v>171</v>
      </c>
      <c r="D94" s="108">
        <f ca="1">VLOOKUP(C94,'BẢNG TÍNH TRUY LĨNH LTT 1490'!B:V,21,FALSE)</f>
        <v>3454619.9999999991</v>
      </c>
      <c r="E94" s="124">
        <f ca="1">SUM(D94:D94)</f>
        <v>3454619.9999999991</v>
      </c>
      <c r="F94" s="16"/>
      <c r="G94" s="17"/>
    </row>
    <row r="95" spans="1:7" ht="15.75" x14ac:dyDescent="0.25">
      <c r="A95" s="125">
        <v>88</v>
      </c>
      <c r="B95" s="126" t="s">
        <v>172</v>
      </c>
      <c r="C95" s="127" t="s">
        <v>173</v>
      </c>
      <c r="D95" s="108">
        <f ca="1">VLOOKUP(C95,'BẢNG TÍNH TRUY LĨNH LTT 1490'!B:V,21,FALSE)</f>
        <v>2091420</v>
      </c>
      <c r="E95" s="124">
        <f ca="1">SUM(D95:D95)</f>
        <v>2091420</v>
      </c>
      <c r="F95" s="16"/>
      <c r="G95" s="17"/>
    </row>
    <row r="96" spans="1:7" ht="15.75" x14ac:dyDescent="0.25">
      <c r="A96" s="125">
        <v>89</v>
      </c>
      <c r="B96" s="126" t="s">
        <v>174</v>
      </c>
      <c r="C96" s="127" t="s">
        <v>175</v>
      </c>
      <c r="D96" s="108">
        <f ca="1">VLOOKUP(C96,'BẢNG TÍNH TRUY LĨNH LTT 1490'!B:V,21,FALSE)</f>
        <v>748940</v>
      </c>
      <c r="E96" s="124">
        <f ca="1">SUM(D96:D96)</f>
        <v>748940</v>
      </c>
      <c r="F96" s="16"/>
      <c r="G96" s="17"/>
    </row>
    <row r="97" spans="1:7" ht="15.75" x14ac:dyDescent="0.25">
      <c r="A97" s="125">
        <v>90</v>
      </c>
      <c r="B97" s="126" t="s">
        <v>176</v>
      </c>
      <c r="C97" s="127" t="s">
        <v>345</v>
      </c>
      <c r="D97" s="108">
        <f ca="1">VLOOKUP(C97,'BẢNG TÍNH TRUY LĨNH LTT 1490'!B:V,21,FALSE)</f>
        <v>2402220</v>
      </c>
      <c r="E97" s="124">
        <f ca="1">SUM(D97:D97)</f>
        <v>2402220</v>
      </c>
      <c r="F97" s="16"/>
      <c r="G97" s="17"/>
    </row>
    <row r="98" spans="1:7" ht="15.75" x14ac:dyDescent="0.25">
      <c r="A98" s="125">
        <v>91</v>
      </c>
      <c r="B98" s="126" t="s">
        <v>177</v>
      </c>
      <c r="C98" s="127" t="s">
        <v>178</v>
      </c>
      <c r="D98" s="108">
        <f ca="1">VLOOKUP(C98,'BẢNG TÍNH TRUY LĨNH LTT 1490'!B:V,21,FALSE)</f>
        <v>3334619.9999999991</v>
      </c>
      <c r="E98" s="124">
        <f ca="1">SUM(D98:D98)</f>
        <v>3334619.9999999991</v>
      </c>
      <c r="F98" s="16"/>
      <c r="G98" s="17"/>
    </row>
    <row r="99" spans="1:7" ht="15.75" x14ac:dyDescent="0.25">
      <c r="A99" s="125">
        <v>92</v>
      </c>
      <c r="B99" s="126" t="s">
        <v>179</v>
      </c>
      <c r="C99" s="127" t="s">
        <v>180</v>
      </c>
      <c r="D99" s="108">
        <f ca="1">VLOOKUP(C99,'BẢNG TÍNH TRUY LĨNH LTT 1490'!B:V,21,FALSE)</f>
        <v>5566952.9999999991</v>
      </c>
      <c r="E99" s="124">
        <f ca="1">SUM(D99:D99)</f>
        <v>5566952.9999999991</v>
      </c>
      <c r="F99" s="16"/>
      <c r="G99" s="17"/>
    </row>
    <row r="100" spans="1:7" ht="15.75" x14ac:dyDescent="0.25">
      <c r="A100" s="125">
        <v>93</v>
      </c>
      <c r="B100" s="126" t="s">
        <v>181</v>
      </c>
      <c r="C100" s="127" t="s">
        <v>182</v>
      </c>
      <c r="D100" s="108">
        <f ca="1">VLOOKUP(C100,'BẢNG TÍNH TRUY LĨNH LTT 1490'!B:V,21,FALSE)</f>
        <v>2774219.9999999995</v>
      </c>
      <c r="E100" s="124">
        <f ca="1">SUM(D100:D100)</f>
        <v>2774219.9999999995</v>
      </c>
      <c r="F100" s="16"/>
      <c r="G100" s="17"/>
    </row>
    <row r="101" spans="1:7" ht="15.75" x14ac:dyDescent="0.25">
      <c r="A101" s="125">
        <v>94</v>
      </c>
      <c r="B101" s="126" t="s">
        <v>183</v>
      </c>
      <c r="C101" s="127" t="s">
        <v>184</v>
      </c>
      <c r="D101" s="108">
        <f ca="1">VLOOKUP(C101,'BẢNG TÍNH TRUY LĨNH LTT 1490'!B:V,21,FALSE)</f>
        <v>2965620.0000000005</v>
      </c>
      <c r="E101" s="124">
        <f ca="1">SUM(D101:D101)</f>
        <v>2965620.0000000005</v>
      </c>
      <c r="F101" s="16"/>
      <c r="G101" s="17"/>
    </row>
    <row r="102" spans="1:7" ht="15.75" x14ac:dyDescent="0.25">
      <c r="A102" s="125">
        <v>95</v>
      </c>
      <c r="B102" s="126" t="s">
        <v>185</v>
      </c>
      <c r="C102" s="127" t="s">
        <v>186</v>
      </c>
      <c r="D102" s="108">
        <f ca="1">VLOOKUP(C102,'BẢNG TÍNH TRUY LĨNH LTT 1490'!B:V,21,FALSE)</f>
        <v>3334619.9999999991</v>
      </c>
      <c r="E102" s="124">
        <f ca="1">SUM(D102:D102)</f>
        <v>3334619.9999999991</v>
      </c>
      <c r="F102" s="16"/>
      <c r="G102" s="17"/>
    </row>
    <row r="103" spans="1:7" ht="15.75" x14ac:dyDescent="0.25">
      <c r="A103" s="125">
        <v>96</v>
      </c>
      <c r="B103" s="128" t="s">
        <v>187</v>
      </c>
      <c r="C103" s="127" t="s">
        <v>188</v>
      </c>
      <c r="D103" s="108">
        <f ca="1">VLOOKUP(C103,'BẢNG TÍNH TRUY LĨNH LTT 1490'!B:V,21,FALSE)</f>
        <v>4977960</v>
      </c>
      <c r="E103" s="124">
        <f ca="1">SUM(D103:D103)</f>
        <v>4977960</v>
      </c>
      <c r="F103" s="16"/>
      <c r="G103" s="17"/>
    </row>
    <row r="104" spans="1:7" ht="15.75" x14ac:dyDescent="0.25">
      <c r="A104" s="125">
        <v>97</v>
      </c>
      <c r="B104" s="128" t="s">
        <v>189</v>
      </c>
      <c r="C104" s="127" t="s">
        <v>190</v>
      </c>
      <c r="D104" s="108">
        <f ca="1">VLOOKUP(C104,'BẢNG TÍNH TRUY LĨNH LTT 1490'!B:V,21,FALSE)</f>
        <v>1967040</v>
      </c>
      <c r="E104" s="124">
        <f ca="1">SUM(D104:D104)</f>
        <v>1967040</v>
      </c>
      <c r="F104" s="16"/>
      <c r="G104" s="17"/>
    </row>
    <row r="105" spans="1:7" ht="15.75" x14ac:dyDescent="0.25">
      <c r="A105" s="125">
        <v>98</v>
      </c>
      <c r="B105" s="128" t="s">
        <v>191</v>
      </c>
      <c r="C105" s="127" t="s">
        <v>192</v>
      </c>
      <c r="D105" s="108">
        <f ca="1">VLOOKUP(C105,'BẢNG TÍNH TRUY LĨNH LTT 1490'!B:V,21,FALSE)</f>
        <v>2151000</v>
      </c>
      <c r="E105" s="124">
        <f ca="1">SUM(D105:D105)</f>
        <v>2151000</v>
      </c>
      <c r="F105" s="16"/>
      <c r="G105" s="17"/>
    </row>
    <row r="106" spans="1:7" ht="15.75" x14ac:dyDescent="0.25">
      <c r="A106" s="125">
        <v>99</v>
      </c>
      <c r="B106" s="128" t="s">
        <v>193</v>
      </c>
      <c r="C106" s="127" t="s">
        <v>194</v>
      </c>
      <c r="D106" s="108">
        <f ca="1">VLOOKUP(C106,'BẢNG TÍNH TRUY LĨNH LTT 1490'!B:V,21,FALSE)</f>
        <v>2821800.0000000005</v>
      </c>
      <c r="E106" s="124">
        <f ca="1">SUM(D106:D106)</f>
        <v>2821800.0000000005</v>
      </c>
      <c r="F106" s="16"/>
      <c r="G106" s="17"/>
    </row>
    <row r="107" spans="1:7" ht="15.75" x14ac:dyDescent="0.25">
      <c r="A107" s="125">
        <v>100</v>
      </c>
      <c r="B107" s="128" t="s">
        <v>195</v>
      </c>
      <c r="C107" s="127" t="s">
        <v>196</v>
      </c>
      <c r="D107" s="108">
        <f ca="1">VLOOKUP(C107,'BẢNG TÍNH TRUY LĨNH LTT 1490'!B:V,21,FALSE)</f>
        <v>3258210</v>
      </c>
      <c r="E107" s="124">
        <f ca="1">SUM(D107:D107)</f>
        <v>3258210</v>
      </c>
      <c r="F107" s="16"/>
      <c r="G107" s="17"/>
    </row>
    <row r="108" spans="1:7" ht="15.75" x14ac:dyDescent="0.25">
      <c r="A108" s="125">
        <v>101</v>
      </c>
      <c r="B108" s="128" t="s">
        <v>197</v>
      </c>
      <c r="C108" s="127" t="s">
        <v>198</v>
      </c>
      <c r="D108" s="108">
        <f ca="1">VLOOKUP(C108,'BẢNG TÍNH TRUY LĨNH LTT 1490'!B:V,21,FALSE)</f>
        <v>1936019.9999999995</v>
      </c>
      <c r="E108" s="124">
        <f ca="1">SUM(D108:D108)</f>
        <v>1936019.9999999995</v>
      </c>
      <c r="F108" s="16"/>
      <c r="G108" s="17"/>
    </row>
    <row r="109" spans="1:7" ht="15.75" x14ac:dyDescent="0.25">
      <c r="A109" s="125">
        <v>102</v>
      </c>
      <c r="B109" s="128" t="s">
        <v>199</v>
      </c>
      <c r="C109" s="127" t="s">
        <v>200</v>
      </c>
      <c r="D109" s="108">
        <f ca="1">VLOOKUP(C109,'BẢNG TÍNH TRUY LĨNH LTT 1490'!B:V,21,FALSE)</f>
        <v>2391420</v>
      </c>
      <c r="E109" s="124">
        <f ca="1">SUM(D109:D109)</f>
        <v>2391420</v>
      </c>
      <c r="F109" s="16"/>
      <c r="G109" s="17"/>
    </row>
    <row r="110" spans="1:7" ht="15.75" x14ac:dyDescent="0.25">
      <c r="A110" s="125">
        <v>103</v>
      </c>
      <c r="B110" s="128">
        <v>3613205008608</v>
      </c>
      <c r="C110" s="127" t="s">
        <v>201</v>
      </c>
      <c r="D110" s="108">
        <f ca="1">VLOOKUP(C110,'BẢNG TÍNH TRUY LĨNH LTT 1490'!B:V,21,FALSE)</f>
        <v>1256580</v>
      </c>
      <c r="E110" s="124">
        <f ca="1">SUM(D110:D110)</f>
        <v>1256580</v>
      </c>
      <c r="F110" s="16"/>
      <c r="G110" s="17"/>
    </row>
    <row r="111" spans="1:7" ht="15.75" x14ac:dyDescent="0.25">
      <c r="A111" s="125">
        <v>104</v>
      </c>
      <c r="B111" s="128" t="s">
        <v>202</v>
      </c>
      <c r="C111" s="127" t="s">
        <v>203</v>
      </c>
      <c r="D111" s="108">
        <f ca="1">VLOOKUP(C111,'BẢNG TÍNH TRUY LĨNH LTT 1490'!B:V,21,FALSE)</f>
        <v>2254590</v>
      </c>
      <c r="E111" s="124">
        <f ca="1">SUM(D111:D111)</f>
        <v>2254590</v>
      </c>
      <c r="F111" s="16"/>
      <c r="G111" s="17"/>
    </row>
    <row r="112" spans="1:7" ht="15.75" x14ac:dyDescent="0.25">
      <c r="A112" s="125">
        <v>105</v>
      </c>
      <c r="B112" s="128" t="s">
        <v>204</v>
      </c>
      <c r="C112" s="127" t="s">
        <v>205</v>
      </c>
      <c r="D112" s="108">
        <f ca="1">VLOOKUP(C112,'BẢNG TÍNH TRUY LĨNH LTT 1490'!B:V,21,FALSE)</f>
        <v>2254590</v>
      </c>
      <c r="E112" s="124">
        <f ca="1">SUM(D112:D112)</f>
        <v>2254590</v>
      </c>
      <c r="F112" s="16"/>
      <c r="G112" s="17"/>
    </row>
    <row r="113" spans="1:7" ht="15.75" x14ac:dyDescent="0.25">
      <c r="A113" s="125">
        <v>106</v>
      </c>
      <c r="B113" s="128" t="s">
        <v>206</v>
      </c>
      <c r="C113" s="127" t="s">
        <v>207</v>
      </c>
      <c r="D113" s="108">
        <f ca="1">VLOOKUP(C113,'BẢNG TÍNH TRUY LĨNH LTT 1490'!B:V,21,FALSE)</f>
        <v>4211635.8</v>
      </c>
      <c r="E113" s="124">
        <f ca="1">SUM(D113:D113)</f>
        <v>4211635.8</v>
      </c>
      <c r="F113" s="16"/>
      <c r="G113" s="17"/>
    </row>
    <row r="114" spans="1:7" ht="15.75" x14ac:dyDescent="0.25">
      <c r="A114" s="125">
        <v>107</v>
      </c>
      <c r="B114" s="128" t="s">
        <v>208</v>
      </c>
      <c r="C114" s="127" t="s">
        <v>209</v>
      </c>
      <c r="D114" s="108">
        <f ca="1">VLOOKUP(C114,'BẢNG TÍNH TRUY LĨNH LTT 1490'!B:V,21,FALSE)</f>
        <v>3978535.8</v>
      </c>
      <c r="E114" s="124">
        <f ca="1">SUM(D114:D114)</f>
        <v>3978535.8</v>
      </c>
      <c r="F114" s="16"/>
      <c r="G114" s="17"/>
    </row>
    <row r="115" spans="1:7" ht="15.75" x14ac:dyDescent="0.25">
      <c r="A115" s="125">
        <v>108</v>
      </c>
      <c r="B115" s="128" t="s">
        <v>210</v>
      </c>
      <c r="C115" s="127" t="s">
        <v>211</v>
      </c>
      <c r="D115" s="108">
        <f ca="1">VLOOKUP(C115,'BẢNG TÍNH TRUY LĨNH LTT 1490'!B:V,21,FALSE)</f>
        <v>3915443.4000000004</v>
      </c>
      <c r="E115" s="124">
        <f ca="1">SUM(D115:D115)</f>
        <v>3915443.4000000004</v>
      </c>
      <c r="F115" s="16"/>
      <c r="G115" s="17"/>
    </row>
    <row r="116" spans="1:7" ht="15.75" x14ac:dyDescent="0.25">
      <c r="A116" s="125">
        <v>109</v>
      </c>
      <c r="B116" s="128" t="s">
        <v>212</v>
      </c>
      <c r="C116" s="127" t="s">
        <v>213</v>
      </c>
      <c r="D116" s="108">
        <f ca="1">VLOOKUP(C116,'BẢNG TÍNH TRUY LĨNH LTT 1490'!B:V,21,FALSE)</f>
        <v>2762220</v>
      </c>
      <c r="E116" s="124">
        <f ca="1">SUM(D116:D116)</f>
        <v>2762220</v>
      </c>
      <c r="F116" s="16"/>
      <c r="G116" s="17"/>
    </row>
    <row r="117" spans="1:7" ht="15.75" x14ac:dyDescent="0.25">
      <c r="A117" s="125">
        <v>110</v>
      </c>
      <c r="B117" s="128" t="s">
        <v>214</v>
      </c>
      <c r="C117" s="127" t="s">
        <v>215</v>
      </c>
      <c r="D117" s="108">
        <f ca="1">VLOOKUP(C117,'BẢNG TÍNH TRUY LĨNH LTT 1490'!B:V,21,FALSE)</f>
        <v>2557619.9999999995</v>
      </c>
      <c r="E117" s="124">
        <f ca="1">SUM(D117:D117)</f>
        <v>2557619.9999999995</v>
      </c>
      <c r="F117" s="16"/>
      <c r="G117" s="17"/>
    </row>
    <row r="118" spans="1:7" ht="15.75" x14ac:dyDescent="0.25">
      <c r="A118" s="125">
        <v>111</v>
      </c>
      <c r="B118" s="128" t="s">
        <v>216</v>
      </c>
      <c r="C118" s="130" t="s">
        <v>217</v>
      </c>
      <c r="D118" s="108">
        <f ca="1">VLOOKUP(C118,'BẢNG TÍNH TRUY LĨNH LTT 1490'!B:V,21,FALSE)</f>
        <v>3523897.1999999997</v>
      </c>
      <c r="E118" s="124">
        <f ca="1">SUM(D118:D118)</f>
        <v>3523897.1999999997</v>
      </c>
      <c r="F118" s="16"/>
      <c r="G118" s="17"/>
    </row>
    <row r="119" spans="1:7" ht="15.75" x14ac:dyDescent="0.25">
      <c r="A119" s="125">
        <v>112</v>
      </c>
      <c r="B119" s="128" t="s">
        <v>218</v>
      </c>
      <c r="C119" s="127" t="s">
        <v>219</v>
      </c>
      <c r="D119" s="108">
        <f ca="1">VLOOKUP(C119,'BẢNG TÍNH TRUY LĨNH LTT 1490'!B:V,21,FALSE)</f>
        <v>3515520</v>
      </c>
      <c r="E119" s="124">
        <f ca="1">SUM(D119:D119)</f>
        <v>3515520</v>
      </c>
      <c r="F119" s="16"/>
      <c r="G119" s="17"/>
    </row>
    <row r="120" spans="1:7" ht="15.75" x14ac:dyDescent="0.25">
      <c r="A120" s="125">
        <v>113</v>
      </c>
      <c r="B120" s="128" t="s">
        <v>220</v>
      </c>
      <c r="C120" s="127" t="s">
        <v>221</v>
      </c>
      <c r="D120" s="108">
        <f ca="1">VLOOKUP(C120,'BẢNG TÍNH TRUY LĨNH LTT 1490'!B:V,21,FALSE)</f>
        <v>3025620</v>
      </c>
      <c r="E120" s="124">
        <f ca="1">SUM(D120:D120)</f>
        <v>3025620</v>
      </c>
      <c r="F120" s="16"/>
      <c r="G120" s="17"/>
    </row>
    <row r="121" spans="1:7" ht="15.75" x14ac:dyDescent="0.25">
      <c r="A121" s="125">
        <v>114</v>
      </c>
      <c r="B121" s="128" t="s">
        <v>222</v>
      </c>
      <c r="C121" s="127" t="s">
        <v>223</v>
      </c>
      <c r="D121" s="108">
        <f ca="1">VLOOKUP(C121,'BẢNG TÍNH TRUY LĨNH LTT 1490'!B:V,21,FALSE)</f>
        <v>2402220</v>
      </c>
      <c r="E121" s="124">
        <f ca="1">SUM(D121:D121)</f>
        <v>2402220</v>
      </c>
      <c r="F121" s="16"/>
      <c r="G121" s="17"/>
    </row>
    <row r="122" spans="1:7" ht="15.75" x14ac:dyDescent="0.25">
      <c r="A122" s="125">
        <v>115</v>
      </c>
      <c r="B122" s="128" t="s">
        <v>224</v>
      </c>
      <c r="C122" s="127" t="s">
        <v>326</v>
      </c>
      <c r="D122" s="108">
        <f ca="1">VLOOKUP(C122,'BẢNG TÍNH TRUY LĨNH LTT 1490'!B:V,21,FALSE)</f>
        <v>2374589.9999999995</v>
      </c>
      <c r="E122" s="124">
        <f ca="1">SUM(D122:D122)</f>
        <v>2374589.9999999995</v>
      </c>
      <c r="F122" s="16"/>
      <c r="G122" s="17"/>
    </row>
    <row r="123" spans="1:7" ht="15.75" x14ac:dyDescent="0.25">
      <c r="A123" s="125">
        <v>116</v>
      </c>
      <c r="B123" s="128" t="s">
        <v>225</v>
      </c>
      <c r="C123" s="127" t="s">
        <v>226</v>
      </c>
      <c r="D123" s="108">
        <f ca="1">VLOOKUP(C123,'BẢNG TÍNH TRUY LĨNH LTT 1490'!B:V,21,FALSE)</f>
        <v>2246820</v>
      </c>
      <c r="E123" s="124">
        <f ca="1">SUM(D123:D123)</f>
        <v>2246820</v>
      </c>
      <c r="F123" s="16"/>
      <c r="G123" s="17"/>
    </row>
    <row r="124" spans="1:7" ht="15.75" x14ac:dyDescent="0.25">
      <c r="A124" s="125">
        <v>117</v>
      </c>
      <c r="B124" s="128" t="s">
        <v>227</v>
      </c>
      <c r="C124" s="127" t="s">
        <v>228</v>
      </c>
      <c r="D124" s="108">
        <f ca="1">VLOOKUP(C124,'BẢNG TÍNH TRUY LĨNH LTT 1490'!B:V,21,FALSE)</f>
        <v>3162180</v>
      </c>
      <c r="E124" s="124">
        <f ca="1">SUM(D124:D124)</f>
        <v>3162180</v>
      </c>
      <c r="F124" s="16"/>
      <c r="G124" s="17"/>
    </row>
    <row r="125" spans="1:7" ht="15.75" x14ac:dyDescent="0.25">
      <c r="A125" s="125">
        <v>118</v>
      </c>
      <c r="B125" s="128" t="s">
        <v>229</v>
      </c>
      <c r="C125" s="127" t="s">
        <v>230</v>
      </c>
      <c r="D125" s="108">
        <f ca="1">VLOOKUP(C125,'BẢNG TÍNH TRUY LĨNH LTT 1490'!B:V,21,FALSE)</f>
        <v>3372720</v>
      </c>
      <c r="E125" s="124">
        <f ca="1">SUM(D125:D125)</f>
        <v>3372720</v>
      </c>
      <c r="F125" s="16"/>
      <c r="G125" s="17"/>
    </row>
    <row r="126" spans="1:7" ht="15.75" x14ac:dyDescent="0.25">
      <c r="A126" s="125">
        <v>119</v>
      </c>
      <c r="B126" s="128" t="s">
        <v>231</v>
      </c>
      <c r="C126" s="127" t="s">
        <v>232</v>
      </c>
      <c r="D126" s="108">
        <f ca="1">VLOOKUP(C126,'BẢNG TÍNH TRUY LĨNH LTT 1490'!B:V,21,FALSE)</f>
        <v>3883897.1999999993</v>
      </c>
      <c r="E126" s="124">
        <f ca="1">SUM(D126:D126)</f>
        <v>3883897.1999999993</v>
      </c>
      <c r="F126" s="16"/>
      <c r="G126" s="17"/>
    </row>
    <row r="127" spans="1:7" ht="15.75" x14ac:dyDescent="0.25">
      <c r="A127" s="125">
        <v>120</v>
      </c>
      <c r="B127" s="128" t="s">
        <v>233</v>
      </c>
      <c r="C127" s="127" t="s">
        <v>234</v>
      </c>
      <c r="D127" s="108">
        <f ca="1">VLOOKUP(C127,'BẢNG TÍNH TRUY LĨNH LTT 1490'!B:V,21,FALSE)</f>
        <v>2614590</v>
      </c>
      <c r="E127" s="124">
        <f ca="1">SUM(D127:D127)</f>
        <v>2614590</v>
      </c>
      <c r="F127" s="16"/>
      <c r="G127" s="17"/>
    </row>
    <row r="128" spans="1:7" ht="15.75" x14ac:dyDescent="0.25">
      <c r="A128" s="125">
        <v>121</v>
      </c>
      <c r="B128" s="128" t="s">
        <v>235</v>
      </c>
      <c r="C128" s="127" t="s">
        <v>236</v>
      </c>
      <c r="D128" s="108">
        <f ca="1">VLOOKUP(C128,'BẢNG TÍNH TRUY LĨNH LTT 1490'!B:V,21,FALSE)</f>
        <v>2094000</v>
      </c>
      <c r="E128" s="124">
        <f ca="1">SUM(D128:D128)</f>
        <v>2094000</v>
      </c>
      <c r="F128" s="16"/>
      <c r="G128" s="17"/>
    </row>
    <row r="129" spans="1:8" ht="15.75" x14ac:dyDescent="0.25">
      <c r="A129" s="125">
        <v>122</v>
      </c>
      <c r="B129" s="128" t="s">
        <v>237</v>
      </c>
      <c r="C129" s="127" t="s">
        <v>238</v>
      </c>
      <c r="D129" s="108">
        <f ca="1">VLOOKUP(C129,'BẢNG TÍNH TRUY LĨNH LTT 1490'!B:V,21,FALSE)</f>
        <v>2606820.0000000005</v>
      </c>
      <c r="E129" s="124">
        <f ca="1">SUM(D129:D129)</f>
        <v>2606820.0000000005</v>
      </c>
      <c r="F129" s="16"/>
      <c r="G129" s="17"/>
    </row>
    <row r="130" spans="1:8" ht="15.75" x14ac:dyDescent="0.25">
      <c r="A130" s="125">
        <v>123</v>
      </c>
      <c r="B130" s="129" t="s">
        <v>239</v>
      </c>
      <c r="C130" s="127" t="s">
        <v>240</v>
      </c>
      <c r="D130" s="108">
        <f ca="1">VLOOKUP(C130,'BẢNG TÍNH TRUY LĨNH LTT 1490'!B:V,21,FALSE)</f>
        <v>2879538.6363636358</v>
      </c>
      <c r="E130" s="124">
        <f ca="1">SUM(D130:D130)</f>
        <v>2879538.6363636358</v>
      </c>
      <c r="F130" s="16"/>
      <c r="G130" s="17"/>
    </row>
    <row r="131" spans="1:8" ht="15.75" x14ac:dyDescent="0.25">
      <c r="A131" s="125">
        <v>124</v>
      </c>
      <c r="B131" s="128" t="s">
        <v>241</v>
      </c>
      <c r="C131" s="127" t="s">
        <v>242</v>
      </c>
      <c r="D131" s="108">
        <f ca="1">VLOOKUP(C131,'BẢNG TÍNH TRUY LĨNH LTT 1490'!B:V,21,FALSE)</f>
        <v>2907961.3636363638</v>
      </c>
      <c r="E131" s="124">
        <f ca="1">SUM(D131:D131)</f>
        <v>2907961.3636363638</v>
      </c>
      <c r="F131" s="16"/>
      <c r="G131" s="17"/>
    </row>
    <row r="132" spans="1:8" ht="15.75" x14ac:dyDescent="0.25">
      <c r="A132" s="125">
        <v>125</v>
      </c>
      <c r="B132" s="128" t="s">
        <v>243</v>
      </c>
      <c r="C132" s="127" t="s">
        <v>244</v>
      </c>
      <c r="D132" s="108">
        <f ca="1">VLOOKUP(C132,'BẢNG TÍNH TRUY LĨNH LTT 1490'!B:V,21,FALSE)</f>
        <v>3085620.0000000009</v>
      </c>
      <c r="E132" s="124">
        <f ca="1">SUM(D132:D132)</f>
        <v>3085620.0000000009</v>
      </c>
      <c r="F132" s="16"/>
      <c r="G132" s="17"/>
    </row>
    <row r="133" spans="1:8" ht="15.75" x14ac:dyDescent="0.25">
      <c r="A133" s="125">
        <v>126</v>
      </c>
      <c r="B133" s="128" t="s">
        <v>245</v>
      </c>
      <c r="C133" s="127" t="s">
        <v>246</v>
      </c>
      <c r="D133" s="108">
        <f ca="1">VLOOKUP(C133,'BẢNG TÍNH TRUY LĨNH LTT 1490'!B:V,21,FALSE)</f>
        <v>2614590</v>
      </c>
      <c r="E133" s="124">
        <f ca="1">SUM(D133:D133)</f>
        <v>2614590</v>
      </c>
      <c r="F133" s="16"/>
      <c r="G133" s="17"/>
    </row>
    <row r="134" spans="1:8" ht="15.75" x14ac:dyDescent="0.25">
      <c r="A134" s="125">
        <v>127</v>
      </c>
      <c r="B134" s="128" t="s">
        <v>247</v>
      </c>
      <c r="C134" s="128" t="s">
        <v>248</v>
      </c>
      <c r="D134" s="108">
        <f ca="1">VLOOKUP(C134,'BẢNG TÍNH TRUY LĨNH LTT 1490'!B:V,21,FALSE)</f>
        <v>4381230.0000000009</v>
      </c>
      <c r="E134" s="124">
        <f ca="1">SUM(D134:D134)</f>
        <v>4381230.0000000009</v>
      </c>
      <c r="F134" s="16"/>
      <c r="G134" s="17"/>
    </row>
    <row r="135" spans="1:8" ht="15.75" x14ac:dyDescent="0.25">
      <c r="A135" s="125">
        <v>128</v>
      </c>
      <c r="B135" s="128" t="s">
        <v>249</v>
      </c>
      <c r="C135" s="128" t="s">
        <v>250</v>
      </c>
      <c r="D135" s="108">
        <f ca="1">VLOOKUP(C135,'BẢNG TÍNH TRUY LĨNH LTT 1490'!B:V,21,FALSE)</f>
        <v>3461520</v>
      </c>
      <c r="E135" s="124">
        <f ca="1">SUM(D135:D135)</f>
        <v>3461520</v>
      </c>
      <c r="F135" s="16"/>
      <c r="G135" s="17"/>
    </row>
    <row r="136" spans="1:8" ht="15.75" x14ac:dyDescent="0.25">
      <c r="A136" s="125">
        <v>129</v>
      </c>
      <c r="B136" s="128" t="s">
        <v>251</v>
      </c>
      <c r="C136" s="129" t="s">
        <v>252</v>
      </c>
      <c r="D136" s="108">
        <f ca="1">VLOOKUP(C136,'BẢNG TÍNH TRUY LĨNH LTT 1490'!B:V,21,FALSE)</f>
        <v>3978535.8</v>
      </c>
      <c r="E136" s="124">
        <f ca="1">SUM(D136:D136)</f>
        <v>3978535.8</v>
      </c>
      <c r="F136" s="16"/>
      <c r="G136" s="17"/>
    </row>
    <row r="137" spans="1:8" ht="15.75" x14ac:dyDescent="0.25">
      <c r="A137" s="125">
        <v>130</v>
      </c>
      <c r="B137" s="128">
        <v>3613215001490</v>
      </c>
      <c r="C137" s="128" t="s">
        <v>253</v>
      </c>
      <c r="D137" s="108">
        <f ca="1">VLOOKUP(C137,'BẢNG TÍNH TRUY LĨNH LTT 1490'!B:V,21,FALSE)</f>
        <v>2614590</v>
      </c>
      <c r="E137" s="124">
        <f ca="1">SUM(D137:D137)</f>
        <v>2614590</v>
      </c>
      <c r="F137" s="16"/>
      <c r="G137" s="17"/>
    </row>
    <row r="138" spans="1:8" ht="15.75" x14ac:dyDescent="0.25">
      <c r="A138" s="125">
        <v>131</v>
      </c>
      <c r="B138" s="129" t="s">
        <v>254</v>
      </c>
      <c r="C138" s="127" t="s">
        <v>255</v>
      </c>
      <c r="D138" s="108">
        <f ca="1">VLOOKUP(C138,'BẢNG TÍNH TRUY LĨNH LTT 1490'!B:V,21,FALSE)</f>
        <v>1840620</v>
      </c>
      <c r="E138" s="124">
        <f ca="1">SUM(D138:D138)</f>
        <v>1840620</v>
      </c>
      <c r="F138" s="16"/>
      <c r="G138" s="17"/>
    </row>
    <row r="139" spans="1:8" ht="15.75" x14ac:dyDescent="0.25">
      <c r="A139" s="125">
        <v>132</v>
      </c>
      <c r="B139" s="129" t="s">
        <v>256</v>
      </c>
      <c r="C139" s="127" t="s">
        <v>257</v>
      </c>
      <c r="D139" s="108">
        <f ca="1">VLOOKUP(C139,'BẢNG TÍNH TRUY LĨNH LTT 1490'!B:V,21,FALSE)</f>
        <v>1840620</v>
      </c>
      <c r="E139" s="124">
        <f ca="1">SUM(D139:D139)</f>
        <v>1840620</v>
      </c>
      <c r="F139" s="16"/>
      <c r="G139" s="17"/>
    </row>
    <row r="140" spans="1:8" ht="15.75" x14ac:dyDescent="0.25">
      <c r="A140" s="125">
        <v>133</v>
      </c>
      <c r="B140" s="126" t="s">
        <v>258</v>
      </c>
      <c r="C140" s="127" t="s">
        <v>259</v>
      </c>
      <c r="D140" s="108">
        <f ca="1">VLOOKUP(C140,'BẢNG TÍNH TRUY LĨNH LTT 1490'!B:V,21,FALSE)</f>
        <v>1778250</v>
      </c>
      <c r="E140" s="124">
        <f ca="1">SUM(D140:D140)</f>
        <v>1778250</v>
      </c>
      <c r="F140" s="16"/>
      <c r="G140" s="17"/>
    </row>
    <row r="141" spans="1:8" ht="15.75" x14ac:dyDescent="0.25">
      <c r="A141" s="125">
        <v>134</v>
      </c>
      <c r="B141" s="128">
        <v>3613205003288</v>
      </c>
      <c r="C141" s="123" t="s">
        <v>260</v>
      </c>
      <c r="D141" s="108">
        <f ca="1">VLOOKUP(C141,'BẢNG TÍNH TRUY LĨNH LTT 1490'!B:V,21,FALSE)</f>
        <v>1646850</v>
      </c>
      <c r="E141" s="124">
        <f ca="1">SUM(D141:D141)</f>
        <v>1646850</v>
      </c>
      <c r="F141" s="16"/>
      <c r="G141" s="17"/>
    </row>
    <row r="142" spans="1:8" ht="15.75" x14ac:dyDescent="0.25">
      <c r="A142" s="125">
        <v>135</v>
      </c>
      <c r="B142" s="128">
        <v>3613205092481</v>
      </c>
      <c r="C142" s="123" t="s">
        <v>261</v>
      </c>
      <c r="D142" s="164">
        <f ca="1">VLOOKUP(C142,'BẢNG TÍNH TRUY LĨNH LTT 1490'!B:V,21,FALSE)</f>
        <v>957000</v>
      </c>
      <c r="E142" s="124">
        <f ca="1">SUM(D142:D142)</f>
        <v>957000</v>
      </c>
      <c r="F142" s="16"/>
      <c r="G142" s="17"/>
    </row>
    <row r="143" spans="1:8" ht="16.5" thickBot="1" x14ac:dyDescent="0.3">
      <c r="A143" s="131" t="s">
        <v>262</v>
      </c>
      <c r="B143" s="132"/>
      <c r="C143" s="133"/>
      <c r="D143" s="134">
        <f ca="1">SUM(D8:D142)</f>
        <v>386921383.58181816</v>
      </c>
      <c r="E143" s="135">
        <f ca="1">SUM(E8:E142)</f>
        <v>386921383.58181816</v>
      </c>
      <c r="H143" s="17"/>
    </row>
    <row r="144" spans="1:8" ht="16.5" thickTop="1" x14ac:dyDescent="0.25">
      <c r="B144" s="21"/>
      <c r="C144" s="21"/>
      <c r="E144" s="4" t="s">
        <v>337</v>
      </c>
      <c r="F144" s="21"/>
      <c r="H144" s="17"/>
    </row>
    <row r="145" spans="1:8" ht="15.75" x14ac:dyDescent="0.25">
      <c r="A145" s="4"/>
      <c r="B145" s="22" t="s">
        <v>263</v>
      </c>
      <c r="D145" s="19" t="s">
        <v>336</v>
      </c>
      <c r="E145" s="4" t="s">
        <v>264</v>
      </c>
      <c r="H145" s="17"/>
    </row>
    <row r="146" spans="1:8" ht="15.75" x14ac:dyDescent="0.25">
      <c r="B146" s="21"/>
      <c r="D146" s="23"/>
      <c r="E146" s="21"/>
    </row>
    <row r="147" spans="1:8" ht="15.75" x14ac:dyDescent="0.25">
      <c r="B147" s="21"/>
      <c r="D147" s="23"/>
      <c r="E147" s="21"/>
    </row>
    <row r="148" spans="1:8" ht="15.75" x14ac:dyDescent="0.25">
      <c r="B148" s="21"/>
      <c r="D148" s="23"/>
      <c r="E148" s="21"/>
    </row>
    <row r="149" spans="1:8" ht="15.75" x14ac:dyDescent="0.25">
      <c r="B149" s="21"/>
      <c r="D149" s="23"/>
      <c r="E149" s="21"/>
    </row>
    <row r="150" spans="1:8" s="25" customFormat="1" ht="15.75" x14ac:dyDescent="0.25">
      <c r="A150" s="24"/>
      <c r="B150" s="26" t="s">
        <v>331</v>
      </c>
      <c r="D150" s="26" t="s">
        <v>341</v>
      </c>
      <c r="E150" s="4" t="s">
        <v>265</v>
      </c>
    </row>
    <row r="151" spans="1:8" ht="15.75" x14ac:dyDescent="0.25">
      <c r="B151" s="8"/>
      <c r="C151" s="27"/>
      <c r="D151" s="27"/>
      <c r="E151" s="27"/>
      <c r="F151" s="28"/>
    </row>
    <row r="159" spans="1:8" x14ac:dyDescent="0.2">
      <c r="A159" s="2"/>
      <c r="C159" s="2"/>
      <c r="H159" s="17">
        <v>5160000</v>
      </c>
    </row>
    <row r="160" spans="1:8" x14ac:dyDescent="0.2">
      <c r="A160" s="2"/>
      <c r="C160" s="2"/>
      <c r="H160" s="17">
        <v>15600000</v>
      </c>
    </row>
    <row r="161" spans="1:8" x14ac:dyDescent="0.2">
      <c r="A161" s="2"/>
      <c r="C161" s="2"/>
      <c r="H161" s="17">
        <v>637186500</v>
      </c>
    </row>
    <row r="162" spans="1:8" x14ac:dyDescent="0.2">
      <c r="A162" s="2"/>
      <c r="C162" s="2"/>
      <c r="H162" s="17">
        <v>245179600</v>
      </c>
    </row>
    <row r="163" spans="1:8" x14ac:dyDescent="0.2">
      <c r="A163" s="2"/>
      <c r="C163" s="2"/>
      <c r="H163" s="17">
        <v>10151800</v>
      </c>
    </row>
    <row r="164" spans="1:8" x14ac:dyDescent="0.2">
      <c r="A164" s="2"/>
      <c r="C164" s="2"/>
      <c r="H164" s="17">
        <f>SUM(H159:H163)</f>
        <v>913277900</v>
      </c>
    </row>
    <row r="165" spans="1:8" x14ac:dyDescent="0.2">
      <c r="A165" s="2"/>
      <c r="C165" s="2"/>
      <c r="H165" s="17">
        <f ca="1">E143-H164</f>
        <v>-526356516.41818184</v>
      </c>
    </row>
    <row r="166" spans="1:8" x14ac:dyDescent="0.2">
      <c r="A166" s="2"/>
      <c r="C166" s="2"/>
      <c r="H166" s="17"/>
    </row>
    <row r="167" spans="1:8" x14ac:dyDescent="0.2">
      <c r="A167" s="2"/>
      <c r="C167" s="2"/>
      <c r="H167" s="17"/>
    </row>
    <row r="168" spans="1:8" x14ac:dyDescent="0.2">
      <c r="A168" s="2"/>
      <c r="C168" s="2"/>
      <c r="H168" s="17"/>
    </row>
    <row r="169" spans="1:8" x14ac:dyDescent="0.2">
      <c r="A169" s="2"/>
      <c r="C169" s="2"/>
      <c r="H169" s="17"/>
    </row>
    <row r="170" spans="1:8" x14ac:dyDescent="0.2">
      <c r="A170" s="2"/>
      <c r="C170" s="2"/>
      <c r="H170" s="17"/>
    </row>
  </sheetData>
  <mergeCells count="3">
    <mergeCell ref="A4:E4"/>
    <mergeCell ref="A5:E5"/>
    <mergeCell ref="A143:C143"/>
  </mergeCells>
  <pageMargins left="0.11811023622047245" right="0.11811023622047245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18"/>
  <sheetViews>
    <sheetView tabSelected="1" topLeftCell="A76" workbookViewId="0">
      <selection activeCell="U146" sqref="U146"/>
    </sheetView>
  </sheetViews>
  <sheetFormatPr defaultColWidth="7.85546875" defaultRowHeight="15" x14ac:dyDescent="0.25"/>
  <cols>
    <col min="1" max="1" width="4.28515625" style="86" customWidth="1"/>
    <col min="2" max="2" width="22.7109375" style="78" customWidth="1"/>
    <col min="3" max="3" width="6.85546875" style="77" customWidth="1"/>
    <col min="4" max="4" width="5.5703125" style="77" customWidth="1"/>
    <col min="5" max="6" width="5.42578125" style="77" customWidth="1"/>
    <col min="7" max="7" width="2.85546875" style="77" customWidth="1"/>
    <col min="8" max="8" width="7.140625" style="77" customWidth="1"/>
    <col min="9" max="9" width="5.42578125" style="77" customWidth="1"/>
    <col min="10" max="10" width="3.5703125" style="77" customWidth="1"/>
    <col min="11" max="11" width="5.42578125" style="77" customWidth="1"/>
    <col min="12" max="12" width="5.7109375" style="77" customWidth="1"/>
    <col min="13" max="13" width="5.28515625" style="77" customWidth="1"/>
    <col min="14" max="14" width="6.140625" style="77" customWidth="1"/>
    <col min="15" max="15" width="6.28515625" style="87" customWidth="1"/>
    <col min="16" max="16" width="9" style="77" customWidth="1"/>
    <col min="17" max="17" width="8.28515625" style="77" customWidth="1"/>
    <col min="18" max="18" width="10" style="77" customWidth="1"/>
    <col min="19" max="19" width="5.85546875" style="77" customWidth="1"/>
    <col min="20" max="20" width="10.7109375" style="77" customWidth="1"/>
    <col min="21" max="21" width="19.42578125" style="34" customWidth="1"/>
    <col min="22" max="22" width="10.85546875" style="110" bestFit="1" customWidth="1"/>
    <col min="23" max="23" width="14.28515625" style="34" customWidth="1"/>
    <col min="24" max="24" width="10.28515625" style="34" customWidth="1"/>
    <col min="25" max="25" width="13.85546875" style="34" bestFit="1" customWidth="1"/>
    <col min="26" max="43" width="10.28515625" style="34" customWidth="1"/>
    <col min="44" max="54" width="10.28515625" style="35" customWidth="1"/>
    <col min="55" max="231" width="10.28515625" style="31" customWidth="1"/>
    <col min="232" max="232" width="4.28515625" style="31" customWidth="1"/>
    <col min="233" max="233" width="22.7109375" style="31" customWidth="1"/>
    <col min="234" max="234" width="6.85546875" style="31" customWidth="1"/>
    <col min="235" max="235" width="5.5703125" style="31" customWidth="1"/>
    <col min="236" max="237" width="5.42578125" style="31" customWidth="1"/>
    <col min="238" max="238" width="2.85546875" style="31" customWidth="1"/>
    <col min="239" max="239" width="7.140625" style="31" customWidth="1"/>
    <col min="240" max="242" width="5.42578125" style="31" customWidth="1"/>
    <col min="243" max="243" width="5.7109375" style="31" customWidth="1"/>
    <col min="244" max="244" width="5.28515625" style="31" customWidth="1"/>
    <col min="245" max="245" width="7.85546875" style="31"/>
    <col min="246" max="246" width="4.28515625" style="31" customWidth="1"/>
    <col min="247" max="247" width="22.7109375" style="31" customWidth="1"/>
    <col min="248" max="248" width="6.85546875" style="31" customWidth="1"/>
    <col min="249" max="249" width="5.5703125" style="31" customWidth="1"/>
    <col min="250" max="251" width="5.42578125" style="31" customWidth="1"/>
    <col min="252" max="252" width="2.85546875" style="31" customWidth="1"/>
    <col min="253" max="253" width="7.140625" style="31" customWidth="1"/>
    <col min="254" max="256" width="5.42578125" style="31" customWidth="1"/>
    <col min="257" max="257" width="5.7109375" style="31" customWidth="1"/>
    <col min="258" max="258" width="5.28515625" style="31" customWidth="1"/>
    <col min="259" max="259" width="7.85546875" style="31" customWidth="1"/>
    <col min="260" max="260" width="7.5703125" style="31" customWidth="1"/>
    <col min="261" max="261" width="10.85546875" style="31" customWidth="1"/>
    <col min="262" max="263" width="9.85546875" style="31" customWidth="1"/>
    <col min="264" max="265" width="10.7109375" style="31" customWidth="1"/>
    <col min="266" max="266" width="17.28515625" style="31" customWidth="1"/>
    <col min="267" max="280" width="10.28515625" style="31" customWidth="1"/>
    <col min="281" max="281" width="13.85546875" style="31" bestFit="1" customWidth="1"/>
    <col min="282" max="487" width="10.28515625" style="31" customWidth="1"/>
    <col min="488" max="488" width="4.28515625" style="31" customWidth="1"/>
    <col min="489" max="489" width="22.7109375" style="31" customWidth="1"/>
    <col min="490" max="490" width="6.85546875" style="31" customWidth="1"/>
    <col min="491" max="491" width="5.5703125" style="31" customWidth="1"/>
    <col min="492" max="493" width="5.42578125" style="31" customWidth="1"/>
    <col min="494" max="494" width="2.85546875" style="31" customWidth="1"/>
    <col min="495" max="495" width="7.140625" style="31" customWidth="1"/>
    <col min="496" max="498" width="5.42578125" style="31" customWidth="1"/>
    <col min="499" max="499" width="5.7109375" style="31" customWidth="1"/>
    <col min="500" max="500" width="5.28515625" style="31" customWidth="1"/>
    <col min="501" max="501" width="7.85546875" style="31"/>
    <col min="502" max="502" width="4.28515625" style="31" customWidth="1"/>
    <col min="503" max="503" width="22.7109375" style="31" customWidth="1"/>
    <col min="504" max="504" width="6.85546875" style="31" customWidth="1"/>
    <col min="505" max="505" width="5.5703125" style="31" customWidth="1"/>
    <col min="506" max="507" width="5.42578125" style="31" customWidth="1"/>
    <col min="508" max="508" width="2.85546875" style="31" customWidth="1"/>
    <col min="509" max="509" width="7.140625" style="31" customWidth="1"/>
    <col min="510" max="512" width="5.42578125" style="31" customWidth="1"/>
    <col min="513" max="513" width="5.7109375" style="31" customWidth="1"/>
    <col min="514" max="514" width="5.28515625" style="31" customWidth="1"/>
    <col min="515" max="515" width="7.85546875" style="31" customWidth="1"/>
    <col min="516" max="516" width="7.5703125" style="31" customWidth="1"/>
    <col min="517" max="517" width="10.85546875" style="31" customWidth="1"/>
    <col min="518" max="519" width="9.85546875" style="31" customWidth="1"/>
    <col min="520" max="521" width="10.7109375" style="31" customWidth="1"/>
    <col min="522" max="522" width="17.28515625" style="31" customWidth="1"/>
    <col min="523" max="536" width="10.28515625" style="31" customWidth="1"/>
    <col min="537" max="537" width="13.85546875" style="31" bestFit="1" customWidth="1"/>
    <col min="538" max="743" width="10.28515625" style="31" customWidth="1"/>
    <col min="744" max="744" width="4.28515625" style="31" customWidth="1"/>
    <col min="745" max="745" width="22.7109375" style="31" customWidth="1"/>
    <col min="746" max="746" width="6.85546875" style="31" customWidth="1"/>
    <col min="747" max="747" width="5.5703125" style="31" customWidth="1"/>
    <col min="748" max="749" width="5.42578125" style="31" customWidth="1"/>
    <col min="750" max="750" width="2.85546875" style="31" customWidth="1"/>
    <col min="751" max="751" width="7.140625" style="31" customWidth="1"/>
    <col min="752" max="754" width="5.42578125" style="31" customWidth="1"/>
    <col min="755" max="755" width="5.7109375" style="31" customWidth="1"/>
    <col min="756" max="756" width="5.28515625" style="31" customWidth="1"/>
    <col min="757" max="757" width="7.85546875" style="31"/>
    <col min="758" max="758" width="4.28515625" style="31" customWidth="1"/>
    <col min="759" max="759" width="22.7109375" style="31" customWidth="1"/>
    <col min="760" max="760" width="6.85546875" style="31" customWidth="1"/>
    <col min="761" max="761" width="5.5703125" style="31" customWidth="1"/>
    <col min="762" max="763" width="5.42578125" style="31" customWidth="1"/>
    <col min="764" max="764" width="2.85546875" style="31" customWidth="1"/>
    <col min="765" max="765" width="7.140625" style="31" customWidth="1"/>
    <col min="766" max="768" width="5.42578125" style="31" customWidth="1"/>
    <col min="769" max="769" width="5.7109375" style="31" customWidth="1"/>
    <col min="770" max="770" width="5.28515625" style="31" customWidth="1"/>
    <col min="771" max="771" width="7.85546875" style="31" customWidth="1"/>
    <col min="772" max="772" width="7.5703125" style="31" customWidth="1"/>
    <col min="773" max="773" width="10.85546875" style="31" customWidth="1"/>
    <col min="774" max="775" width="9.85546875" style="31" customWidth="1"/>
    <col min="776" max="777" width="10.7109375" style="31" customWidth="1"/>
    <col min="778" max="778" width="17.28515625" style="31" customWidth="1"/>
    <col min="779" max="792" width="10.28515625" style="31" customWidth="1"/>
    <col min="793" max="793" width="13.85546875" style="31" bestFit="1" customWidth="1"/>
    <col min="794" max="999" width="10.28515625" style="31" customWidth="1"/>
    <col min="1000" max="1000" width="4.28515625" style="31" customWidth="1"/>
    <col min="1001" max="1001" width="22.7109375" style="31" customWidth="1"/>
    <col min="1002" max="1002" width="6.85546875" style="31" customWidth="1"/>
    <col min="1003" max="1003" width="5.5703125" style="31" customWidth="1"/>
    <col min="1004" max="1005" width="5.42578125" style="31" customWidth="1"/>
    <col min="1006" max="1006" width="2.85546875" style="31" customWidth="1"/>
    <col min="1007" max="1007" width="7.140625" style="31" customWidth="1"/>
    <col min="1008" max="1010" width="5.42578125" style="31" customWidth="1"/>
    <col min="1011" max="1011" width="5.7109375" style="31" customWidth="1"/>
    <col min="1012" max="1012" width="5.28515625" style="31" customWidth="1"/>
    <col min="1013" max="1013" width="7.85546875" style="31"/>
    <col min="1014" max="1014" width="4.28515625" style="31" customWidth="1"/>
    <col min="1015" max="1015" width="22.7109375" style="31" customWidth="1"/>
    <col min="1016" max="1016" width="6.85546875" style="31" customWidth="1"/>
    <col min="1017" max="1017" width="5.5703125" style="31" customWidth="1"/>
    <col min="1018" max="1019" width="5.42578125" style="31" customWidth="1"/>
    <col min="1020" max="1020" width="2.85546875" style="31" customWidth="1"/>
    <col min="1021" max="1021" width="7.140625" style="31" customWidth="1"/>
    <col min="1022" max="1024" width="5.42578125" style="31" customWidth="1"/>
    <col min="1025" max="1025" width="5.7109375" style="31" customWidth="1"/>
    <col min="1026" max="1026" width="5.28515625" style="31" customWidth="1"/>
    <col min="1027" max="1027" width="7.85546875" style="31" customWidth="1"/>
    <col min="1028" max="1028" width="7.5703125" style="31" customWidth="1"/>
    <col min="1029" max="1029" width="10.85546875" style="31" customWidth="1"/>
    <col min="1030" max="1031" width="9.85546875" style="31" customWidth="1"/>
    <col min="1032" max="1033" width="10.7109375" style="31" customWidth="1"/>
    <col min="1034" max="1034" width="17.28515625" style="31" customWidth="1"/>
    <col min="1035" max="1048" width="10.28515625" style="31" customWidth="1"/>
    <col min="1049" max="1049" width="13.85546875" style="31" bestFit="1" customWidth="1"/>
    <col min="1050" max="1255" width="10.28515625" style="31" customWidth="1"/>
    <col min="1256" max="1256" width="4.28515625" style="31" customWidth="1"/>
    <col min="1257" max="1257" width="22.7109375" style="31" customWidth="1"/>
    <col min="1258" max="1258" width="6.85546875" style="31" customWidth="1"/>
    <col min="1259" max="1259" width="5.5703125" style="31" customWidth="1"/>
    <col min="1260" max="1261" width="5.42578125" style="31" customWidth="1"/>
    <col min="1262" max="1262" width="2.85546875" style="31" customWidth="1"/>
    <col min="1263" max="1263" width="7.140625" style="31" customWidth="1"/>
    <col min="1264" max="1266" width="5.42578125" style="31" customWidth="1"/>
    <col min="1267" max="1267" width="5.7109375" style="31" customWidth="1"/>
    <col min="1268" max="1268" width="5.28515625" style="31" customWidth="1"/>
    <col min="1269" max="1269" width="7.85546875" style="31"/>
    <col min="1270" max="1270" width="4.28515625" style="31" customWidth="1"/>
    <col min="1271" max="1271" width="22.7109375" style="31" customWidth="1"/>
    <col min="1272" max="1272" width="6.85546875" style="31" customWidth="1"/>
    <col min="1273" max="1273" width="5.5703125" style="31" customWidth="1"/>
    <col min="1274" max="1275" width="5.42578125" style="31" customWidth="1"/>
    <col min="1276" max="1276" width="2.85546875" style="31" customWidth="1"/>
    <col min="1277" max="1277" width="7.140625" style="31" customWidth="1"/>
    <col min="1278" max="1280" width="5.42578125" style="31" customWidth="1"/>
    <col min="1281" max="1281" width="5.7109375" style="31" customWidth="1"/>
    <col min="1282" max="1282" width="5.28515625" style="31" customWidth="1"/>
    <col min="1283" max="1283" width="7.85546875" style="31" customWidth="1"/>
    <col min="1284" max="1284" width="7.5703125" style="31" customWidth="1"/>
    <col min="1285" max="1285" width="10.85546875" style="31" customWidth="1"/>
    <col min="1286" max="1287" width="9.85546875" style="31" customWidth="1"/>
    <col min="1288" max="1289" width="10.7109375" style="31" customWidth="1"/>
    <col min="1290" max="1290" width="17.28515625" style="31" customWidth="1"/>
    <col min="1291" max="1304" width="10.28515625" style="31" customWidth="1"/>
    <col min="1305" max="1305" width="13.85546875" style="31" bestFit="1" customWidth="1"/>
    <col min="1306" max="1511" width="10.28515625" style="31" customWidth="1"/>
    <col min="1512" max="1512" width="4.28515625" style="31" customWidth="1"/>
    <col min="1513" max="1513" width="22.7109375" style="31" customWidth="1"/>
    <col min="1514" max="1514" width="6.85546875" style="31" customWidth="1"/>
    <col min="1515" max="1515" width="5.5703125" style="31" customWidth="1"/>
    <col min="1516" max="1517" width="5.42578125" style="31" customWidth="1"/>
    <col min="1518" max="1518" width="2.85546875" style="31" customWidth="1"/>
    <col min="1519" max="1519" width="7.140625" style="31" customWidth="1"/>
    <col min="1520" max="1522" width="5.42578125" style="31" customWidth="1"/>
    <col min="1523" max="1523" width="5.7109375" style="31" customWidth="1"/>
    <col min="1524" max="1524" width="5.28515625" style="31" customWidth="1"/>
    <col min="1525" max="1525" width="7.85546875" style="31"/>
    <col min="1526" max="1526" width="4.28515625" style="31" customWidth="1"/>
    <col min="1527" max="1527" width="22.7109375" style="31" customWidth="1"/>
    <col min="1528" max="1528" width="6.85546875" style="31" customWidth="1"/>
    <col min="1529" max="1529" width="5.5703125" style="31" customWidth="1"/>
    <col min="1530" max="1531" width="5.42578125" style="31" customWidth="1"/>
    <col min="1532" max="1532" width="2.85546875" style="31" customWidth="1"/>
    <col min="1533" max="1533" width="7.140625" style="31" customWidth="1"/>
    <col min="1534" max="1536" width="5.42578125" style="31" customWidth="1"/>
    <col min="1537" max="1537" width="5.7109375" style="31" customWidth="1"/>
    <col min="1538" max="1538" width="5.28515625" style="31" customWidth="1"/>
    <col min="1539" max="1539" width="7.85546875" style="31" customWidth="1"/>
    <col min="1540" max="1540" width="7.5703125" style="31" customWidth="1"/>
    <col min="1541" max="1541" width="10.85546875" style="31" customWidth="1"/>
    <col min="1542" max="1543" width="9.85546875" style="31" customWidth="1"/>
    <col min="1544" max="1545" width="10.7109375" style="31" customWidth="1"/>
    <col min="1546" max="1546" width="17.28515625" style="31" customWidth="1"/>
    <col min="1547" max="1560" width="10.28515625" style="31" customWidth="1"/>
    <col min="1561" max="1561" width="13.85546875" style="31" bestFit="1" customWidth="1"/>
    <col min="1562" max="1767" width="10.28515625" style="31" customWidth="1"/>
    <col min="1768" max="1768" width="4.28515625" style="31" customWidth="1"/>
    <col min="1769" max="1769" width="22.7109375" style="31" customWidth="1"/>
    <col min="1770" max="1770" width="6.85546875" style="31" customWidth="1"/>
    <col min="1771" max="1771" width="5.5703125" style="31" customWidth="1"/>
    <col min="1772" max="1773" width="5.42578125" style="31" customWidth="1"/>
    <col min="1774" max="1774" width="2.85546875" style="31" customWidth="1"/>
    <col min="1775" max="1775" width="7.140625" style="31" customWidth="1"/>
    <col min="1776" max="1778" width="5.42578125" style="31" customWidth="1"/>
    <col min="1779" max="1779" width="5.7109375" style="31" customWidth="1"/>
    <col min="1780" max="1780" width="5.28515625" style="31" customWidth="1"/>
    <col min="1781" max="1781" width="7.85546875" style="31"/>
    <col min="1782" max="1782" width="4.28515625" style="31" customWidth="1"/>
    <col min="1783" max="1783" width="22.7109375" style="31" customWidth="1"/>
    <col min="1784" max="1784" width="6.85546875" style="31" customWidth="1"/>
    <col min="1785" max="1785" width="5.5703125" style="31" customWidth="1"/>
    <col min="1786" max="1787" width="5.42578125" style="31" customWidth="1"/>
    <col min="1788" max="1788" width="2.85546875" style="31" customWidth="1"/>
    <col min="1789" max="1789" width="7.140625" style="31" customWidth="1"/>
    <col min="1790" max="1792" width="5.42578125" style="31" customWidth="1"/>
    <col min="1793" max="1793" width="5.7109375" style="31" customWidth="1"/>
    <col min="1794" max="1794" width="5.28515625" style="31" customWidth="1"/>
    <col min="1795" max="1795" width="7.85546875" style="31" customWidth="1"/>
    <col min="1796" max="1796" width="7.5703125" style="31" customWidth="1"/>
    <col min="1797" max="1797" width="10.85546875" style="31" customWidth="1"/>
    <col min="1798" max="1799" width="9.85546875" style="31" customWidth="1"/>
    <col min="1800" max="1801" width="10.7109375" style="31" customWidth="1"/>
    <col min="1802" max="1802" width="17.28515625" style="31" customWidth="1"/>
    <col min="1803" max="1816" width="10.28515625" style="31" customWidth="1"/>
    <col min="1817" max="1817" width="13.85546875" style="31" bestFit="1" customWidth="1"/>
    <col min="1818" max="2023" width="10.28515625" style="31" customWidth="1"/>
    <col min="2024" max="2024" width="4.28515625" style="31" customWidth="1"/>
    <col min="2025" max="2025" width="22.7109375" style="31" customWidth="1"/>
    <col min="2026" max="2026" width="6.85546875" style="31" customWidth="1"/>
    <col min="2027" max="2027" width="5.5703125" style="31" customWidth="1"/>
    <col min="2028" max="2029" width="5.42578125" style="31" customWidth="1"/>
    <col min="2030" max="2030" width="2.85546875" style="31" customWidth="1"/>
    <col min="2031" max="2031" width="7.140625" style="31" customWidth="1"/>
    <col min="2032" max="2034" width="5.42578125" style="31" customWidth="1"/>
    <col min="2035" max="2035" width="5.7109375" style="31" customWidth="1"/>
    <col min="2036" max="2036" width="5.28515625" style="31" customWidth="1"/>
    <col min="2037" max="2037" width="7.85546875" style="31"/>
    <col min="2038" max="2038" width="4.28515625" style="31" customWidth="1"/>
    <col min="2039" max="2039" width="22.7109375" style="31" customWidth="1"/>
    <col min="2040" max="2040" width="6.85546875" style="31" customWidth="1"/>
    <col min="2041" max="2041" width="5.5703125" style="31" customWidth="1"/>
    <col min="2042" max="2043" width="5.42578125" style="31" customWidth="1"/>
    <col min="2044" max="2044" width="2.85546875" style="31" customWidth="1"/>
    <col min="2045" max="2045" width="7.140625" style="31" customWidth="1"/>
    <col min="2046" max="2048" width="5.42578125" style="31" customWidth="1"/>
    <col min="2049" max="2049" width="5.7109375" style="31" customWidth="1"/>
    <col min="2050" max="2050" width="5.28515625" style="31" customWidth="1"/>
    <col min="2051" max="2051" width="7.85546875" style="31" customWidth="1"/>
    <col min="2052" max="2052" width="7.5703125" style="31" customWidth="1"/>
    <col min="2053" max="2053" width="10.85546875" style="31" customWidth="1"/>
    <col min="2054" max="2055" width="9.85546875" style="31" customWidth="1"/>
    <col min="2056" max="2057" width="10.7109375" style="31" customWidth="1"/>
    <col min="2058" max="2058" width="17.28515625" style="31" customWidth="1"/>
    <col min="2059" max="2072" width="10.28515625" style="31" customWidth="1"/>
    <col min="2073" max="2073" width="13.85546875" style="31" bestFit="1" customWidth="1"/>
    <col min="2074" max="2279" width="10.28515625" style="31" customWidth="1"/>
    <col min="2280" max="2280" width="4.28515625" style="31" customWidth="1"/>
    <col min="2281" max="2281" width="22.7109375" style="31" customWidth="1"/>
    <col min="2282" max="2282" width="6.85546875" style="31" customWidth="1"/>
    <col min="2283" max="2283" width="5.5703125" style="31" customWidth="1"/>
    <col min="2284" max="2285" width="5.42578125" style="31" customWidth="1"/>
    <col min="2286" max="2286" width="2.85546875" style="31" customWidth="1"/>
    <col min="2287" max="2287" width="7.140625" style="31" customWidth="1"/>
    <col min="2288" max="2290" width="5.42578125" style="31" customWidth="1"/>
    <col min="2291" max="2291" width="5.7109375" style="31" customWidth="1"/>
    <col min="2292" max="2292" width="5.28515625" style="31" customWidth="1"/>
    <col min="2293" max="2293" width="7.85546875" style="31"/>
    <col min="2294" max="2294" width="4.28515625" style="31" customWidth="1"/>
    <col min="2295" max="2295" width="22.7109375" style="31" customWidth="1"/>
    <col min="2296" max="2296" width="6.85546875" style="31" customWidth="1"/>
    <col min="2297" max="2297" width="5.5703125" style="31" customWidth="1"/>
    <col min="2298" max="2299" width="5.42578125" style="31" customWidth="1"/>
    <col min="2300" max="2300" width="2.85546875" style="31" customWidth="1"/>
    <col min="2301" max="2301" width="7.140625" style="31" customWidth="1"/>
    <col min="2302" max="2304" width="5.42578125" style="31" customWidth="1"/>
    <col min="2305" max="2305" width="5.7109375" style="31" customWidth="1"/>
    <col min="2306" max="2306" width="5.28515625" style="31" customWidth="1"/>
    <col min="2307" max="2307" width="7.85546875" style="31" customWidth="1"/>
    <col min="2308" max="2308" width="7.5703125" style="31" customWidth="1"/>
    <col min="2309" max="2309" width="10.85546875" style="31" customWidth="1"/>
    <col min="2310" max="2311" width="9.85546875" style="31" customWidth="1"/>
    <col min="2312" max="2313" width="10.7109375" style="31" customWidth="1"/>
    <col min="2314" max="2314" width="17.28515625" style="31" customWidth="1"/>
    <col min="2315" max="2328" width="10.28515625" style="31" customWidth="1"/>
    <col min="2329" max="2329" width="13.85546875" style="31" bestFit="1" customWidth="1"/>
    <col min="2330" max="2535" width="10.28515625" style="31" customWidth="1"/>
    <col min="2536" max="2536" width="4.28515625" style="31" customWidth="1"/>
    <col min="2537" max="2537" width="22.7109375" style="31" customWidth="1"/>
    <col min="2538" max="2538" width="6.85546875" style="31" customWidth="1"/>
    <col min="2539" max="2539" width="5.5703125" style="31" customWidth="1"/>
    <col min="2540" max="2541" width="5.42578125" style="31" customWidth="1"/>
    <col min="2542" max="2542" width="2.85546875" style="31" customWidth="1"/>
    <col min="2543" max="2543" width="7.140625" style="31" customWidth="1"/>
    <col min="2544" max="2546" width="5.42578125" style="31" customWidth="1"/>
    <col min="2547" max="2547" width="5.7109375" style="31" customWidth="1"/>
    <col min="2548" max="2548" width="5.28515625" style="31" customWidth="1"/>
    <col min="2549" max="2549" width="7.85546875" style="31"/>
    <col min="2550" max="2550" width="4.28515625" style="31" customWidth="1"/>
    <col min="2551" max="2551" width="22.7109375" style="31" customWidth="1"/>
    <col min="2552" max="2552" width="6.85546875" style="31" customWidth="1"/>
    <col min="2553" max="2553" width="5.5703125" style="31" customWidth="1"/>
    <col min="2554" max="2555" width="5.42578125" style="31" customWidth="1"/>
    <col min="2556" max="2556" width="2.85546875" style="31" customWidth="1"/>
    <col min="2557" max="2557" width="7.140625" style="31" customWidth="1"/>
    <col min="2558" max="2560" width="5.42578125" style="31" customWidth="1"/>
    <col min="2561" max="2561" width="5.7109375" style="31" customWidth="1"/>
    <col min="2562" max="2562" width="5.28515625" style="31" customWidth="1"/>
    <col min="2563" max="2563" width="7.85546875" style="31" customWidth="1"/>
    <col min="2564" max="2564" width="7.5703125" style="31" customWidth="1"/>
    <col min="2565" max="2565" width="10.85546875" style="31" customWidth="1"/>
    <col min="2566" max="2567" width="9.85546875" style="31" customWidth="1"/>
    <col min="2568" max="2569" width="10.7109375" style="31" customWidth="1"/>
    <col min="2570" max="2570" width="17.28515625" style="31" customWidth="1"/>
    <col min="2571" max="2584" width="10.28515625" style="31" customWidth="1"/>
    <col min="2585" max="2585" width="13.85546875" style="31" bestFit="1" customWidth="1"/>
    <col min="2586" max="2791" width="10.28515625" style="31" customWidth="1"/>
    <col min="2792" max="2792" width="4.28515625" style="31" customWidth="1"/>
    <col min="2793" max="2793" width="22.7109375" style="31" customWidth="1"/>
    <col min="2794" max="2794" width="6.85546875" style="31" customWidth="1"/>
    <col min="2795" max="2795" width="5.5703125" style="31" customWidth="1"/>
    <col min="2796" max="2797" width="5.42578125" style="31" customWidth="1"/>
    <col min="2798" max="2798" width="2.85546875" style="31" customWidth="1"/>
    <col min="2799" max="2799" width="7.140625" style="31" customWidth="1"/>
    <col min="2800" max="2802" width="5.42578125" style="31" customWidth="1"/>
    <col min="2803" max="2803" width="5.7109375" style="31" customWidth="1"/>
    <col min="2804" max="2804" width="5.28515625" style="31" customWidth="1"/>
    <col min="2805" max="2805" width="7.85546875" style="31"/>
    <col min="2806" max="2806" width="4.28515625" style="31" customWidth="1"/>
    <col min="2807" max="2807" width="22.7109375" style="31" customWidth="1"/>
    <col min="2808" max="2808" width="6.85546875" style="31" customWidth="1"/>
    <col min="2809" max="2809" width="5.5703125" style="31" customWidth="1"/>
    <col min="2810" max="2811" width="5.42578125" style="31" customWidth="1"/>
    <col min="2812" max="2812" width="2.85546875" style="31" customWidth="1"/>
    <col min="2813" max="2813" width="7.140625" style="31" customWidth="1"/>
    <col min="2814" max="2816" width="5.42578125" style="31" customWidth="1"/>
    <col min="2817" max="2817" width="5.7109375" style="31" customWidth="1"/>
    <col min="2818" max="2818" width="5.28515625" style="31" customWidth="1"/>
    <col min="2819" max="2819" width="7.85546875" style="31" customWidth="1"/>
    <col min="2820" max="2820" width="7.5703125" style="31" customWidth="1"/>
    <col min="2821" max="2821" width="10.85546875" style="31" customWidth="1"/>
    <col min="2822" max="2823" width="9.85546875" style="31" customWidth="1"/>
    <col min="2824" max="2825" width="10.7109375" style="31" customWidth="1"/>
    <col min="2826" max="2826" width="17.28515625" style="31" customWidth="1"/>
    <col min="2827" max="2840" width="10.28515625" style="31" customWidth="1"/>
    <col min="2841" max="2841" width="13.85546875" style="31" bestFit="1" customWidth="1"/>
    <col min="2842" max="3047" width="10.28515625" style="31" customWidth="1"/>
    <col min="3048" max="3048" width="4.28515625" style="31" customWidth="1"/>
    <col min="3049" max="3049" width="22.7109375" style="31" customWidth="1"/>
    <col min="3050" max="3050" width="6.85546875" style="31" customWidth="1"/>
    <col min="3051" max="3051" width="5.5703125" style="31" customWidth="1"/>
    <col min="3052" max="3053" width="5.42578125" style="31" customWidth="1"/>
    <col min="3054" max="3054" width="2.85546875" style="31" customWidth="1"/>
    <col min="3055" max="3055" width="7.140625" style="31" customWidth="1"/>
    <col min="3056" max="3058" width="5.42578125" style="31" customWidth="1"/>
    <col min="3059" max="3059" width="5.7109375" style="31" customWidth="1"/>
    <col min="3060" max="3060" width="5.28515625" style="31" customWidth="1"/>
    <col min="3061" max="3061" width="7.85546875" style="31"/>
    <col min="3062" max="3062" width="4.28515625" style="31" customWidth="1"/>
    <col min="3063" max="3063" width="22.7109375" style="31" customWidth="1"/>
    <col min="3064" max="3064" width="6.85546875" style="31" customWidth="1"/>
    <col min="3065" max="3065" width="5.5703125" style="31" customWidth="1"/>
    <col min="3066" max="3067" width="5.42578125" style="31" customWidth="1"/>
    <col min="3068" max="3068" width="2.85546875" style="31" customWidth="1"/>
    <col min="3069" max="3069" width="7.140625" style="31" customWidth="1"/>
    <col min="3070" max="3072" width="5.42578125" style="31" customWidth="1"/>
    <col min="3073" max="3073" width="5.7109375" style="31" customWidth="1"/>
    <col min="3074" max="3074" width="5.28515625" style="31" customWidth="1"/>
    <col min="3075" max="3075" width="7.85546875" style="31" customWidth="1"/>
    <col min="3076" max="3076" width="7.5703125" style="31" customWidth="1"/>
    <col min="3077" max="3077" width="10.85546875" style="31" customWidth="1"/>
    <col min="3078" max="3079" width="9.85546875" style="31" customWidth="1"/>
    <col min="3080" max="3081" width="10.7109375" style="31" customWidth="1"/>
    <col min="3082" max="3082" width="17.28515625" style="31" customWidth="1"/>
    <col min="3083" max="3096" width="10.28515625" style="31" customWidth="1"/>
    <col min="3097" max="3097" width="13.85546875" style="31" bestFit="1" customWidth="1"/>
    <col min="3098" max="3303" width="10.28515625" style="31" customWidth="1"/>
    <col min="3304" max="3304" width="4.28515625" style="31" customWidth="1"/>
    <col min="3305" max="3305" width="22.7109375" style="31" customWidth="1"/>
    <col min="3306" max="3306" width="6.85546875" style="31" customWidth="1"/>
    <col min="3307" max="3307" width="5.5703125" style="31" customWidth="1"/>
    <col min="3308" max="3309" width="5.42578125" style="31" customWidth="1"/>
    <col min="3310" max="3310" width="2.85546875" style="31" customWidth="1"/>
    <col min="3311" max="3311" width="7.140625" style="31" customWidth="1"/>
    <col min="3312" max="3314" width="5.42578125" style="31" customWidth="1"/>
    <col min="3315" max="3315" width="5.7109375" style="31" customWidth="1"/>
    <col min="3316" max="3316" width="5.28515625" style="31" customWidth="1"/>
    <col min="3317" max="3317" width="7.85546875" style="31"/>
    <col min="3318" max="3318" width="4.28515625" style="31" customWidth="1"/>
    <col min="3319" max="3319" width="22.7109375" style="31" customWidth="1"/>
    <col min="3320" max="3320" width="6.85546875" style="31" customWidth="1"/>
    <col min="3321" max="3321" width="5.5703125" style="31" customWidth="1"/>
    <col min="3322" max="3323" width="5.42578125" style="31" customWidth="1"/>
    <col min="3324" max="3324" width="2.85546875" style="31" customWidth="1"/>
    <col min="3325" max="3325" width="7.140625" style="31" customWidth="1"/>
    <col min="3326" max="3328" width="5.42578125" style="31" customWidth="1"/>
    <col min="3329" max="3329" width="5.7109375" style="31" customWidth="1"/>
    <col min="3330" max="3330" width="5.28515625" style="31" customWidth="1"/>
    <col min="3331" max="3331" width="7.85546875" style="31" customWidth="1"/>
    <col min="3332" max="3332" width="7.5703125" style="31" customWidth="1"/>
    <col min="3333" max="3333" width="10.85546875" style="31" customWidth="1"/>
    <col min="3334" max="3335" width="9.85546875" style="31" customWidth="1"/>
    <col min="3336" max="3337" width="10.7109375" style="31" customWidth="1"/>
    <col min="3338" max="3338" width="17.28515625" style="31" customWidth="1"/>
    <col min="3339" max="3352" width="10.28515625" style="31" customWidth="1"/>
    <col min="3353" max="3353" width="13.85546875" style="31" bestFit="1" customWidth="1"/>
    <col min="3354" max="3559" width="10.28515625" style="31" customWidth="1"/>
    <col min="3560" max="3560" width="4.28515625" style="31" customWidth="1"/>
    <col min="3561" max="3561" width="22.7109375" style="31" customWidth="1"/>
    <col min="3562" max="3562" width="6.85546875" style="31" customWidth="1"/>
    <col min="3563" max="3563" width="5.5703125" style="31" customWidth="1"/>
    <col min="3564" max="3565" width="5.42578125" style="31" customWidth="1"/>
    <col min="3566" max="3566" width="2.85546875" style="31" customWidth="1"/>
    <col min="3567" max="3567" width="7.140625" style="31" customWidth="1"/>
    <col min="3568" max="3570" width="5.42578125" style="31" customWidth="1"/>
    <col min="3571" max="3571" width="5.7109375" style="31" customWidth="1"/>
    <col min="3572" max="3572" width="5.28515625" style="31" customWidth="1"/>
    <col min="3573" max="3573" width="7.85546875" style="31"/>
    <col min="3574" max="3574" width="4.28515625" style="31" customWidth="1"/>
    <col min="3575" max="3575" width="22.7109375" style="31" customWidth="1"/>
    <col min="3576" max="3576" width="6.85546875" style="31" customWidth="1"/>
    <col min="3577" max="3577" width="5.5703125" style="31" customWidth="1"/>
    <col min="3578" max="3579" width="5.42578125" style="31" customWidth="1"/>
    <col min="3580" max="3580" width="2.85546875" style="31" customWidth="1"/>
    <col min="3581" max="3581" width="7.140625" style="31" customWidth="1"/>
    <col min="3582" max="3584" width="5.42578125" style="31" customWidth="1"/>
    <col min="3585" max="3585" width="5.7109375" style="31" customWidth="1"/>
    <col min="3586" max="3586" width="5.28515625" style="31" customWidth="1"/>
    <col min="3587" max="3587" width="7.85546875" style="31" customWidth="1"/>
    <col min="3588" max="3588" width="7.5703125" style="31" customWidth="1"/>
    <col min="3589" max="3589" width="10.85546875" style="31" customWidth="1"/>
    <col min="3590" max="3591" width="9.85546875" style="31" customWidth="1"/>
    <col min="3592" max="3593" width="10.7109375" style="31" customWidth="1"/>
    <col min="3594" max="3594" width="17.28515625" style="31" customWidth="1"/>
    <col min="3595" max="3608" width="10.28515625" style="31" customWidth="1"/>
    <col min="3609" max="3609" width="13.85546875" style="31" bestFit="1" customWidth="1"/>
    <col min="3610" max="3815" width="10.28515625" style="31" customWidth="1"/>
    <col min="3816" max="3816" width="4.28515625" style="31" customWidth="1"/>
    <col min="3817" max="3817" width="22.7109375" style="31" customWidth="1"/>
    <col min="3818" max="3818" width="6.85546875" style="31" customWidth="1"/>
    <col min="3819" max="3819" width="5.5703125" style="31" customWidth="1"/>
    <col min="3820" max="3821" width="5.42578125" style="31" customWidth="1"/>
    <col min="3822" max="3822" width="2.85546875" style="31" customWidth="1"/>
    <col min="3823" max="3823" width="7.140625" style="31" customWidth="1"/>
    <col min="3824" max="3826" width="5.42578125" style="31" customWidth="1"/>
    <col min="3827" max="3827" width="5.7109375" style="31" customWidth="1"/>
    <col min="3828" max="3828" width="5.28515625" style="31" customWidth="1"/>
    <col min="3829" max="3829" width="7.85546875" style="31"/>
    <col min="3830" max="3830" width="4.28515625" style="31" customWidth="1"/>
    <col min="3831" max="3831" width="22.7109375" style="31" customWidth="1"/>
    <col min="3832" max="3832" width="6.85546875" style="31" customWidth="1"/>
    <col min="3833" max="3833" width="5.5703125" style="31" customWidth="1"/>
    <col min="3834" max="3835" width="5.42578125" style="31" customWidth="1"/>
    <col min="3836" max="3836" width="2.85546875" style="31" customWidth="1"/>
    <col min="3837" max="3837" width="7.140625" style="31" customWidth="1"/>
    <col min="3838" max="3840" width="5.42578125" style="31" customWidth="1"/>
    <col min="3841" max="3841" width="5.7109375" style="31" customWidth="1"/>
    <col min="3842" max="3842" width="5.28515625" style="31" customWidth="1"/>
    <col min="3843" max="3843" width="7.85546875" style="31" customWidth="1"/>
    <col min="3844" max="3844" width="7.5703125" style="31" customWidth="1"/>
    <col min="3845" max="3845" width="10.85546875" style="31" customWidth="1"/>
    <col min="3846" max="3847" width="9.85546875" style="31" customWidth="1"/>
    <col min="3848" max="3849" width="10.7109375" style="31" customWidth="1"/>
    <col min="3850" max="3850" width="17.28515625" style="31" customWidth="1"/>
    <col min="3851" max="3864" width="10.28515625" style="31" customWidth="1"/>
    <col min="3865" max="3865" width="13.85546875" style="31" bestFit="1" customWidth="1"/>
    <col min="3866" max="4071" width="10.28515625" style="31" customWidth="1"/>
    <col min="4072" max="4072" width="4.28515625" style="31" customWidth="1"/>
    <col min="4073" max="4073" width="22.7109375" style="31" customWidth="1"/>
    <col min="4074" max="4074" width="6.85546875" style="31" customWidth="1"/>
    <col min="4075" max="4075" width="5.5703125" style="31" customWidth="1"/>
    <col min="4076" max="4077" width="5.42578125" style="31" customWidth="1"/>
    <col min="4078" max="4078" width="2.85546875" style="31" customWidth="1"/>
    <col min="4079" max="4079" width="7.140625" style="31" customWidth="1"/>
    <col min="4080" max="4082" width="5.42578125" style="31" customWidth="1"/>
    <col min="4083" max="4083" width="5.7109375" style="31" customWidth="1"/>
    <col min="4084" max="4084" width="5.28515625" style="31" customWidth="1"/>
    <col min="4085" max="4085" width="7.85546875" style="31"/>
    <col min="4086" max="4086" width="4.28515625" style="31" customWidth="1"/>
    <col min="4087" max="4087" width="22.7109375" style="31" customWidth="1"/>
    <col min="4088" max="4088" width="6.85546875" style="31" customWidth="1"/>
    <col min="4089" max="4089" width="5.5703125" style="31" customWidth="1"/>
    <col min="4090" max="4091" width="5.42578125" style="31" customWidth="1"/>
    <col min="4092" max="4092" width="2.85546875" style="31" customWidth="1"/>
    <col min="4093" max="4093" width="7.140625" style="31" customWidth="1"/>
    <col min="4094" max="4096" width="5.42578125" style="31" customWidth="1"/>
    <col min="4097" max="4097" width="5.7109375" style="31" customWidth="1"/>
    <col min="4098" max="4098" width="5.28515625" style="31" customWidth="1"/>
    <col min="4099" max="4099" width="7.85546875" style="31" customWidth="1"/>
    <col min="4100" max="4100" width="7.5703125" style="31" customWidth="1"/>
    <col min="4101" max="4101" width="10.85546875" style="31" customWidth="1"/>
    <col min="4102" max="4103" width="9.85546875" style="31" customWidth="1"/>
    <col min="4104" max="4105" width="10.7109375" style="31" customWidth="1"/>
    <col min="4106" max="4106" width="17.28515625" style="31" customWidth="1"/>
    <col min="4107" max="4120" width="10.28515625" style="31" customWidth="1"/>
    <col min="4121" max="4121" width="13.85546875" style="31" bestFit="1" customWidth="1"/>
    <col min="4122" max="4327" width="10.28515625" style="31" customWidth="1"/>
    <col min="4328" max="4328" width="4.28515625" style="31" customWidth="1"/>
    <col min="4329" max="4329" width="22.7109375" style="31" customWidth="1"/>
    <col min="4330" max="4330" width="6.85546875" style="31" customWidth="1"/>
    <col min="4331" max="4331" width="5.5703125" style="31" customWidth="1"/>
    <col min="4332" max="4333" width="5.42578125" style="31" customWidth="1"/>
    <col min="4334" max="4334" width="2.85546875" style="31" customWidth="1"/>
    <col min="4335" max="4335" width="7.140625" style="31" customWidth="1"/>
    <col min="4336" max="4338" width="5.42578125" style="31" customWidth="1"/>
    <col min="4339" max="4339" width="5.7109375" style="31" customWidth="1"/>
    <col min="4340" max="4340" width="5.28515625" style="31" customWidth="1"/>
    <col min="4341" max="4341" width="7.85546875" style="31"/>
    <col min="4342" max="4342" width="4.28515625" style="31" customWidth="1"/>
    <col min="4343" max="4343" width="22.7109375" style="31" customWidth="1"/>
    <col min="4344" max="4344" width="6.85546875" style="31" customWidth="1"/>
    <col min="4345" max="4345" width="5.5703125" style="31" customWidth="1"/>
    <col min="4346" max="4347" width="5.42578125" style="31" customWidth="1"/>
    <col min="4348" max="4348" width="2.85546875" style="31" customWidth="1"/>
    <col min="4349" max="4349" width="7.140625" style="31" customWidth="1"/>
    <col min="4350" max="4352" width="5.42578125" style="31" customWidth="1"/>
    <col min="4353" max="4353" width="5.7109375" style="31" customWidth="1"/>
    <col min="4354" max="4354" width="5.28515625" style="31" customWidth="1"/>
    <col min="4355" max="4355" width="7.85546875" style="31" customWidth="1"/>
    <col min="4356" max="4356" width="7.5703125" style="31" customWidth="1"/>
    <col min="4357" max="4357" width="10.85546875" style="31" customWidth="1"/>
    <col min="4358" max="4359" width="9.85546875" style="31" customWidth="1"/>
    <col min="4360" max="4361" width="10.7109375" style="31" customWidth="1"/>
    <col min="4362" max="4362" width="17.28515625" style="31" customWidth="1"/>
    <col min="4363" max="4376" width="10.28515625" style="31" customWidth="1"/>
    <col min="4377" max="4377" width="13.85546875" style="31" bestFit="1" customWidth="1"/>
    <col min="4378" max="4583" width="10.28515625" style="31" customWidth="1"/>
    <col min="4584" max="4584" width="4.28515625" style="31" customWidth="1"/>
    <col min="4585" max="4585" width="22.7109375" style="31" customWidth="1"/>
    <col min="4586" max="4586" width="6.85546875" style="31" customWidth="1"/>
    <col min="4587" max="4587" width="5.5703125" style="31" customWidth="1"/>
    <col min="4588" max="4589" width="5.42578125" style="31" customWidth="1"/>
    <col min="4590" max="4590" width="2.85546875" style="31" customWidth="1"/>
    <col min="4591" max="4591" width="7.140625" style="31" customWidth="1"/>
    <col min="4592" max="4594" width="5.42578125" style="31" customWidth="1"/>
    <col min="4595" max="4595" width="5.7109375" style="31" customWidth="1"/>
    <col min="4596" max="4596" width="5.28515625" style="31" customWidth="1"/>
    <col min="4597" max="4597" width="7.85546875" style="31"/>
    <col min="4598" max="4598" width="4.28515625" style="31" customWidth="1"/>
    <col min="4599" max="4599" width="22.7109375" style="31" customWidth="1"/>
    <col min="4600" max="4600" width="6.85546875" style="31" customWidth="1"/>
    <col min="4601" max="4601" width="5.5703125" style="31" customWidth="1"/>
    <col min="4602" max="4603" width="5.42578125" style="31" customWidth="1"/>
    <col min="4604" max="4604" width="2.85546875" style="31" customWidth="1"/>
    <col min="4605" max="4605" width="7.140625" style="31" customWidth="1"/>
    <col min="4606" max="4608" width="5.42578125" style="31" customWidth="1"/>
    <col min="4609" max="4609" width="5.7109375" style="31" customWidth="1"/>
    <col min="4610" max="4610" width="5.28515625" style="31" customWidth="1"/>
    <col min="4611" max="4611" width="7.85546875" style="31" customWidth="1"/>
    <col min="4612" max="4612" width="7.5703125" style="31" customWidth="1"/>
    <col min="4613" max="4613" width="10.85546875" style="31" customWidth="1"/>
    <col min="4614" max="4615" width="9.85546875" style="31" customWidth="1"/>
    <col min="4616" max="4617" width="10.7109375" style="31" customWidth="1"/>
    <col min="4618" max="4618" width="17.28515625" style="31" customWidth="1"/>
    <col min="4619" max="4632" width="10.28515625" style="31" customWidth="1"/>
    <col min="4633" max="4633" width="13.85546875" style="31" bestFit="1" customWidth="1"/>
    <col min="4634" max="4839" width="10.28515625" style="31" customWidth="1"/>
    <col min="4840" max="4840" width="4.28515625" style="31" customWidth="1"/>
    <col min="4841" max="4841" width="22.7109375" style="31" customWidth="1"/>
    <col min="4842" max="4842" width="6.85546875" style="31" customWidth="1"/>
    <col min="4843" max="4843" width="5.5703125" style="31" customWidth="1"/>
    <col min="4844" max="4845" width="5.42578125" style="31" customWidth="1"/>
    <col min="4846" max="4846" width="2.85546875" style="31" customWidth="1"/>
    <col min="4847" max="4847" width="7.140625" style="31" customWidth="1"/>
    <col min="4848" max="4850" width="5.42578125" style="31" customWidth="1"/>
    <col min="4851" max="4851" width="5.7109375" style="31" customWidth="1"/>
    <col min="4852" max="4852" width="5.28515625" style="31" customWidth="1"/>
    <col min="4853" max="4853" width="7.85546875" style="31"/>
    <col min="4854" max="4854" width="4.28515625" style="31" customWidth="1"/>
    <col min="4855" max="4855" width="22.7109375" style="31" customWidth="1"/>
    <col min="4856" max="4856" width="6.85546875" style="31" customWidth="1"/>
    <col min="4857" max="4857" width="5.5703125" style="31" customWidth="1"/>
    <col min="4858" max="4859" width="5.42578125" style="31" customWidth="1"/>
    <col min="4860" max="4860" width="2.85546875" style="31" customWidth="1"/>
    <col min="4861" max="4861" width="7.140625" style="31" customWidth="1"/>
    <col min="4862" max="4864" width="5.42578125" style="31" customWidth="1"/>
    <col min="4865" max="4865" width="5.7109375" style="31" customWidth="1"/>
    <col min="4866" max="4866" width="5.28515625" style="31" customWidth="1"/>
    <col min="4867" max="4867" width="7.85546875" style="31" customWidth="1"/>
    <col min="4868" max="4868" width="7.5703125" style="31" customWidth="1"/>
    <col min="4869" max="4869" width="10.85546875" style="31" customWidth="1"/>
    <col min="4870" max="4871" width="9.85546875" style="31" customWidth="1"/>
    <col min="4872" max="4873" width="10.7109375" style="31" customWidth="1"/>
    <col min="4874" max="4874" width="17.28515625" style="31" customWidth="1"/>
    <col min="4875" max="4888" width="10.28515625" style="31" customWidth="1"/>
    <col min="4889" max="4889" width="13.85546875" style="31" bestFit="1" customWidth="1"/>
    <col min="4890" max="5095" width="10.28515625" style="31" customWidth="1"/>
    <col min="5096" max="5096" width="4.28515625" style="31" customWidth="1"/>
    <col min="5097" max="5097" width="22.7109375" style="31" customWidth="1"/>
    <col min="5098" max="5098" width="6.85546875" style="31" customWidth="1"/>
    <col min="5099" max="5099" width="5.5703125" style="31" customWidth="1"/>
    <col min="5100" max="5101" width="5.42578125" style="31" customWidth="1"/>
    <col min="5102" max="5102" width="2.85546875" style="31" customWidth="1"/>
    <col min="5103" max="5103" width="7.140625" style="31" customWidth="1"/>
    <col min="5104" max="5106" width="5.42578125" style="31" customWidth="1"/>
    <col min="5107" max="5107" width="5.7109375" style="31" customWidth="1"/>
    <col min="5108" max="5108" width="5.28515625" style="31" customWidth="1"/>
    <col min="5109" max="5109" width="7.85546875" style="31"/>
    <col min="5110" max="5110" width="4.28515625" style="31" customWidth="1"/>
    <col min="5111" max="5111" width="22.7109375" style="31" customWidth="1"/>
    <col min="5112" max="5112" width="6.85546875" style="31" customWidth="1"/>
    <col min="5113" max="5113" width="5.5703125" style="31" customWidth="1"/>
    <col min="5114" max="5115" width="5.42578125" style="31" customWidth="1"/>
    <col min="5116" max="5116" width="2.85546875" style="31" customWidth="1"/>
    <col min="5117" max="5117" width="7.140625" style="31" customWidth="1"/>
    <col min="5118" max="5120" width="5.42578125" style="31" customWidth="1"/>
    <col min="5121" max="5121" width="5.7109375" style="31" customWidth="1"/>
    <col min="5122" max="5122" width="5.28515625" style="31" customWidth="1"/>
    <col min="5123" max="5123" width="7.85546875" style="31" customWidth="1"/>
    <col min="5124" max="5124" width="7.5703125" style="31" customWidth="1"/>
    <col min="5125" max="5125" width="10.85546875" style="31" customWidth="1"/>
    <col min="5126" max="5127" width="9.85546875" style="31" customWidth="1"/>
    <col min="5128" max="5129" width="10.7109375" style="31" customWidth="1"/>
    <col min="5130" max="5130" width="17.28515625" style="31" customWidth="1"/>
    <col min="5131" max="5144" width="10.28515625" style="31" customWidth="1"/>
    <col min="5145" max="5145" width="13.85546875" style="31" bestFit="1" customWidth="1"/>
    <col min="5146" max="5351" width="10.28515625" style="31" customWidth="1"/>
    <col min="5352" max="5352" width="4.28515625" style="31" customWidth="1"/>
    <col min="5353" max="5353" width="22.7109375" style="31" customWidth="1"/>
    <col min="5354" max="5354" width="6.85546875" style="31" customWidth="1"/>
    <col min="5355" max="5355" width="5.5703125" style="31" customWidth="1"/>
    <col min="5356" max="5357" width="5.42578125" style="31" customWidth="1"/>
    <col min="5358" max="5358" width="2.85546875" style="31" customWidth="1"/>
    <col min="5359" max="5359" width="7.140625" style="31" customWidth="1"/>
    <col min="5360" max="5362" width="5.42578125" style="31" customWidth="1"/>
    <col min="5363" max="5363" width="5.7109375" style="31" customWidth="1"/>
    <col min="5364" max="5364" width="5.28515625" style="31" customWidth="1"/>
    <col min="5365" max="5365" width="7.85546875" style="31"/>
    <col min="5366" max="5366" width="4.28515625" style="31" customWidth="1"/>
    <col min="5367" max="5367" width="22.7109375" style="31" customWidth="1"/>
    <col min="5368" max="5368" width="6.85546875" style="31" customWidth="1"/>
    <col min="5369" max="5369" width="5.5703125" style="31" customWidth="1"/>
    <col min="5370" max="5371" width="5.42578125" style="31" customWidth="1"/>
    <col min="5372" max="5372" width="2.85546875" style="31" customWidth="1"/>
    <col min="5373" max="5373" width="7.140625" style="31" customWidth="1"/>
    <col min="5374" max="5376" width="5.42578125" style="31" customWidth="1"/>
    <col min="5377" max="5377" width="5.7109375" style="31" customWidth="1"/>
    <col min="5378" max="5378" width="5.28515625" style="31" customWidth="1"/>
    <col min="5379" max="5379" width="7.85546875" style="31" customWidth="1"/>
    <col min="5380" max="5380" width="7.5703125" style="31" customWidth="1"/>
    <col min="5381" max="5381" width="10.85546875" style="31" customWidth="1"/>
    <col min="5382" max="5383" width="9.85546875" style="31" customWidth="1"/>
    <col min="5384" max="5385" width="10.7109375" style="31" customWidth="1"/>
    <col min="5386" max="5386" width="17.28515625" style="31" customWidth="1"/>
    <col min="5387" max="5400" width="10.28515625" style="31" customWidth="1"/>
    <col min="5401" max="5401" width="13.85546875" style="31" bestFit="1" customWidth="1"/>
    <col min="5402" max="5607" width="10.28515625" style="31" customWidth="1"/>
    <col min="5608" max="5608" width="4.28515625" style="31" customWidth="1"/>
    <col min="5609" max="5609" width="22.7109375" style="31" customWidth="1"/>
    <col min="5610" max="5610" width="6.85546875" style="31" customWidth="1"/>
    <col min="5611" max="5611" width="5.5703125" style="31" customWidth="1"/>
    <col min="5612" max="5613" width="5.42578125" style="31" customWidth="1"/>
    <col min="5614" max="5614" width="2.85546875" style="31" customWidth="1"/>
    <col min="5615" max="5615" width="7.140625" style="31" customWidth="1"/>
    <col min="5616" max="5618" width="5.42578125" style="31" customWidth="1"/>
    <col min="5619" max="5619" width="5.7109375" style="31" customWidth="1"/>
    <col min="5620" max="5620" width="5.28515625" style="31" customWidth="1"/>
    <col min="5621" max="5621" width="7.85546875" style="31"/>
    <col min="5622" max="5622" width="4.28515625" style="31" customWidth="1"/>
    <col min="5623" max="5623" width="22.7109375" style="31" customWidth="1"/>
    <col min="5624" max="5624" width="6.85546875" style="31" customWidth="1"/>
    <col min="5625" max="5625" width="5.5703125" style="31" customWidth="1"/>
    <col min="5626" max="5627" width="5.42578125" style="31" customWidth="1"/>
    <col min="5628" max="5628" width="2.85546875" style="31" customWidth="1"/>
    <col min="5629" max="5629" width="7.140625" style="31" customWidth="1"/>
    <col min="5630" max="5632" width="5.42578125" style="31" customWidth="1"/>
    <col min="5633" max="5633" width="5.7109375" style="31" customWidth="1"/>
    <col min="5634" max="5634" width="5.28515625" style="31" customWidth="1"/>
    <col min="5635" max="5635" width="7.85546875" style="31" customWidth="1"/>
    <col min="5636" max="5636" width="7.5703125" style="31" customWidth="1"/>
    <col min="5637" max="5637" width="10.85546875" style="31" customWidth="1"/>
    <col min="5638" max="5639" width="9.85546875" style="31" customWidth="1"/>
    <col min="5640" max="5641" width="10.7109375" style="31" customWidth="1"/>
    <col min="5642" max="5642" width="17.28515625" style="31" customWidth="1"/>
    <col min="5643" max="5656" width="10.28515625" style="31" customWidth="1"/>
    <col min="5657" max="5657" width="13.85546875" style="31" bestFit="1" customWidth="1"/>
    <col min="5658" max="5863" width="10.28515625" style="31" customWidth="1"/>
    <col min="5864" max="5864" width="4.28515625" style="31" customWidth="1"/>
    <col min="5865" max="5865" width="22.7109375" style="31" customWidth="1"/>
    <col min="5866" max="5866" width="6.85546875" style="31" customWidth="1"/>
    <col min="5867" max="5867" width="5.5703125" style="31" customWidth="1"/>
    <col min="5868" max="5869" width="5.42578125" style="31" customWidth="1"/>
    <col min="5870" max="5870" width="2.85546875" style="31" customWidth="1"/>
    <col min="5871" max="5871" width="7.140625" style="31" customWidth="1"/>
    <col min="5872" max="5874" width="5.42578125" style="31" customWidth="1"/>
    <col min="5875" max="5875" width="5.7109375" style="31" customWidth="1"/>
    <col min="5876" max="5876" width="5.28515625" style="31" customWidth="1"/>
    <col min="5877" max="5877" width="7.85546875" style="31"/>
    <col min="5878" max="5878" width="4.28515625" style="31" customWidth="1"/>
    <col min="5879" max="5879" width="22.7109375" style="31" customWidth="1"/>
    <col min="5880" max="5880" width="6.85546875" style="31" customWidth="1"/>
    <col min="5881" max="5881" width="5.5703125" style="31" customWidth="1"/>
    <col min="5882" max="5883" width="5.42578125" style="31" customWidth="1"/>
    <col min="5884" max="5884" width="2.85546875" style="31" customWidth="1"/>
    <col min="5885" max="5885" width="7.140625" style="31" customWidth="1"/>
    <col min="5886" max="5888" width="5.42578125" style="31" customWidth="1"/>
    <col min="5889" max="5889" width="5.7109375" style="31" customWidth="1"/>
    <col min="5890" max="5890" width="5.28515625" style="31" customWidth="1"/>
    <col min="5891" max="5891" width="7.85546875" style="31" customWidth="1"/>
    <col min="5892" max="5892" width="7.5703125" style="31" customWidth="1"/>
    <col min="5893" max="5893" width="10.85546875" style="31" customWidth="1"/>
    <col min="5894" max="5895" width="9.85546875" style="31" customWidth="1"/>
    <col min="5896" max="5897" width="10.7109375" style="31" customWidth="1"/>
    <col min="5898" max="5898" width="17.28515625" style="31" customWidth="1"/>
    <col min="5899" max="5912" width="10.28515625" style="31" customWidth="1"/>
    <col min="5913" max="5913" width="13.85546875" style="31" bestFit="1" customWidth="1"/>
    <col min="5914" max="6119" width="10.28515625" style="31" customWidth="1"/>
    <col min="6120" max="6120" width="4.28515625" style="31" customWidth="1"/>
    <col min="6121" max="6121" width="22.7109375" style="31" customWidth="1"/>
    <col min="6122" max="6122" width="6.85546875" style="31" customWidth="1"/>
    <col min="6123" max="6123" width="5.5703125" style="31" customWidth="1"/>
    <col min="6124" max="6125" width="5.42578125" style="31" customWidth="1"/>
    <col min="6126" max="6126" width="2.85546875" style="31" customWidth="1"/>
    <col min="6127" max="6127" width="7.140625" style="31" customWidth="1"/>
    <col min="6128" max="6130" width="5.42578125" style="31" customWidth="1"/>
    <col min="6131" max="6131" width="5.7109375" style="31" customWidth="1"/>
    <col min="6132" max="6132" width="5.28515625" style="31" customWidth="1"/>
    <col min="6133" max="6133" width="7.85546875" style="31"/>
    <col min="6134" max="6134" width="4.28515625" style="31" customWidth="1"/>
    <col min="6135" max="6135" width="22.7109375" style="31" customWidth="1"/>
    <col min="6136" max="6136" width="6.85546875" style="31" customWidth="1"/>
    <col min="6137" max="6137" width="5.5703125" style="31" customWidth="1"/>
    <col min="6138" max="6139" width="5.42578125" style="31" customWidth="1"/>
    <col min="6140" max="6140" width="2.85546875" style="31" customWidth="1"/>
    <col min="6141" max="6141" width="7.140625" style="31" customWidth="1"/>
    <col min="6142" max="6144" width="5.42578125" style="31" customWidth="1"/>
    <col min="6145" max="6145" width="5.7109375" style="31" customWidth="1"/>
    <col min="6146" max="6146" width="5.28515625" style="31" customWidth="1"/>
    <col min="6147" max="6147" width="7.85546875" style="31" customWidth="1"/>
    <col min="6148" max="6148" width="7.5703125" style="31" customWidth="1"/>
    <col min="6149" max="6149" width="10.85546875" style="31" customWidth="1"/>
    <col min="6150" max="6151" width="9.85546875" style="31" customWidth="1"/>
    <col min="6152" max="6153" width="10.7109375" style="31" customWidth="1"/>
    <col min="6154" max="6154" width="17.28515625" style="31" customWidth="1"/>
    <col min="6155" max="6168" width="10.28515625" style="31" customWidth="1"/>
    <col min="6169" max="6169" width="13.85546875" style="31" bestFit="1" customWidth="1"/>
    <col min="6170" max="6375" width="10.28515625" style="31" customWidth="1"/>
    <col min="6376" max="6376" width="4.28515625" style="31" customWidth="1"/>
    <col min="6377" max="6377" width="22.7109375" style="31" customWidth="1"/>
    <col min="6378" max="6378" width="6.85546875" style="31" customWidth="1"/>
    <col min="6379" max="6379" width="5.5703125" style="31" customWidth="1"/>
    <col min="6380" max="6381" width="5.42578125" style="31" customWidth="1"/>
    <col min="6382" max="6382" width="2.85546875" style="31" customWidth="1"/>
    <col min="6383" max="6383" width="7.140625" style="31" customWidth="1"/>
    <col min="6384" max="6386" width="5.42578125" style="31" customWidth="1"/>
    <col min="6387" max="6387" width="5.7109375" style="31" customWidth="1"/>
    <col min="6388" max="6388" width="5.28515625" style="31" customWidth="1"/>
    <col min="6389" max="6389" width="7.85546875" style="31"/>
    <col min="6390" max="6390" width="4.28515625" style="31" customWidth="1"/>
    <col min="6391" max="6391" width="22.7109375" style="31" customWidth="1"/>
    <col min="6392" max="6392" width="6.85546875" style="31" customWidth="1"/>
    <col min="6393" max="6393" width="5.5703125" style="31" customWidth="1"/>
    <col min="6394" max="6395" width="5.42578125" style="31" customWidth="1"/>
    <col min="6396" max="6396" width="2.85546875" style="31" customWidth="1"/>
    <col min="6397" max="6397" width="7.140625" style="31" customWidth="1"/>
    <col min="6398" max="6400" width="5.42578125" style="31" customWidth="1"/>
    <col min="6401" max="6401" width="5.7109375" style="31" customWidth="1"/>
    <col min="6402" max="6402" width="5.28515625" style="31" customWidth="1"/>
    <col min="6403" max="6403" width="7.85546875" style="31" customWidth="1"/>
    <col min="6404" max="6404" width="7.5703125" style="31" customWidth="1"/>
    <col min="6405" max="6405" width="10.85546875" style="31" customWidth="1"/>
    <col min="6406" max="6407" width="9.85546875" style="31" customWidth="1"/>
    <col min="6408" max="6409" width="10.7109375" style="31" customWidth="1"/>
    <col min="6410" max="6410" width="17.28515625" style="31" customWidth="1"/>
    <col min="6411" max="6424" width="10.28515625" style="31" customWidth="1"/>
    <col min="6425" max="6425" width="13.85546875" style="31" bestFit="1" customWidth="1"/>
    <col min="6426" max="6631" width="10.28515625" style="31" customWidth="1"/>
    <col min="6632" max="6632" width="4.28515625" style="31" customWidth="1"/>
    <col min="6633" max="6633" width="22.7109375" style="31" customWidth="1"/>
    <col min="6634" max="6634" width="6.85546875" style="31" customWidth="1"/>
    <col min="6635" max="6635" width="5.5703125" style="31" customWidth="1"/>
    <col min="6636" max="6637" width="5.42578125" style="31" customWidth="1"/>
    <col min="6638" max="6638" width="2.85546875" style="31" customWidth="1"/>
    <col min="6639" max="6639" width="7.140625" style="31" customWidth="1"/>
    <col min="6640" max="6642" width="5.42578125" style="31" customWidth="1"/>
    <col min="6643" max="6643" width="5.7109375" style="31" customWidth="1"/>
    <col min="6644" max="6644" width="5.28515625" style="31" customWidth="1"/>
    <col min="6645" max="6645" width="7.85546875" style="31"/>
    <col min="6646" max="6646" width="4.28515625" style="31" customWidth="1"/>
    <col min="6647" max="6647" width="22.7109375" style="31" customWidth="1"/>
    <col min="6648" max="6648" width="6.85546875" style="31" customWidth="1"/>
    <col min="6649" max="6649" width="5.5703125" style="31" customWidth="1"/>
    <col min="6650" max="6651" width="5.42578125" style="31" customWidth="1"/>
    <col min="6652" max="6652" width="2.85546875" style="31" customWidth="1"/>
    <col min="6653" max="6653" width="7.140625" style="31" customWidth="1"/>
    <col min="6654" max="6656" width="5.42578125" style="31" customWidth="1"/>
    <col min="6657" max="6657" width="5.7109375" style="31" customWidth="1"/>
    <col min="6658" max="6658" width="5.28515625" style="31" customWidth="1"/>
    <col min="6659" max="6659" width="7.85546875" style="31" customWidth="1"/>
    <col min="6660" max="6660" width="7.5703125" style="31" customWidth="1"/>
    <col min="6661" max="6661" width="10.85546875" style="31" customWidth="1"/>
    <col min="6662" max="6663" width="9.85546875" style="31" customWidth="1"/>
    <col min="6664" max="6665" width="10.7109375" style="31" customWidth="1"/>
    <col min="6666" max="6666" width="17.28515625" style="31" customWidth="1"/>
    <col min="6667" max="6680" width="10.28515625" style="31" customWidth="1"/>
    <col min="6681" max="6681" width="13.85546875" style="31" bestFit="1" customWidth="1"/>
    <col min="6682" max="6887" width="10.28515625" style="31" customWidth="1"/>
    <col min="6888" max="6888" width="4.28515625" style="31" customWidth="1"/>
    <col min="6889" max="6889" width="22.7109375" style="31" customWidth="1"/>
    <col min="6890" max="6890" width="6.85546875" style="31" customWidth="1"/>
    <col min="6891" max="6891" width="5.5703125" style="31" customWidth="1"/>
    <col min="6892" max="6893" width="5.42578125" style="31" customWidth="1"/>
    <col min="6894" max="6894" width="2.85546875" style="31" customWidth="1"/>
    <col min="6895" max="6895" width="7.140625" style="31" customWidth="1"/>
    <col min="6896" max="6898" width="5.42578125" style="31" customWidth="1"/>
    <col min="6899" max="6899" width="5.7109375" style="31" customWidth="1"/>
    <col min="6900" max="6900" width="5.28515625" style="31" customWidth="1"/>
    <col min="6901" max="6901" width="7.85546875" style="31"/>
    <col min="6902" max="6902" width="4.28515625" style="31" customWidth="1"/>
    <col min="6903" max="6903" width="22.7109375" style="31" customWidth="1"/>
    <col min="6904" max="6904" width="6.85546875" style="31" customWidth="1"/>
    <col min="6905" max="6905" width="5.5703125" style="31" customWidth="1"/>
    <col min="6906" max="6907" width="5.42578125" style="31" customWidth="1"/>
    <col min="6908" max="6908" width="2.85546875" style="31" customWidth="1"/>
    <col min="6909" max="6909" width="7.140625" style="31" customWidth="1"/>
    <col min="6910" max="6912" width="5.42578125" style="31" customWidth="1"/>
    <col min="6913" max="6913" width="5.7109375" style="31" customWidth="1"/>
    <col min="6914" max="6914" width="5.28515625" style="31" customWidth="1"/>
    <col min="6915" max="6915" width="7.85546875" style="31" customWidth="1"/>
    <col min="6916" max="6916" width="7.5703125" style="31" customWidth="1"/>
    <col min="6917" max="6917" width="10.85546875" style="31" customWidth="1"/>
    <col min="6918" max="6919" width="9.85546875" style="31" customWidth="1"/>
    <col min="6920" max="6921" width="10.7109375" style="31" customWidth="1"/>
    <col min="6922" max="6922" width="17.28515625" style="31" customWidth="1"/>
    <col min="6923" max="6936" width="10.28515625" style="31" customWidth="1"/>
    <col min="6937" max="6937" width="13.85546875" style="31" bestFit="1" customWidth="1"/>
    <col min="6938" max="7143" width="10.28515625" style="31" customWidth="1"/>
    <col min="7144" max="7144" width="4.28515625" style="31" customWidth="1"/>
    <col min="7145" max="7145" width="22.7109375" style="31" customWidth="1"/>
    <col min="7146" max="7146" width="6.85546875" style="31" customWidth="1"/>
    <col min="7147" max="7147" width="5.5703125" style="31" customWidth="1"/>
    <col min="7148" max="7149" width="5.42578125" style="31" customWidth="1"/>
    <col min="7150" max="7150" width="2.85546875" style="31" customWidth="1"/>
    <col min="7151" max="7151" width="7.140625" style="31" customWidth="1"/>
    <col min="7152" max="7154" width="5.42578125" style="31" customWidth="1"/>
    <col min="7155" max="7155" width="5.7109375" style="31" customWidth="1"/>
    <col min="7156" max="7156" width="5.28515625" style="31" customWidth="1"/>
    <col min="7157" max="7157" width="7.85546875" style="31"/>
    <col min="7158" max="7158" width="4.28515625" style="31" customWidth="1"/>
    <col min="7159" max="7159" width="22.7109375" style="31" customWidth="1"/>
    <col min="7160" max="7160" width="6.85546875" style="31" customWidth="1"/>
    <col min="7161" max="7161" width="5.5703125" style="31" customWidth="1"/>
    <col min="7162" max="7163" width="5.42578125" style="31" customWidth="1"/>
    <col min="7164" max="7164" width="2.85546875" style="31" customWidth="1"/>
    <col min="7165" max="7165" width="7.140625" style="31" customWidth="1"/>
    <col min="7166" max="7168" width="5.42578125" style="31" customWidth="1"/>
    <col min="7169" max="7169" width="5.7109375" style="31" customWidth="1"/>
    <col min="7170" max="7170" width="5.28515625" style="31" customWidth="1"/>
    <col min="7171" max="7171" width="7.85546875" style="31" customWidth="1"/>
    <col min="7172" max="7172" width="7.5703125" style="31" customWidth="1"/>
    <col min="7173" max="7173" width="10.85546875" style="31" customWidth="1"/>
    <col min="7174" max="7175" width="9.85546875" style="31" customWidth="1"/>
    <col min="7176" max="7177" width="10.7109375" style="31" customWidth="1"/>
    <col min="7178" max="7178" width="17.28515625" style="31" customWidth="1"/>
    <col min="7179" max="7192" width="10.28515625" style="31" customWidth="1"/>
    <col min="7193" max="7193" width="13.85546875" style="31" bestFit="1" customWidth="1"/>
    <col min="7194" max="7399" width="10.28515625" style="31" customWidth="1"/>
    <col min="7400" max="7400" width="4.28515625" style="31" customWidth="1"/>
    <col min="7401" max="7401" width="22.7109375" style="31" customWidth="1"/>
    <col min="7402" max="7402" width="6.85546875" style="31" customWidth="1"/>
    <col min="7403" max="7403" width="5.5703125" style="31" customWidth="1"/>
    <col min="7404" max="7405" width="5.42578125" style="31" customWidth="1"/>
    <col min="7406" max="7406" width="2.85546875" style="31" customWidth="1"/>
    <col min="7407" max="7407" width="7.140625" style="31" customWidth="1"/>
    <col min="7408" max="7410" width="5.42578125" style="31" customWidth="1"/>
    <col min="7411" max="7411" width="5.7109375" style="31" customWidth="1"/>
    <col min="7412" max="7412" width="5.28515625" style="31" customWidth="1"/>
    <col min="7413" max="7413" width="7.85546875" style="31"/>
    <col min="7414" max="7414" width="4.28515625" style="31" customWidth="1"/>
    <col min="7415" max="7415" width="22.7109375" style="31" customWidth="1"/>
    <col min="7416" max="7416" width="6.85546875" style="31" customWidth="1"/>
    <col min="7417" max="7417" width="5.5703125" style="31" customWidth="1"/>
    <col min="7418" max="7419" width="5.42578125" style="31" customWidth="1"/>
    <col min="7420" max="7420" width="2.85546875" style="31" customWidth="1"/>
    <col min="7421" max="7421" width="7.140625" style="31" customWidth="1"/>
    <col min="7422" max="7424" width="5.42578125" style="31" customWidth="1"/>
    <col min="7425" max="7425" width="5.7109375" style="31" customWidth="1"/>
    <col min="7426" max="7426" width="5.28515625" style="31" customWidth="1"/>
    <col min="7427" max="7427" width="7.85546875" style="31" customWidth="1"/>
    <col min="7428" max="7428" width="7.5703125" style="31" customWidth="1"/>
    <col min="7429" max="7429" width="10.85546875" style="31" customWidth="1"/>
    <col min="7430" max="7431" width="9.85546875" style="31" customWidth="1"/>
    <col min="7432" max="7433" width="10.7109375" style="31" customWidth="1"/>
    <col min="7434" max="7434" width="17.28515625" style="31" customWidth="1"/>
    <col min="7435" max="7448" width="10.28515625" style="31" customWidth="1"/>
    <col min="7449" max="7449" width="13.85546875" style="31" bestFit="1" customWidth="1"/>
    <col min="7450" max="7655" width="10.28515625" style="31" customWidth="1"/>
    <col min="7656" max="7656" width="4.28515625" style="31" customWidth="1"/>
    <col min="7657" max="7657" width="22.7109375" style="31" customWidth="1"/>
    <col min="7658" max="7658" width="6.85546875" style="31" customWidth="1"/>
    <col min="7659" max="7659" width="5.5703125" style="31" customWidth="1"/>
    <col min="7660" max="7661" width="5.42578125" style="31" customWidth="1"/>
    <col min="7662" max="7662" width="2.85546875" style="31" customWidth="1"/>
    <col min="7663" max="7663" width="7.140625" style="31" customWidth="1"/>
    <col min="7664" max="7666" width="5.42578125" style="31" customWidth="1"/>
    <col min="7667" max="7667" width="5.7109375" style="31" customWidth="1"/>
    <col min="7668" max="7668" width="5.28515625" style="31" customWidth="1"/>
    <col min="7669" max="7669" width="7.85546875" style="31"/>
    <col min="7670" max="7670" width="4.28515625" style="31" customWidth="1"/>
    <col min="7671" max="7671" width="22.7109375" style="31" customWidth="1"/>
    <col min="7672" max="7672" width="6.85546875" style="31" customWidth="1"/>
    <col min="7673" max="7673" width="5.5703125" style="31" customWidth="1"/>
    <col min="7674" max="7675" width="5.42578125" style="31" customWidth="1"/>
    <col min="7676" max="7676" width="2.85546875" style="31" customWidth="1"/>
    <col min="7677" max="7677" width="7.140625" style="31" customWidth="1"/>
    <col min="7678" max="7680" width="5.42578125" style="31" customWidth="1"/>
    <col min="7681" max="7681" width="5.7109375" style="31" customWidth="1"/>
    <col min="7682" max="7682" width="5.28515625" style="31" customWidth="1"/>
    <col min="7683" max="7683" width="7.85546875" style="31" customWidth="1"/>
    <col min="7684" max="7684" width="7.5703125" style="31" customWidth="1"/>
    <col min="7685" max="7685" width="10.85546875" style="31" customWidth="1"/>
    <col min="7686" max="7687" width="9.85546875" style="31" customWidth="1"/>
    <col min="7688" max="7689" width="10.7109375" style="31" customWidth="1"/>
    <col min="7690" max="7690" width="17.28515625" style="31" customWidth="1"/>
    <col min="7691" max="7704" width="10.28515625" style="31" customWidth="1"/>
    <col min="7705" max="7705" width="13.85546875" style="31" bestFit="1" customWidth="1"/>
    <col min="7706" max="7911" width="10.28515625" style="31" customWidth="1"/>
    <col min="7912" max="7912" width="4.28515625" style="31" customWidth="1"/>
    <col min="7913" max="7913" width="22.7109375" style="31" customWidth="1"/>
    <col min="7914" max="7914" width="6.85546875" style="31" customWidth="1"/>
    <col min="7915" max="7915" width="5.5703125" style="31" customWidth="1"/>
    <col min="7916" max="7917" width="5.42578125" style="31" customWidth="1"/>
    <col min="7918" max="7918" width="2.85546875" style="31" customWidth="1"/>
    <col min="7919" max="7919" width="7.140625" style="31" customWidth="1"/>
    <col min="7920" max="7922" width="5.42578125" style="31" customWidth="1"/>
    <col min="7923" max="7923" width="5.7109375" style="31" customWidth="1"/>
    <col min="7924" max="7924" width="5.28515625" style="31" customWidth="1"/>
    <col min="7925" max="7925" width="7.85546875" style="31"/>
    <col min="7926" max="7926" width="4.28515625" style="31" customWidth="1"/>
    <col min="7927" max="7927" width="22.7109375" style="31" customWidth="1"/>
    <col min="7928" max="7928" width="6.85546875" style="31" customWidth="1"/>
    <col min="7929" max="7929" width="5.5703125" style="31" customWidth="1"/>
    <col min="7930" max="7931" width="5.42578125" style="31" customWidth="1"/>
    <col min="7932" max="7932" width="2.85546875" style="31" customWidth="1"/>
    <col min="7933" max="7933" width="7.140625" style="31" customWidth="1"/>
    <col min="7934" max="7936" width="5.42578125" style="31" customWidth="1"/>
    <col min="7937" max="7937" width="5.7109375" style="31" customWidth="1"/>
    <col min="7938" max="7938" width="5.28515625" style="31" customWidth="1"/>
    <col min="7939" max="7939" width="7.85546875" style="31" customWidth="1"/>
    <col min="7940" max="7940" width="7.5703125" style="31" customWidth="1"/>
    <col min="7941" max="7941" width="10.85546875" style="31" customWidth="1"/>
    <col min="7942" max="7943" width="9.85546875" style="31" customWidth="1"/>
    <col min="7944" max="7945" width="10.7109375" style="31" customWidth="1"/>
    <col min="7946" max="7946" width="17.28515625" style="31" customWidth="1"/>
    <col min="7947" max="7960" width="10.28515625" style="31" customWidth="1"/>
    <col min="7961" max="7961" width="13.85546875" style="31" bestFit="1" customWidth="1"/>
    <col min="7962" max="8167" width="10.28515625" style="31" customWidth="1"/>
    <col min="8168" max="8168" width="4.28515625" style="31" customWidth="1"/>
    <col min="8169" max="8169" width="22.7109375" style="31" customWidth="1"/>
    <col min="8170" max="8170" width="6.85546875" style="31" customWidth="1"/>
    <col min="8171" max="8171" width="5.5703125" style="31" customWidth="1"/>
    <col min="8172" max="8173" width="5.42578125" style="31" customWidth="1"/>
    <col min="8174" max="8174" width="2.85546875" style="31" customWidth="1"/>
    <col min="8175" max="8175" width="7.140625" style="31" customWidth="1"/>
    <col min="8176" max="8178" width="5.42578125" style="31" customWidth="1"/>
    <col min="8179" max="8179" width="5.7109375" style="31" customWidth="1"/>
    <col min="8180" max="8180" width="5.28515625" style="31" customWidth="1"/>
    <col min="8181" max="8181" width="7.85546875" style="31"/>
    <col min="8182" max="8182" width="4.28515625" style="31" customWidth="1"/>
    <col min="8183" max="8183" width="22.7109375" style="31" customWidth="1"/>
    <col min="8184" max="8184" width="6.85546875" style="31" customWidth="1"/>
    <col min="8185" max="8185" width="5.5703125" style="31" customWidth="1"/>
    <col min="8186" max="8187" width="5.42578125" style="31" customWidth="1"/>
    <col min="8188" max="8188" width="2.85546875" style="31" customWidth="1"/>
    <col min="8189" max="8189" width="7.140625" style="31" customWidth="1"/>
    <col min="8190" max="8192" width="5.42578125" style="31" customWidth="1"/>
    <col min="8193" max="8193" width="5.7109375" style="31" customWidth="1"/>
    <col min="8194" max="8194" width="5.28515625" style="31" customWidth="1"/>
    <col min="8195" max="8195" width="7.85546875" style="31" customWidth="1"/>
    <col min="8196" max="8196" width="7.5703125" style="31" customWidth="1"/>
    <col min="8197" max="8197" width="10.85546875" style="31" customWidth="1"/>
    <col min="8198" max="8199" width="9.85546875" style="31" customWidth="1"/>
    <col min="8200" max="8201" width="10.7109375" style="31" customWidth="1"/>
    <col min="8202" max="8202" width="17.28515625" style="31" customWidth="1"/>
    <col min="8203" max="8216" width="10.28515625" style="31" customWidth="1"/>
    <col min="8217" max="8217" width="13.85546875" style="31" bestFit="1" customWidth="1"/>
    <col min="8218" max="8423" width="10.28515625" style="31" customWidth="1"/>
    <col min="8424" max="8424" width="4.28515625" style="31" customWidth="1"/>
    <col min="8425" max="8425" width="22.7109375" style="31" customWidth="1"/>
    <col min="8426" max="8426" width="6.85546875" style="31" customWidth="1"/>
    <col min="8427" max="8427" width="5.5703125" style="31" customWidth="1"/>
    <col min="8428" max="8429" width="5.42578125" style="31" customWidth="1"/>
    <col min="8430" max="8430" width="2.85546875" style="31" customWidth="1"/>
    <col min="8431" max="8431" width="7.140625" style="31" customWidth="1"/>
    <col min="8432" max="8434" width="5.42578125" style="31" customWidth="1"/>
    <col min="8435" max="8435" width="5.7109375" style="31" customWidth="1"/>
    <col min="8436" max="8436" width="5.28515625" style="31" customWidth="1"/>
    <col min="8437" max="8437" width="7.85546875" style="31"/>
    <col min="8438" max="8438" width="4.28515625" style="31" customWidth="1"/>
    <col min="8439" max="8439" width="22.7109375" style="31" customWidth="1"/>
    <col min="8440" max="8440" width="6.85546875" style="31" customWidth="1"/>
    <col min="8441" max="8441" width="5.5703125" style="31" customWidth="1"/>
    <col min="8442" max="8443" width="5.42578125" style="31" customWidth="1"/>
    <col min="8444" max="8444" width="2.85546875" style="31" customWidth="1"/>
    <col min="8445" max="8445" width="7.140625" style="31" customWidth="1"/>
    <col min="8446" max="8448" width="5.42578125" style="31" customWidth="1"/>
    <col min="8449" max="8449" width="5.7109375" style="31" customWidth="1"/>
    <col min="8450" max="8450" width="5.28515625" style="31" customWidth="1"/>
    <col min="8451" max="8451" width="7.85546875" style="31" customWidth="1"/>
    <col min="8452" max="8452" width="7.5703125" style="31" customWidth="1"/>
    <col min="8453" max="8453" width="10.85546875" style="31" customWidth="1"/>
    <col min="8454" max="8455" width="9.85546875" style="31" customWidth="1"/>
    <col min="8456" max="8457" width="10.7109375" style="31" customWidth="1"/>
    <col min="8458" max="8458" width="17.28515625" style="31" customWidth="1"/>
    <col min="8459" max="8472" width="10.28515625" style="31" customWidth="1"/>
    <col min="8473" max="8473" width="13.85546875" style="31" bestFit="1" customWidth="1"/>
    <col min="8474" max="8679" width="10.28515625" style="31" customWidth="1"/>
    <col min="8680" max="8680" width="4.28515625" style="31" customWidth="1"/>
    <col min="8681" max="8681" width="22.7109375" style="31" customWidth="1"/>
    <col min="8682" max="8682" width="6.85546875" style="31" customWidth="1"/>
    <col min="8683" max="8683" width="5.5703125" style="31" customWidth="1"/>
    <col min="8684" max="8685" width="5.42578125" style="31" customWidth="1"/>
    <col min="8686" max="8686" width="2.85546875" style="31" customWidth="1"/>
    <col min="8687" max="8687" width="7.140625" style="31" customWidth="1"/>
    <col min="8688" max="8690" width="5.42578125" style="31" customWidth="1"/>
    <col min="8691" max="8691" width="5.7109375" style="31" customWidth="1"/>
    <col min="8692" max="8692" width="5.28515625" style="31" customWidth="1"/>
    <col min="8693" max="8693" width="7.85546875" style="31"/>
    <col min="8694" max="8694" width="4.28515625" style="31" customWidth="1"/>
    <col min="8695" max="8695" width="22.7109375" style="31" customWidth="1"/>
    <col min="8696" max="8696" width="6.85546875" style="31" customWidth="1"/>
    <col min="8697" max="8697" width="5.5703125" style="31" customWidth="1"/>
    <col min="8698" max="8699" width="5.42578125" style="31" customWidth="1"/>
    <col min="8700" max="8700" width="2.85546875" style="31" customWidth="1"/>
    <col min="8701" max="8701" width="7.140625" style="31" customWidth="1"/>
    <col min="8702" max="8704" width="5.42578125" style="31" customWidth="1"/>
    <col min="8705" max="8705" width="5.7109375" style="31" customWidth="1"/>
    <col min="8706" max="8706" width="5.28515625" style="31" customWidth="1"/>
    <col min="8707" max="8707" width="7.85546875" style="31" customWidth="1"/>
    <col min="8708" max="8708" width="7.5703125" style="31" customWidth="1"/>
    <col min="8709" max="8709" width="10.85546875" style="31" customWidth="1"/>
    <col min="8710" max="8711" width="9.85546875" style="31" customWidth="1"/>
    <col min="8712" max="8713" width="10.7109375" style="31" customWidth="1"/>
    <col min="8714" max="8714" width="17.28515625" style="31" customWidth="1"/>
    <col min="8715" max="8728" width="10.28515625" style="31" customWidth="1"/>
    <col min="8729" max="8729" width="13.85546875" style="31" bestFit="1" customWidth="1"/>
    <col min="8730" max="8935" width="10.28515625" style="31" customWidth="1"/>
    <col min="8936" max="8936" width="4.28515625" style="31" customWidth="1"/>
    <col min="8937" max="8937" width="22.7109375" style="31" customWidth="1"/>
    <col min="8938" max="8938" width="6.85546875" style="31" customWidth="1"/>
    <col min="8939" max="8939" width="5.5703125" style="31" customWidth="1"/>
    <col min="8940" max="8941" width="5.42578125" style="31" customWidth="1"/>
    <col min="8942" max="8942" width="2.85546875" style="31" customWidth="1"/>
    <col min="8943" max="8943" width="7.140625" style="31" customWidth="1"/>
    <col min="8944" max="8946" width="5.42578125" style="31" customWidth="1"/>
    <col min="8947" max="8947" width="5.7109375" style="31" customWidth="1"/>
    <col min="8948" max="8948" width="5.28515625" style="31" customWidth="1"/>
    <col min="8949" max="8949" width="7.85546875" style="31"/>
    <col min="8950" max="8950" width="4.28515625" style="31" customWidth="1"/>
    <col min="8951" max="8951" width="22.7109375" style="31" customWidth="1"/>
    <col min="8952" max="8952" width="6.85546875" style="31" customWidth="1"/>
    <col min="8953" max="8953" width="5.5703125" style="31" customWidth="1"/>
    <col min="8954" max="8955" width="5.42578125" style="31" customWidth="1"/>
    <col min="8956" max="8956" width="2.85546875" style="31" customWidth="1"/>
    <col min="8957" max="8957" width="7.140625" style="31" customWidth="1"/>
    <col min="8958" max="8960" width="5.42578125" style="31" customWidth="1"/>
    <col min="8961" max="8961" width="5.7109375" style="31" customWidth="1"/>
    <col min="8962" max="8962" width="5.28515625" style="31" customWidth="1"/>
    <col min="8963" max="8963" width="7.85546875" style="31" customWidth="1"/>
    <col min="8964" max="8964" width="7.5703125" style="31" customWidth="1"/>
    <col min="8965" max="8965" width="10.85546875" style="31" customWidth="1"/>
    <col min="8966" max="8967" width="9.85546875" style="31" customWidth="1"/>
    <col min="8968" max="8969" width="10.7109375" style="31" customWidth="1"/>
    <col min="8970" max="8970" width="17.28515625" style="31" customWidth="1"/>
    <col min="8971" max="8984" width="10.28515625" style="31" customWidth="1"/>
    <col min="8985" max="8985" width="13.85546875" style="31" bestFit="1" customWidth="1"/>
    <col min="8986" max="9191" width="10.28515625" style="31" customWidth="1"/>
    <col min="9192" max="9192" width="4.28515625" style="31" customWidth="1"/>
    <col min="9193" max="9193" width="22.7109375" style="31" customWidth="1"/>
    <col min="9194" max="9194" width="6.85546875" style="31" customWidth="1"/>
    <col min="9195" max="9195" width="5.5703125" style="31" customWidth="1"/>
    <col min="9196" max="9197" width="5.42578125" style="31" customWidth="1"/>
    <col min="9198" max="9198" width="2.85546875" style="31" customWidth="1"/>
    <col min="9199" max="9199" width="7.140625" style="31" customWidth="1"/>
    <col min="9200" max="9202" width="5.42578125" style="31" customWidth="1"/>
    <col min="9203" max="9203" width="5.7109375" style="31" customWidth="1"/>
    <col min="9204" max="9204" width="5.28515625" style="31" customWidth="1"/>
    <col min="9205" max="9205" width="7.85546875" style="31"/>
    <col min="9206" max="9206" width="4.28515625" style="31" customWidth="1"/>
    <col min="9207" max="9207" width="22.7109375" style="31" customWidth="1"/>
    <col min="9208" max="9208" width="6.85546875" style="31" customWidth="1"/>
    <col min="9209" max="9209" width="5.5703125" style="31" customWidth="1"/>
    <col min="9210" max="9211" width="5.42578125" style="31" customWidth="1"/>
    <col min="9212" max="9212" width="2.85546875" style="31" customWidth="1"/>
    <col min="9213" max="9213" width="7.140625" style="31" customWidth="1"/>
    <col min="9214" max="9216" width="5.42578125" style="31" customWidth="1"/>
    <col min="9217" max="9217" width="5.7109375" style="31" customWidth="1"/>
    <col min="9218" max="9218" width="5.28515625" style="31" customWidth="1"/>
    <col min="9219" max="9219" width="7.85546875" style="31" customWidth="1"/>
    <col min="9220" max="9220" width="7.5703125" style="31" customWidth="1"/>
    <col min="9221" max="9221" width="10.85546875" style="31" customWidth="1"/>
    <col min="9222" max="9223" width="9.85546875" style="31" customWidth="1"/>
    <col min="9224" max="9225" width="10.7109375" style="31" customWidth="1"/>
    <col min="9226" max="9226" width="17.28515625" style="31" customWidth="1"/>
    <col min="9227" max="9240" width="10.28515625" style="31" customWidth="1"/>
    <col min="9241" max="9241" width="13.85546875" style="31" bestFit="1" customWidth="1"/>
    <col min="9242" max="9447" width="10.28515625" style="31" customWidth="1"/>
    <col min="9448" max="9448" width="4.28515625" style="31" customWidth="1"/>
    <col min="9449" max="9449" width="22.7109375" style="31" customWidth="1"/>
    <col min="9450" max="9450" width="6.85546875" style="31" customWidth="1"/>
    <col min="9451" max="9451" width="5.5703125" style="31" customWidth="1"/>
    <col min="9452" max="9453" width="5.42578125" style="31" customWidth="1"/>
    <col min="9454" max="9454" width="2.85546875" style="31" customWidth="1"/>
    <col min="9455" max="9455" width="7.140625" style="31" customWidth="1"/>
    <col min="9456" max="9458" width="5.42578125" style="31" customWidth="1"/>
    <col min="9459" max="9459" width="5.7109375" style="31" customWidth="1"/>
    <col min="9460" max="9460" width="5.28515625" style="31" customWidth="1"/>
    <col min="9461" max="9461" width="7.85546875" style="31"/>
    <col min="9462" max="9462" width="4.28515625" style="31" customWidth="1"/>
    <col min="9463" max="9463" width="22.7109375" style="31" customWidth="1"/>
    <col min="9464" max="9464" width="6.85546875" style="31" customWidth="1"/>
    <col min="9465" max="9465" width="5.5703125" style="31" customWidth="1"/>
    <col min="9466" max="9467" width="5.42578125" style="31" customWidth="1"/>
    <col min="9468" max="9468" width="2.85546875" style="31" customWidth="1"/>
    <col min="9469" max="9469" width="7.140625" style="31" customWidth="1"/>
    <col min="9470" max="9472" width="5.42578125" style="31" customWidth="1"/>
    <col min="9473" max="9473" width="5.7109375" style="31" customWidth="1"/>
    <col min="9474" max="9474" width="5.28515625" style="31" customWidth="1"/>
    <col min="9475" max="9475" width="7.85546875" style="31" customWidth="1"/>
    <col min="9476" max="9476" width="7.5703125" style="31" customWidth="1"/>
    <col min="9477" max="9477" width="10.85546875" style="31" customWidth="1"/>
    <col min="9478" max="9479" width="9.85546875" style="31" customWidth="1"/>
    <col min="9480" max="9481" width="10.7109375" style="31" customWidth="1"/>
    <col min="9482" max="9482" width="17.28515625" style="31" customWidth="1"/>
    <col min="9483" max="9496" width="10.28515625" style="31" customWidth="1"/>
    <col min="9497" max="9497" width="13.85546875" style="31" bestFit="1" customWidth="1"/>
    <col min="9498" max="9703" width="10.28515625" style="31" customWidth="1"/>
    <col min="9704" max="9704" width="4.28515625" style="31" customWidth="1"/>
    <col min="9705" max="9705" width="22.7109375" style="31" customWidth="1"/>
    <col min="9706" max="9706" width="6.85546875" style="31" customWidth="1"/>
    <col min="9707" max="9707" width="5.5703125" style="31" customWidth="1"/>
    <col min="9708" max="9709" width="5.42578125" style="31" customWidth="1"/>
    <col min="9710" max="9710" width="2.85546875" style="31" customWidth="1"/>
    <col min="9711" max="9711" width="7.140625" style="31" customWidth="1"/>
    <col min="9712" max="9714" width="5.42578125" style="31" customWidth="1"/>
    <col min="9715" max="9715" width="5.7109375" style="31" customWidth="1"/>
    <col min="9716" max="9716" width="5.28515625" style="31" customWidth="1"/>
    <col min="9717" max="9717" width="7.85546875" style="31"/>
    <col min="9718" max="9718" width="4.28515625" style="31" customWidth="1"/>
    <col min="9719" max="9719" width="22.7109375" style="31" customWidth="1"/>
    <col min="9720" max="9720" width="6.85546875" style="31" customWidth="1"/>
    <col min="9721" max="9721" width="5.5703125" style="31" customWidth="1"/>
    <col min="9722" max="9723" width="5.42578125" style="31" customWidth="1"/>
    <col min="9724" max="9724" width="2.85546875" style="31" customWidth="1"/>
    <col min="9725" max="9725" width="7.140625" style="31" customWidth="1"/>
    <col min="9726" max="9728" width="5.42578125" style="31" customWidth="1"/>
    <col min="9729" max="9729" width="5.7109375" style="31" customWidth="1"/>
    <col min="9730" max="9730" width="5.28515625" style="31" customWidth="1"/>
    <col min="9731" max="9731" width="7.85546875" style="31" customWidth="1"/>
    <col min="9732" max="9732" width="7.5703125" style="31" customWidth="1"/>
    <col min="9733" max="9733" width="10.85546875" style="31" customWidth="1"/>
    <col min="9734" max="9735" width="9.85546875" style="31" customWidth="1"/>
    <col min="9736" max="9737" width="10.7109375" style="31" customWidth="1"/>
    <col min="9738" max="9738" width="17.28515625" style="31" customWidth="1"/>
    <col min="9739" max="9752" width="10.28515625" style="31" customWidth="1"/>
    <col min="9753" max="9753" width="13.85546875" style="31" bestFit="1" customWidth="1"/>
    <col min="9754" max="9959" width="10.28515625" style="31" customWidth="1"/>
    <col min="9960" max="9960" width="4.28515625" style="31" customWidth="1"/>
    <col min="9961" max="9961" width="22.7109375" style="31" customWidth="1"/>
    <col min="9962" max="9962" width="6.85546875" style="31" customWidth="1"/>
    <col min="9963" max="9963" width="5.5703125" style="31" customWidth="1"/>
    <col min="9964" max="9965" width="5.42578125" style="31" customWidth="1"/>
    <col min="9966" max="9966" width="2.85546875" style="31" customWidth="1"/>
    <col min="9967" max="9967" width="7.140625" style="31" customWidth="1"/>
    <col min="9968" max="9970" width="5.42578125" style="31" customWidth="1"/>
    <col min="9971" max="9971" width="5.7109375" style="31" customWidth="1"/>
    <col min="9972" max="9972" width="5.28515625" style="31" customWidth="1"/>
    <col min="9973" max="9973" width="7.85546875" style="31"/>
    <col min="9974" max="9974" width="4.28515625" style="31" customWidth="1"/>
    <col min="9975" max="9975" width="22.7109375" style="31" customWidth="1"/>
    <col min="9976" max="9976" width="6.85546875" style="31" customWidth="1"/>
    <col min="9977" max="9977" width="5.5703125" style="31" customWidth="1"/>
    <col min="9978" max="9979" width="5.42578125" style="31" customWidth="1"/>
    <col min="9980" max="9980" width="2.85546875" style="31" customWidth="1"/>
    <col min="9981" max="9981" width="7.140625" style="31" customWidth="1"/>
    <col min="9982" max="9984" width="5.42578125" style="31" customWidth="1"/>
    <col min="9985" max="9985" width="5.7109375" style="31" customWidth="1"/>
    <col min="9986" max="9986" width="5.28515625" style="31" customWidth="1"/>
    <col min="9987" max="9987" width="7.85546875" style="31" customWidth="1"/>
    <col min="9988" max="9988" width="7.5703125" style="31" customWidth="1"/>
    <col min="9989" max="9989" width="10.85546875" style="31" customWidth="1"/>
    <col min="9990" max="9991" width="9.85546875" style="31" customWidth="1"/>
    <col min="9992" max="9993" width="10.7109375" style="31" customWidth="1"/>
    <col min="9994" max="9994" width="17.28515625" style="31" customWidth="1"/>
    <col min="9995" max="10008" width="10.28515625" style="31" customWidth="1"/>
    <col min="10009" max="10009" width="13.85546875" style="31" bestFit="1" customWidth="1"/>
    <col min="10010" max="10215" width="10.28515625" style="31" customWidth="1"/>
    <col min="10216" max="10216" width="4.28515625" style="31" customWidth="1"/>
    <col min="10217" max="10217" width="22.7109375" style="31" customWidth="1"/>
    <col min="10218" max="10218" width="6.85546875" style="31" customWidth="1"/>
    <col min="10219" max="10219" width="5.5703125" style="31" customWidth="1"/>
    <col min="10220" max="10221" width="5.42578125" style="31" customWidth="1"/>
    <col min="10222" max="10222" width="2.85546875" style="31" customWidth="1"/>
    <col min="10223" max="10223" width="7.140625" style="31" customWidth="1"/>
    <col min="10224" max="10226" width="5.42578125" style="31" customWidth="1"/>
    <col min="10227" max="10227" width="5.7109375" style="31" customWidth="1"/>
    <col min="10228" max="10228" width="5.28515625" style="31" customWidth="1"/>
    <col min="10229" max="10229" width="7.85546875" style="31"/>
    <col min="10230" max="10230" width="4.28515625" style="31" customWidth="1"/>
    <col min="10231" max="10231" width="22.7109375" style="31" customWidth="1"/>
    <col min="10232" max="10232" width="6.85546875" style="31" customWidth="1"/>
    <col min="10233" max="10233" width="5.5703125" style="31" customWidth="1"/>
    <col min="10234" max="10235" width="5.42578125" style="31" customWidth="1"/>
    <col min="10236" max="10236" width="2.85546875" style="31" customWidth="1"/>
    <col min="10237" max="10237" width="7.140625" style="31" customWidth="1"/>
    <col min="10238" max="10240" width="5.42578125" style="31" customWidth="1"/>
    <col min="10241" max="10241" width="5.7109375" style="31" customWidth="1"/>
    <col min="10242" max="10242" width="5.28515625" style="31" customWidth="1"/>
    <col min="10243" max="10243" width="7.85546875" style="31" customWidth="1"/>
    <col min="10244" max="10244" width="7.5703125" style="31" customWidth="1"/>
    <col min="10245" max="10245" width="10.85546875" style="31" customWidth="1"/>
    <col min="10246" max="10247" width="9.85546875" style="31" customWidth="1"/>
    <col min="10248" max="10249" width="10.7109375" style="31" customWidth="1"/>
    <col min="10250" max="10250" width="17.28515625" style="31" customWidth="1"/>
    <col min="10251" max="10264" width="10.28515625" style="31" customWidth="1"/>
    <col min="10265" max="10265" width="13.85546875" style="31" bestFit="1" customWidth="1"/>
    <col min="10266" max="10471" width="10.28515625" style="31" customWidth="1"/>
    <col min="10472" max="10472" width="4.28515625" style="31" customWidth="1"/>
    <col min="10473" max="10473" width="22.7109375" style="31" customWidth="1"/>
    <col min="10474" max="10474" width="6.85546875" style="31" customWidth="1"/>
    <col min="10475" max="10475" width="5.5703125" style="31" customWidth="1"/>
    <col min="10476" max="10477" width="5.42578125" style="31" customWidth="1"/>
    <col min="10478" max="10478" width="2.85546875" style="31" customWidth="1"/>
    <col min="10479" max="10479" width="7.140625" style="31" customWidth="1"/>
    <col min="10480" max="10482" width="5.42578125" style="31" customWidth="1"/>
    <col min="10483" max="10483" width="5.7109375" style="31" customWidth="1"/>
    <col min="10484" max="10484" width="5.28515625" style="31" customWidth="1"/>
    <col min="10485" max="10485" width="7.85546875" style="31"/>
    <col min="10486" max="10486" width="4.28515625" style="31" customWidth="1"/>
    <col min="10487" max="10487" width="22.7109375" style="31" customWidth="1"/>
    <col min="10488" max="10488" width="6.85546875" style="31" customWidth="1"/>
    <col min="10489" max="10489" width="5.5703125" style="31" customWidth="1"/>
    <col min="10490" max="10491" width="5.42578125" style="31" customWidth="1"/>
    <col min="10492" max="10492" width="2.85546875" style="31" customWidth="1"/>
    <col min="10493" max="10493" width="7.140625" style="31" customWidth="1"/>
    <col min="10494" max="10496" width="5.42578125" style="31" customWidth="1"/>
    <col min="10497" max="10497" width="5.7109375" style="31" customWidth="1"/>
    <col min="10498" max="10498" width="5.28515625" style="31" customWidth="1"/>
    <col min="10499" max="10499" width="7.85546875" style="31" customWidth="1"/>
    <col min="10500" max="10500" width="7.5703125" style="31" customWidth="1"/>
    <col min="10501" max="10501" width="10.85546875" style="31" customWidth="1"/>
    <col min="10502" max="10503" width="9.85546875" style="31" customWidth="1"/>
    <col min="10504" max="10505" width="10.7109375" style="31" customWidth="1"/>
    <col min="10506" max="10506" width="17.28515625" style="31" customWidth="1"/>
    <col min="10507" max="10520" width="10.28515625" style="31" customWidth="1"/>
    <col min="10521" max="10521" width="13.85546875" style="31" bestFit="1" customWidth="1"/>
    <col min="10522" max="10727" width="10.28515625" style="31" customWidth="1"/>
    <col min="10728" max="10728" width="4.28515625" style="31" customWidth="1"/>
    <col min="10729" max="10729" width="22.7109375" style="31" customWidth="1"/>
    <col min="10730" max="10730" width="6.85546875" style="31" customWidth="1"/>
    <col min="10731" max="10731" width="5.5703125" style="31" customWidth="1"/>
    <col min="10732" max="10733" width="5.42578125" style="31" customWidth="1"/>
    <col min="10734" max="10734" width="2.85546875" style="31" customWidth="1"/>
    <col min="10735" max="10735" width="7.140625" style="31" customWidth="1"/>
    <col min="10736" max="10738" width="5.42578125" style="31" customWidth="1"/>
    <col min="10739" max="10739" width="5.7109375" style="31" customWidth="1"/>
    <col min="10740" max="10740" width="5.28515625" style="31" customWidth="1"/>
    <col min="10741" max="10741" width="7.85546875" style="31"/>
    <col min="10742" max="10742" width="4.28515625" style="31" customWidth="1"/>
    <col min="10743" max="10743" width="22.7109375" style="31" customWidth="1"/>
    <col min="10744" max="10744" width="6.85546875" style="31" customWidth="1"/>
    <col min="10745" max="10745" width="5.5703125" style="31" customWidth="1"/>
    <col min="10746" max="10747" width="5.42578125" style="31" customWidth="1"/>
    <col min="10748" max="10748" width="2.85546875" style="31" customWidth="1"/>
    <col min="10749" max="10749" width="7.140625" style="31" customWidth="1"/>
    <col min="10750" max="10752" width="5.42578125" style="31" customWidth="1"/>
    <col min="10753" max="10753" width="5.7109375" style="31" customWidth="1"/>
    <col min="10754" max="10754" width="5.28515625" style="31" customWidth="1"/>
    <col min="10755" max="10755" width="7.85546875" style="31" customWidth="1"/>
    <col min="10756" max="10756" width="7.5703125" style="31" customWidth="1"/>
    <col min="10757" max="10757" width="10.85546875" style="31" customWidth="1"/>
    <col min="10758" max="10759" width="9.85546875" style="31" customWidth="1"/>
    <col min="10760" max="10761" width="10.7109375" style="31" customWidth="1"/>
    <col min="10762" max="10762" width="17.28515625" style="31" customWidth="1"/>
    <col min="10763" max="10776" width="10.28515625" style="31" customWidth="1"/>
    <col min="10777" max="10777" width="13.85546875" style="31" bestFit="1" customWidth="1"/>
    <col min="10778" max="10983" width="10.28515625" style="31" customWidth="1"/>
    <col min="10984" max="10984" width="4.28515625" style="31" customWidth="1"/>
    <col min="10985" max="10985" width="22.7109375" style="31" customWidth="1"/>
    <col min="10986" max="10986" width="6.85546875" style="31" customWidth="1"/>
    <col min="10987" max="10987" width="5.5703125" style="31" customWidth="1"/>
    <col min="10988" max="10989" width="5.42578125" style="31" customWidth="1"/>
    <col min="10990" max="10990" width="2.85546875" style="31" customWidth="1"/>
    <col min="10991" max="10991" width="7.140625" style="31" customWidth="1"/>
    <col min="10992" max="10994" width="5.42578125" style="31" customWidth="1"/>
    <col min="10995" max="10995" width="5.7109375" style="31" customWidth="1"/>
    <col min="10996" max="10996" width="5.28515625" style="31" customWidth="1"/>
    <col min="10997" max="10997" width="7.85546875" style="31"/>
    <col min="10998" max="10998" width="4.28515625" style="31" customWidth="1"/>
    <col min="10999" max="10999" width="22.7109375" style="31" customWidth="1"/>
    <col min="11000" max="11000" width="6.85546875" style="31" customWidth="1"/>
    <col min="11001" max="11001" width="5.5703125" style="31" customWidth="1"/>
    <col min="11002" max="11003" width="5.42578125" style="31" customWidth="1"/>
    <col min="11004" max="11004" width="2.85546875" style="31" customWidth="1"/>
    <col min="11005" max="11005" width="7.140625" style="31" customWidth="1"/>
    <col min="11006" max="11008" width="5.42578125" style="31" customWidth="1"/>
    <col min="11009" max="11009" width="5.7109375" style="31" customWidth="1"/>
    <col min="11010" max="11010" width="5.28515625" style="31" customWidth="1"/>
    <col min="11011" max="11011" width="7.85546875" style="31" customWidth="1"/>
    <col min="11012" max="11012" width="7.5703125" style="31" customWidth="1"/>
    <col min="11013" max="11013" width="10.85546875" style="31" customWidth="1"/>
    <col min="11014" max="11015" width="9.85546875" style="31" customWidth="1"/>
    <col min="11016" max="11017" width="10.7109375" style="31" customWidth="1"/>
    <col min="11018" max="11018" width="17.28515625" style="31" customWidth="1"/>
    <col min="11019" max="11032" width="10.28515625" style="31" customWidth="1"/>
    <col min="11033" max="11033" width="13.85546875" style="31" bestFit="1" customWidth="1"/>
    <col min="11034" max="11239" width="10.28515625" style="31" customWidth="1"/>
    <col min="11240" max="11240" width="4.28515625" style="31" customWidth="1"/>
    <col min="11241" max="11241" width="22.7109375" style="31" customWidth="1"/>
    <col min="11242" max="11242" width="6.85546875" style="31" customWidth="1"/>
    <col min="11243" max="11243" width="5.5703125" style="31" customWidth="1"/>
    <col min="11244" max="11245" width="5.42578125" style="31" customWidth="1"/>
    <col min="11246" max="11246" width="2.85546875" style="31" customWidth="1"/>
    <col min="11247" max="11247" width="7.140625" style="31" customWidth="1"/>
    <col min="11248" max="11250" width="5.42578125" style="31" customWidth="1"/>
    <col min="11251" max="11251" width="5.7109375" style="31" customWidth="1"/>
    <col min="11252" max="11252" width="5.28515625" style="31" customWidth="1"/>
    <col min="11253" max="11253" width="7.85546875" style="31"/>
    <col min="11254" max="11254" width="4.28515625" style="31" customWidth="1"/>
    <col min="11255" max="11255" width="22.7109375" style="31" customWidth="1"/>
    <col min="11256" max="11256" width="6.85546875" style="31" customWidth="1"/>
    <col min="11257" max="11257" width="5.5703125" style="31" customWidth="1"/>
    <col min="11258" max="11259" width="5.42578125" style="31" customWidth="1"/>
    <col min="11260" max="11260" width="2.85546875" style="31" customWidth="1"/>
    <col min="11261" max="11261" width="7.140625" style="31" customWidth="1"/>
    <col min="11262" max="11264" width="5.42578125" style="31" customWidth="1"/>
    <col min="11265" max="11265" width="5.7109375" style="31" customWidth="1"/>
    <col min="11266" max="11266" width="5.28515625" style="31" customWidth="1"/>
    <col min="11267" max="11267" width="7.85546875" style="31" customWidth="1"/>
    <col min="11268" max="11268" width="7.5703125" style="31" customWidth="1"/>
    <col min="11269" max="11269" width="10.85546875" style="31" customWidth="1"/>
    <col min="11270" max="11271" width="9.85546875" style="31" customWidth="1"/>
    <col min="11272" max="11273" width="10.7109375" style="31" customWidth="1"/>
    <col min="11274" max="11274" width="17.28515625" style="31" customWidth="1"/>
    <col min="11275" max="11288" width="10.28515625" style="31" customWidth="1"/>
    <col min="11289" max="11289" width="13.85546875" style="31" bestFit="1" customWidth="1"/>
    <col min="11290" max="11495" width="10.28515625" style="31" customWidth="1"/>
    <col min="11496" max="11496" width="4.28515625" style="31" customWidth="1"/>
    <col min="11497" max="11497" width="22.7109375" style="31" customWidth="1"/>
    <col min="11498" max="11498" width="6.85546875" style="31" customWidth="1"/>
    <col min="11499" max="11499" width="5.5703125" style="31" customWidth="1"/>
    <col min="11500" max="11501" width="5.42578125" style="31" customWidth="1"/>
    <col min="11502" max="11502" width="2.85546875" style="31" customWidth="1"/>
    <col min="11503" max="11503" width="7.140625" style="31" customWidth="1"/>
    <col min="11504" max="11506" width="5.42578125" style="31" customWidth="1"/>
    <col min="11507" max="11507" width="5.7109375" style="31" customWidth="1"/>
    <col min="11508" max="11508" width="5.28515625" style="31" customWidth="1"/>
    <col min="11509" max="11509" width="7.85546875" style="31"/>
    <col min="11510" max="11510" width="4.28515625" style="31" customWidth="1"/>
    <col min="11511" max="11511" width="22.7109375" style="31" customWidth="1"/>
    <col min="11512" max="11512" width="6.85546875" style="31" customWidth="1"/>
    <col min="11513" max="11513" width="5.5703125" style="31" customWidth="1"/>
    <col min="11514" max="11515" width="5.42578125" style="31" customWidth="1"/>
    <col min="11516" max="11516" width="2.85546875" style="31" customWidth="1"/>
    <col min="11517" max="11517" width="7.140625" style="31" customWidth="1"/>
    <col min="11518" max="11520" width="5.42578125" style="31" customWidth="1"/>
    <col min="11521" max="11521" width="5.7109375" style="31" customWidth="1"/>
    <col min="11522" max="11522" width="5.28515625" style="31" customWidth="1"/>
    <col min="11523" max="11523" width="7.85546875" style="31" customWidth="1"/>
    <col min="11524" max="11524" width="7.5703125" style="31" customWidth="1"/>
    <col min="11525" max="11525" width="10.85546875" style="31" customWidth="1"/>
    <col min="11526" max="11527" width="9.85546875" style="31" customWidth="1"/>
    <col min="11528" max="11529" width="10.7109375" style="31" customWidth="1"/>
    <col min="11530" max="11530" width="17.28515625" style="31" customWidth="1"/>
    <col min="11531" max="11544" width="10.28515625" style="31" customWidth="1"/>
    <col min="11545" max="11545" width="13.85546875" style="31" bestFit="1" customWidth="1"/>
    <col min="11546" max="11751" width="10.28515625" style="31" customWidth="1"/>
    <col min="11752" max="11752" width="4.28515625" style="31" customWidth="1"/>
    <col min="11753" max="11753" width="22.7109375" style="31" customWidth="1"/>
    <col min="11754" max="11754" width="6.85546875" style="31" customWidth="1"/>
    <col min="11755" max="11755" width="5.5703125" style="31" customWidth="1"/>
    <col min="11756" max="11757" width="5.42578125" style="31" customWidth="1"/>
    <col min="11758" max="11758" width="2.85546875" style="31" customWidth="1"/>
    <col min="11759" max="11759" width="7.140625" style="31" customWidth="1"/>
    <col min="11760" max="11762" width="5.42578125" style="31" customWidth="1"/>
    <col min="11763" max="11763" width="5.7109375" style="31" customWidth="1"/>
    <col min="11764" max="11764" width="5.28515625" style="31" customWidth="1"/>
    <col min="11765" max="11765" width="7.85546875" style="31"/>
    <col min="11766" max="11766" width="4.28515625" style="31" customWidth="1"/>
    <col min="11767" max="11767" width="22.7109375" style="31" customWidth="1"/>
    <col min="11768" max="11768" width="6.85546875" style="31" customWidth="1"/>
    <col min="11769" max="11769" width="5.5703125" style="31" customWidth="1"/>
    <col min="11770" max="11771" width="5.42578125" style="31" customWidth="1"/>
    <col min="11772" max="11772" width="2.85546875" style="31" customWidth="1"/>
    <col min="11773" max="11773" width="7.140625" style="31" customWidth="1"/>
    <col min="11774" max="11776" width="5.42578125" style="31" customWidth="1"/>
    <col min="11777" max="11777" width="5.7109375" style="31" customWidth="1"/>
    <col min="11778" max="11778" width="5.28515625" style="31" customWidth="1"/>
    <col min="11779" max="11779" width="7.85546875" style="31" customWidth="1"/>
    <col min="11780" max="11780" width="7.5703125" style="31" customWidth="1"/>
    <col min="11781" max="11781" width="10.85546875" style="31" customWidth="1"/>
    <col min="11782" max="11783" width="9.85546875" style="31" customWidth="1"/>
    <col min="11784" max="11785" width="10.7109375" style="31" customWidth="1"/>
    <col min="11786" max="11786" width="17.28515625" style="31" customWidth="1"/>
    <col min="11787" max="11800" width="10.28515625" style="31" customWidth="1"/>
    <col min="11801" max="11801" width="13.85546875" style="31" bestFit="1" customWidth="1"/>
    <col min="11802" max="12007" width="10.28515625" style="31" customWidth="1"/>
    <col min="12008" max="12008" width="4.28515625" style="31" customWidth="1"/>
    <col min="12009" max="12009" width="22.7109375" style="31" customWidth="1"/>
    <col min="12010" max="12010" width="6.85546875" style="31" customWidth="1"/>
    <col min="12011" max="12011" width="5.5703125" style="31" customWidth="1"/>
    <col min="12012" max="12013" width="5.42578125" style="31" customWidth="1"/>
    <col min="12014" max="12014" width="2.85546875" style="31" customWidth="1"/>
    <col min="12015" max="12015" width="7.140625" style="31" customWidth="1"/>
    <col min="12016" max="12018" width="5.42578125" style="31" customWidth="1"/>
    <col min="12019" max="12019" width="5.7109375" style="31" customWidth="1"/>
    <col min="12020" max="12020" width="5.28515625" style="31" customWidth="1"/>
    <col min="12021" max="12021" width="7.85546875" style="31"/>
    <col min="12022" max="12022" width="4.28515625" style="31" customWidth="1"/>
    <col min="12023" max="12023" width="22.7109375" style="31" customWidth="1"/>
    <col min="12024" max="12024" width="6.85546875" style="31" customWidth="1"/>
    <col min="12025" max="12025" width="5.5703125" style="31" customWidth="1"/>
    <col min="12026" max="12027" width="5.42578125" style="31" customWidth="1"/>
    <col min="12028" max="12028" width="2.85546875" style="31" customWidth="1"/>
    <col min="12029" max="12029" width="7.140625" style="31" customWidth="1"/>
    <col min="12030" max="12032" width="5.42578125" style="31" customWidth="1"/>
    <col min="12033" max="12033" width="5.7109375" style="31" customWidth="1"/>
    <col min="12034" max="12034" width="5.28515625" style="31" customWidth="1"/>
    <col min="12035" max="12035" width="7.85546875" style="31" customWidth="1"/>
    <col min="12036" max="12036" width="7.5703125" style="31" customWidth="1"/>
    <col min="12037" max="12037" width="10.85546875" style="31" customWidth="1"/>
    <col min="12038" max="12039" width="9.85546875" style="31" customWidth="1"/>
    <col min="12040" max="12041" width="10.7109375" style="31" customWidth="1"/>
    <col min="12042" max="12042" width="17.28515625" style="31" customWidth="1"/>
    <col min="12043" max="12056" width="10.28515625" style="31" customWidth="1"/>
    <col min="12057" max="12057" width="13.85546875" style="31" bestFit="1" customWidth="1"/>
    <col min="12058" max="12263" width="10.28515625" style="31" customWidth="1"/>
    <col min="12264" max="12264" width="4.28515625" style="31" customWidth="1"/>
    <col min="12265" max="12265" width="22.7109375" style="31" customWidth="1"/>
    <col min="12266" max="12266" width="6.85546875" style="31" customWidth="1"/>
    <col min="12267" max="12267" width="5.5703125" style="31" customWidth="1"/>
    <col min="12268" max="12269" width="5.42578125" style="31" customWidth="1"/>
    <col min="12270" max="12270" width="2.85546875" style="31" customWidth="1"/>
    <col min="12271" max="12271" width="7.140625" style="31" customWidth="1"/>
    <col min="12272" max="12274" width="5.42578125" style="31" customWidth="1"/>
    <col min="12275" max="12275" width="5.7109375" style="31" customWidth="1"/>
    <col min="12276" max="12276" width="5.28515625" style="31" customWidth="1"/>
    <col min="12277" max="12277" width="7.85546875" style="31"/>
    <col min="12278" max="12278" width="4.28515625" style="31" customWidth="1"/>
    <col min="12279" max="12279" width="22.7109375" style="31" customWidth="1"/>
    <col min="12280" max="12280" width="6.85546875" style="31" customWidth="1"/>
    <col min="12281" max="12281" width="5.5703125" style="31" customWidth="1"/>
    <col min="12282" max="12283" width="5.42578125" style="31" customWidth="1"/>
    <col min="12284" max="12284" width="2.85546875" style="31" customWidth="1"/>
    <col min="12285" max="12285" width="7.140625" style="31" customWidth="1"/>
    <col min="12286" max="12288" width="5.42578125" style="31" customWidth="1"/>
    <col min="12289" max="12289" width="5.7109375" style="31" customWidth="1"/>
    <col min="12290" max="12290" width="5.28515625" style="31" customWidth="1"/>
    <col min="12291" max="12291" width="7.85546875" style="31" customWidth="1"/>
    <col min="12292" max="12292" width="7.5703125" style="31" customWidth="1"/>
    <col min="12293" max="12293" width="10.85546875" style="31" customWidth="1"/>
    <col min="12294" max="12295" width="9.85546875" style="31" customWidth="1"/>
    <col min="12296" max="12297" width="10.7109375" style="31" customWidth="1"/>
    <col min="12298" max="12298" width="17.28515625" style="31" customWidth="1"/>
    <col min="12299" max="12312" width="10.28515625" style="31" customWidth="1"/>
    <col min="12313" max="12313" width="13.85546875" style="31" bestFit="1" customWidth="1"/>
    <col min="12314" max="12519" width="10.28515625" style="31" customWidth="1"/>
    <col min="12520" max="12520" width="4.28515625" style="31" customWidth="1"/>
    <col min="12521" max="12521" width="22.7109375" style="31" customWidth="1"/>
    <col min="12522" max="12522" width="6.85546875" style="31" customWidth="1"/>
    <col min="12523" max="12523" width="5.5703125" style="31" customWidth="1"/>
    <col min="12524" max="12525" width="5.42578125" style="31" customWidth="1"/>
    <col min="12526" max="12526" width="2.85546875" style="31" customWidth="1"/>
    <col min="12527" max="12527" width="7.140625" style="31" customWidth="1"/>
    <col min="12528" max="12530" width="5.42578125" style="31" customWidth="1"/>
    <col min="12531" max="12531" width="5.7109375" style="31" customWidth="1"/>
    <col min="12532" max="12532" width="5.28515625" style="31" customWidth="1"/>
    <col min="12533" max="12533" width="7.85546875" style="31"/>
    <col min="12534" max="12534" width="4.28515625" style="31" customWidth="1"/>
    <col min="12535" max="12535" width="22.7109375" style="31" customWidth="1"/>
    <col min="12536" max="12536" width="6.85546875" style="31" customWidth="1"/>
    <col min="12537" max="12537" width="5.5703125" style="31" customWidth="1"/>
    <col min="12538" max="12539" width="5.42578125" style="31" customWidth="1"/>
    <col min="12540" max="12540" width="2.85546875" style="31" customWidth="1"/>
    <col min="12541" max="12541" width="7.140625" style="31" customWidth="1"/>
    <col min="12542" max="12544" width="5.42578125" style="31" customWidth="1"/>
    <col min="12545" max="12545" width="5.7109375" style="31" customWidth="1"/>
    <col min="12546" max="12546" width="5.28515625" style="31" customWidth="1"/>
    <col min="12547" max="12547" width="7.85546875" style="31" customWidth="1"/>
    <col min="12548" max="12548" width="7.5703125" style="31" customWidth="1"/>
    <col min="12549" max="12549" width="10.85546875" style="31" customWidth="1"/>
    <col min="12550" max="12551" width="9.85546875" style="31" customWidth="1"/>
    <col min="12552" max="12553" width="10.7109375" style="31" customWidth="1"/>
    <col min="12554" max="12554" width="17.28515625" style="31" customWidth="1"/>
    <col min="12555" max="12568" width="10.28515625" style="31" customWidth="1"/>
    <col min="12569" max="12569" width="13.85546875" style="31" bestFit="1" customWidth="1"/>
    <col min="12570" max="12775" width="10.28515625" style="31" customWidth="1"/>
    <col min="12776" max="12776" width="4.28515625" style="31" customWidth="1"/>
    <col min="12777" max="12777" width="22.7109375" style="31" customWidth="1"/>
    <col min="12778" max="12778" width="6.85546875" style="31" customWidth="1"/>
    <col min="12779" max="12779" width="5.5703125" style="31" customWidth="1"/>
    <col min="12780" max="12781" width="5.42578125" style="31" customWidth="1"/>
    <col min="12782" max="12782" width="2.85546875" style="31" customWidth="1"/>
    <col min="12783" max="12783" width="7.140625" style="31" customWidth="1"/>
    <col min="12784" max="12786" width="5.42578125" style="31" customWidth="1"/>
    <col min="12787" max="12787" width="5.7109375" style="31" customWidth="1"/>
    <col min="12788" max="12788" width="5.28515625" style="31" customWidth="1"/>
    <col min="12789" max="12789" width="7.85546875" style="31"/>
    <col min="12790" max="12790" width="4.28515625" style="31" customWidth="1"/>
    <col min="12791" max="12791" width="22.7109375" style="31" customWidth="1"/>
    <col min="12792" max="12792" width="6.85546875" style="31" customWidth="1"/>
    <col min="12793" max="12793" width="5.5703125" style="31" customWidth="1"/>
    <col min="12794" max="12795" width="5.42578125" style="31" customWidth="1"/>
    <col min="12796" max="12796" width="2.85546875" style="31" customWidth="1"/>
    <col min="12797" max="12797" width="7.140625" style="31" customWidth="1"/>
    <col min="12798" max="12800" width="5.42578125" style="31" customWidth="1"/>
    <col min="12801" max="12801" width="5.7109375" style="31" customWidth="1"/>
    <col min="12802" max="12802" width="5.28515625" style="31" customWidth="1"/>
    <col min="12803" max="12803" width="7.85546875" style="31" customWidth="1"/>
    <col min="12804" max="12804" width="7.5703125" style="31" customWidth="1"/>
    <col min="12805" max="12805" width="10.85546875" style="31" customWidth="1"/>
    <col min="12806" max="12807" width="9.85546875" style="31" customWidth="1"/>
    <col min="12808" max="12809" width="10.7109375" style="31" customWidth="1"/>
    <col min="12810" max="12810" width="17.28515625" style="31" customWidth="1"/>
    <col min="12811" max="12824" width="10.28515625" style="31" customWidth="1"/>
    <col min="12825" max="12825" width="13.85546875" style="31" bestFit="1" customWidth="1"/>
    <col min="12826" max="13031" width="10.28515625" style="31" customWidth="1"/>
    <col min="13032" max="13032" width="4.28515625" style="31" customWidth="1"/>
    <col min="13033" max="13033" width="22.7109375" style="31" customWidth="1"/>
    <col min="13034" max="13034" width="6.85546875" style="31" customWidth="1"/>
    <col min="13035" max="13035" width="5.5703125" style="31" customWidth="1"/>
    <col min="13036" max="13037" width="5.42578125" style="31" customWidth="1"/>
    <col min="13038" max="13038" width="2.85546875" style="31" customWidth="1"/>
    <col min="13039" max="13039" width="7.140625" style="31" customWidth="1"/>
    <col min="13040" max="13042" width="5.42578125" style="31" customWidth="1"/>
    <col min="13043" max="13043" width="5.7109375" style="31" customWidth="1"/>
    <col min="13044" max="13044" width="5.28515625" style="31" customWidth="1"/>
    <col min="13045" max="13045" width="7.85546875" style="31"/>
    <col min="13046" max="13046" width="4.28515625" style="31" customWidth="1"/>
    <col min="13047" max="13047" width="22.7109375" style="31" customWidth="1"/>
    <col min="13048" max="13048" width="6.85546875" style="31" customWidth="1"/>
    <col min="13049" max="13049" width="5.5703125" style="31" customWidth="1"/>
    <col min="13050" max="13051" width="5.42578125" style="31" customWidth="1"/>
    <col min="13052" max="13052" width="2.85546875" style="31" customWidth="1"/>
    <col min="13053" max="13053" width="7.140625" style="31" customWidth="1"/>
    <col min="13054" max="13056" width="5.42578125" style="31" customWidth="1"/>
    <col min="13057" max="13057" width="5.7109375" style="31" customWidth="1"/>
    <col min="13058" max="13058" width="5.28515625" style="31" customWidth="1"/>
    <col min="13059" max="13059" width="7.85546875" style="31" customWidth="1"/>
    <col min="13060" max="13060" width="7.5703125" style="31" customWidth="1"/>
    <col min="13061" max="13061" width="10.85546875" style="31" customWidth="1"/>
    <col min="13062" max="13063" width="9.85546875" style="31" customWidth="1"/>
    <col min="13064" max="13065" width="10.7109375" style="31" customWidth="1"/>
    <col min="13066" max="13066" width="17.28515625" style="31" customWidth="1"/>
    <col min="13067" max="13080" width="10.28515625" style="31" customWidth="1"/>
    <col min="13081" max="13081" width="13.85546875" style="31" bestFit="1" customWidth="1"/>
    <col min="13082" max="13287" width="10.28515625" style="31" customWidth="1"/>
    <col min="13288" max="13288" width="4.28515625" style="31" customWidth="1"/>
    <col min="13289" max="13289" width="22.7109375" style="31" customWidth="1"/>
    <col min="13290" max="13290" width="6.85546875" style="31" customWidth="1"/>
    <col min="13291" max="13291" width="5.5703125" style="31" customWidth="1"/>
    <col min="13292" max="13293" width="5.42578125" style="31" customWidth="1"/>
    <col min="13294" max="13294" width="2.85546875" style="31" customWidth="1"/>
    <col min="13295" max="13295" width="7.140625" style="31" customWidth="1"/>
    <col min="13296" max="13298" width="5.42578125" style="31" customWidth="1"/>
    <col min="13299" max="13299" width="5.7109375" style="31" customWidth="1"/>
    <col min="13300" max="13300" width="5.28515625" style="31" customWidth="1"/>
    <col min="13301" max="13301" width="7.85546875" style="31"/>
    <col min="13302" max="13302" width="4.28515625" style="31" customWidth="1"/>
    <col min="13303" max="13303" width="22.7109375" style="31" customWidth="1"/>
    <col min="13304" max="13304" width="6.85546875" style="31" customWidth="1"/>
    <col min="13305" max="13305" width="5.5703125" style="31" customWidth="1"/>
    <col min="13306" max="13307" width="5.42578125" style="31" customWidth="1"/>
    <col min="13308" max="13308" width="2.85546875" style="31" customWidth="1"/>
    <col min="13309" max="13309" width="7.140625" style="31" customWidth="1"/>
    <col min="13310" max="13312" width="5.42578125" style="31" customWidth="1"/>
    <col min="13313" max="13313" width="5.7109375" style="31" customWidth="1"/>
    <col min="13314" max="13314" width="5.28515625" style="31" customWidth="1"/>
    <col min="13315" max="13315" width="7.85546875" style="31" customWidth="1"/>
    <col min="13316" max="13316" width="7.5703125" style="31" customWidth="1"/>
    <col min="13317" max="13317" width="10.85546875" style="31" customWidth="1"/>
    <col min="13318" max="13319" width="9.85546875" style="31" customWidth="1"/>
    <col min="13320" max="13321" width="10.7109375" style="31" customWidth="1"/>
    <col min="13322" max="13322" width="17.28515625" style="31" customWidth="1"/>
    <col min="13323" max="13336" width="10.28515625" style="31" customWidth="1"/>
    <col min="13337" max="13337" width="13.85546875" style="31" bestFit="1" customWidth="1"/>
    <col min="13338" max="13543" width="10.28515625" style="31" customWidth="1"/>
    <col min="13544" max="13544" width="4.28515625" style="31" customWidth="1"/>
    <col min="13545" max="13545" width="22.7109375" style="31" customWidth="1"/>
    <col min="13546" max="13546" width="6.85546875" style="31" customWidth="1"/>
    <col min="13547" max="13547" width="5.5703125" style="31" customWidth="1"/>
    <col min="13548" max="13549" width="5.42578125" style="31" customWidth="1"/>
    <col min="13550" max="13550" width="2.85546875" style="31" customWidth="1"/>
    <col min="13551" max="13551" width="7.140625" style="31" customWidth="1"/>
    <col min="13552" max="13554" width="5.42578125" style="31" customWidth="1"/>
    <col min="13555" max="13555" width="5.7109375" style="31" customWidth="1"/>
    <col min="13556" max="13556" width="5.28515625" style="31" customWidth="1"/>
    <col min="13557" max="13557" width="7.85546875" style="31"/>
    <col min="13558" max="13558" width="4.28515625" style="31" customWidth="1"/>
    <col min="13559" max="13559" width="22.7109375" style="31" customWidth="1"/>
    <col min="13560" max="13560" width="6.85546875" style="31" customWidth="1"/>
    <col min="13561" max="13561" width="5.5703125" style="31" customWidth="1"/>
    <col min="13562" max="13563" width="5.42578125" style="31" customWidth="1"/>
    <col min="13564" max="13564" width="2.85546875" style="31" customWidth="1"/>
    <col min="13565" max="13565" width="7.140625" style="31" customWidth="1"/>
    <col min="13566" max="13568" width="5.42578125" style="31" customWidth="1"/>
    <col min="13569" max="13569" width="5.7109375" style="31" customWidth="1"/>
    <col min="13570" max="13570" width="5.28515625" style="31" customWidth="1"/>
    <col min="13571" max="13571" width="7.85546875" style="31" customWidth="1"/>
    <col min="13572" max="13572" width="7.5703125" style="31" customWidth="1"/>
    <col min="13573" max="13573" width="10.85546875" style="31" customWidth="1"/>
    <col min="13574" max="13575" width="9.85546875" style="31" customWidth="1"/>
    <col min="13576" max="13577" width="10.7109375" style="31" customWidth="1"/>
    <col min="13578" max="13578" width="17.28515625" style="31" customWidth="1"/>
    <col min="13579" max="13592" width="10.28515625" style="31" customWidth="1"/>
    <col min="13593" max="13593" width="13.85546875" style="31" bestFit="1" customWidth="1"/>
    <col min="13594" max="13799" width="10.28515625" style="31" customWidth="1"/>
    <col min="13800" max="13800" width="4.28515625" style="31" customWidth="1"/>
    <col min="13801" max="13801" width="22.7109375" style="31" customWidth="1"/>
    <col min="13802" max="13802" width="6.85546875" style="31" customWidth="1"/>
    <col min="13803" max="13803" width="5.5703125" style="31" customWidth="1"/>
    <col min="13804" max="13805" width="5.42578125" style="31" customWidth="1"/>
    <col min="13806" max="13806" width="2.85546875" style="31" customWidth="1"/>
    <col min="13807" max="13807" width="7.140625" style="31" customWidth="1"/>
    <col min="13808" max="13810" width="5.42578125" style="31" customWidth="1"/>
    <col min="13811" max="13811" width="5.7109375" style="31" customWidth="1"/>
    <col min="13812" max="13812" width="5.28515625" style="31" customWidth="1"/>
    <col min="13813" max="13813" width="7.85546875" style="31"/>
    <col min="13814" max="13814" width="4.28515625" style="31" customWidth="1"/>
    <col min="13815" max="13815" width="22.7109375" style="31" customWidth="1"/>
    <col min="13816" max="13816" width="6.85546875" style="31" customWidth="1"/>
    <col min="13817" max="13817" width="5.5703125" style="31" customWidth="1"/>
    <col min="13818" max="13819" width="5.42578125" style="31" customWidth="1"/>
    <col min="13820" max="13820" width="2.85546875" style="31" customWidth="1"/>
    <col min="13821" max="13821" width="7.140625" style="31" customWidth="1"/>
    <col min="13822" max="13824" width="5.42578125" style="31" customWidth="1"/>
    <col min="13825" max="13825" width="5.7109375" style="31" customWidth="1"/>
    <col min="13826" max="13826" width="5.28515625" style="31" customWidth="1"/>
    <col min="13827" max="13827" width="7.85546875" style="31" customWidth="1"/>
    <col min="13828" max="13828" width="7.5703125" style="31" customWidth="1"/>
    <col min="13829" max="13829" width="10.85546875" style="31" customWidth="1"/>
    <col min="13830" max="13831" width="9.85546875" style="31" customWidth="1"/>
    <col min="13832" max="13833" width="10.7109375" style="31" customWidth="1"/>
    <col min="13834" max="13834" width="17.28515625" style="31" customWidth="1"/>
    <col min="13835" max="13848" width="10.28515625" style="31" customWidth="1"/>
    <col min="13849" max="13849" width="13.85546875" style="31" bestFit="1" customWidth="1"/>
    <col min="13850" max="14055" width="10.28515625" style="31" customWidth="1"/>
    <col min="14056" max="14056" width="4.28515625" style="31" customWidth="1"/>
    <col min="14057" max="14057" width="22.7109375" style="31" customWidth="1"/>
    <col min="14058" max="14058" width="6.85546875" style="31" customWidth="1"/>
    <col min="14059" max="14059" width="5.5703125" style="31" customWidth="1"/>
    <col min="14060" max="14061" width="5.42578125" style="31" customWidth="1"/>
    <col min="14062" max="14062" width="2.85546875" style="31" customWidth="1"/>
    <col min="14063" max="14063" width="7.140625" style="31" customWidth="1"/>
    <col min="14064" max="14066" width="5.42578125" style="31" customWidth="1"/>
    <col min="14067" max="14067" width="5.7109375" style="31" customWidth="1"/>
    <col min="14068" max="14068" width="5.28515625" style="31" customWidth="1"/>
    <col min="14069" max="14069" width="7.85546875" style="31"/>
    <col min="14070" max="14070" width="4.28515625" style="31" customWidth="1"/>
    <col min="14071" max="14071" width="22.7109375" style="31" customWidth="1"/>
    <col min="14072" max="14072" width="6.85546875" style="31" customWidth="1"/>
    <col min="14073" max="14073" width="5.5703125" style="31" customWidth="1"/>
    <col min="14074" max="14075" width="5.42578125" style="31" customWidth="1"/>
    <col min="14076" max="14076" width="2.85546875" style="31" customWidth="1"/>
    <col min="14077" max="14077" width="7.140625" style="31" customWidth="1"/>
    <col min="14078" max="14080" width="5.42578125" style="31" customWidth="1"/>
    <col min="14081" max="14081" width="5.7109375" style="31" customWidth="1"/>
    <col min="14082" max="14082" width="5.28515625" style="31" customWidth="1"/>
    <col min="14083" max="14083" width="7.85546875" style="31" customWidth="1"/>
    <col min="14084" max="14084" width="7.5703125" style="31" customWidth="1"/>
    <col min="14085" max="14085" width="10.85546875" style="31" customWidth="1"/>
    <col min="14086" max="14087" width="9.85546875" style="31" customWidth="1"/>
    <col min="14088" max="14089" width="10.7109375" style="31" customWidth="1"/>
    <col min="14090" max="14090" width="17.28515625" style="31" customWidth="1"/>
    <col min="14091" max="14104" width="10.28515625" style="31" customWidth="1"/>
    <col min="14105" max="14105" width="13.85546875" style="31" bestFit="1" customWidth="1"/>
    <col min="14106" max="14311" width="10.28515625" style="31" customWidth="1"/>
    <col min="14312" max="14312" width="4.28515625" style="31" customWidth="1"/>
    <col min="14313" max="14313" width="22.7109375" style="31" customWidth="1"/>
    <col min="14314" max="14314" width="6.85546875" style="31" customWidth="1"/>
    <col min="14315" max="14315" width="5.5703125" style="31" customWidth="1"/>
    <col min="14316" max="14317" width="5.42578125" style="31" customWidth="1"/>
    <col min="14318" max="14318" width="2.85546875" style="31" customWidth="1"/>
    <col min="14319" max="14319" width="7.140625" style="31" customWidth="1"/>
    <col min="14320" max="14322" width="5.42578125" style="31" customWidth="1"/>
    <col min="14323" max="14323" width="5.7109375" style="31" customWidth="1"/>
    <col min="14324" max="14324" width="5.28515625" style="31" customWidth="1"/>
    <col min="14325" max="14325" width="7.85546875" style="31"/>
    <col min="14326" max="14326" width="4.28515625" style="31" customWidth="1"/>
    <col min="14327" max="14327" width="22.7109375" style="31" customWidth="1"/>
    <col min="14328" max="14328" width="6.85546875" style="31" customWidth="1"/>
    <col min="14329" max="14329" width="5.5703125" style="31" customWidth="1"/>
    <col min="14330" max="14331" width="5.42578125" style="31" customWidth="1"/>
    <col min="14332" max="14332" width="2.85546875" style="31" customWidth="1"/>
    <col min="14333" max="14333" width="7.140625" style="31" customWidth="1"/>
    <col min="14334" max="14336" width="5.42578125" style="31" customWidth="1"/>
    <col min="14337" max="14337" width="5.7109375" style="31" customWidth="1"/>
    <col min="14338" max="14338" width="5.28515625" style="31" customWidth="1"/>
    <col min="14339" max="14339" width="7.85546875" style="31" customWidth="1"/>
    <col min="14340" max="14340" width="7.5703125" style="31" customWidth="1"/>
    <col min="14341" max="14341" width="10.85546875" style="31" customWidth="1"/>
    <col min="14342" max="14343" width="9.85546875" style="31" customWidth="1"/>
    <col min="14344" max="14345" width="10.7109375" style="31" customWidth="1"/>
    <col min="14346" max="14346" width="17.28515625" style="31" customWidth="1"/>
    <col min="14347" max="14360" width="10.28515625" style="31" customWidth="1"/>
    <col min="14361" max="14361" width="13.85546875" style="31" bestFit="1" customWidth="1"/>
    <col min="14362" max="14567" width="10.28515625" style="31" customWidth="1"/>
    <col min="14568" max="14568" width="4.28515625" style="31" customWidth="1"/>
    <col min="14569" max="14569" width="22.7109375" style="31" customWidth="1"/>
    <col min="14570" max="14570" width="6.85546875" style="31" customWidth="1"/>
    <col min="14571" max="14571" width="5.5703125" style="31" customWidth="1"/>
    <col min="14572" max="14573" width="5.42578125" style="31" customWidth="1"/>
    <col min="14574" max="14574" width="2.85546875" style="31" customWidth="1"/>
    <col min="14575" max="14575" width="7.140625" style="31" customWidth="1"/>
    <col min="14576" max="14578" width="5.42578125" style="31" customWidth="1"/>
    <col min="14579" max="14579" width="5.7109375" style="31" customWidth="1"/>
    <col min="14580" max="14580" width="5.28515625" style="31" customWidth="1"/>
    <col min="14581" max="14581" width="7.85546875" style="31"/>
    <col min="14582" max="14582" width="4.28515625" style="31" customWidth="1"/>
    <col min="14583" max="14583" width="22.7109375" style="31" customWidth="1"/>
    <col min="14584" max="14584" width="6.85546875" style="31" customWidth="1"/>
    <col min="14585" max="14585" width="5.5703125" style="31" customWidth="1"/>
    <col min="14586" max="14587" width="5.42578125" style="31" customWidth="1"/>
    <col min="14588" max="14588" width="2.85546875" style="31" customWidth="1"/>
    <col min="14589" max="14589" width="7.140625" style="31" customWidth="1"/>
    <col min="14590" max="14592" width="5.42578125" style="31" customWidth="1"/>
    <col min="14593" max="14593" width="5.7109375" style="31" customWidth="1"/>
    <col min="14594" max="14594" width="5.28515625" style="31" customWidth="1"/>
    <col min="14595" max="14595" width="7.85546875" style="31" customWidth="1"/>
    <col min="14596" max="14596" width="7.5703125" style="31" customWidth="1"/>
    <col min="14597" max="14597" width="10.85546875" style="31" customWidth="1"/>
    <col min="14598" max="14599" width="9.85546875" style="31" customWidth="1"/>
    <col min="14600" max="14601" width="10.7109375" style="31" customWidth="1"/>
    <col min="14602" max="14602" width="17.28515625" style="31" customWidth="1"/>
    <col min="14603" max="14616" width="10.28515625" style="31" customWidth="1"/>
    <col min="14617" max="14617" width="13.85546875" style="31" bestFit="1" customWidth="1"/>
    <col min="14618" max="14823" width="10.28515625" style="31" customWidth="1"/>
    <col min="14824" max="14824" width="4.28515625" style="31" customWidth="1"/>
    <col min="14825" max="14825" width="22.7109375" style="31" customWidth="1"/>
    <col min="14826" max="14826" width="6.85546875" style="31" customWidth="1"/>
    <col min="14827" max="14827" width="5.5703125" style="31" customWidth="1"/>
    <col min="14828" max="14829" width="5.42578125" style="31" customWidth="1"/>
    <col min="14830" max="14830" width="2.85546875" style="31" customWidth="1"/>
    <col min="14831" max="14831" width="7.140625" style="31" customWidth="1"/>
    <col min="14832" max="14834" width="5.42578125" style="31" customWidth="1"/>
    <col min="14835" max="14835" width="5.7109375" style="31" customWidth="1"/>
    <col min="14836" max="14836" width="5.28515625" style="31" customWidth="1"/>
    <col min="14837" max="14837" width="7.85546875" style="31"/>
    <col min="14838" max="14838" width="4.28515625" style="31" customWidth="1"/>
    <col min="14839" max="14839" width="22.7109375" style="31" customWidth="1"/>
    <col min="14840" max="14840" width="6.85546875" style="31" customWidth="1"/>
    <col min="14841" max="14841" width="5.5703125" style="31" customWidth="1"/>
    <col min="14842" max="14843" width="5.42578125" style="31" customWidth="1"/>
    <col min="14844" max="14844" width="2.85546875" style="31" customWidth="1"/>
    <col min="14845" max="14845" width="7.140625" style="31" customWidth="1"/>
    <col min="14846" max="14848" width="5.42578125" style="31" customWidth="1"/>
    <col min="14849" max="14849" width="5.7109375" style="31" customWidth="1"/>
    <col min="14850" max="14850" width="5.28515625" style="31" customWidth="1"/>
    <col min="14851" max="14851" width="7.85546875" style="31" customWidth="1"/>
    <col min="14852" max="14852" width="7.5703125" style="31" customWidth="1"/>
    <col min="14853" max="14853" width="10.85546875" style="31" customWidth="1"/>
    <col min="14854" max="14855" width="9.85546875" style="31" customWidth="1"/>
    <col min="14856" max="14857" width="10.7109375" style="31" customWidth="1"/>
    <col min="14858" max="14858" width="17.28515625" style="31" customWidth="1"/>
    <col min="14859" max="14872" width="10.28515625" style="31" customWidth="1"/>
    <col min="14873" max="14873" width="13.85546875" style="31" bestFit="1" customWidth="1"/>
    <col min="14874" max="15079" width="10.28515625" style="31" customWidth="1"/>
    <col min="15080" max="15080" width="4.28515625" style="31" customWidth="1"/>
    <col min="15081" max="15081" width="22.7109375" style="31" customWidth="1"/>
    <col min="15082" max="15082" width="6.85546875" style="31" customWidth="1"/>
    <col min="15083" max="15083" width="5.5703125" style="31" customWidth="1"/>
    <col min="15084" max="15085" width="5.42578125" style="31" customWidth="1"/>
    <col min="15086" max="15086" width="2.85546875" style="31" customWidth="1"/>
    <col min="15087" max="15087" width="7.140625" style="31" customWidth="1"/>
    <col min="15088" max="15090" width="5.42578125" style="31" customWidth="1"/>
    <col min="15091" max="15091" width="5.7109375" style="31" customWidth="1"/>
    <col min="15092" max="15092" width="5.28515625" style="31" customWidth="1"/>
    <col min="15093" max="15093" width="7.85546875" style="31"/>
    <col min="15094" max="15094" width="4.28515625" style="31" customWidth="1"/>
    <col min="15095" max="15095" width="22.7109375" style="31" customWidth="1"/>
    <col min="15096" max="15096" width="6.85546875" style="31" customWidth="1"/>
    <col min="15097" max="15097" width="5.5703125" style="31" customWidth="1"/>
    <col min="15098" max="15099" width="5.42578125" style="31" customWidth="1"/>
    <col min="15100" max="15100" width="2.85546875" style="31" customWidth="1"/>
    <col min="15101" max="15101" width="7.140625" style="31" customWidth="1"/>
    <col min="15102" max="15104" width="5.42578125" style="31" customWidth="1"/>
    <col min="15105" max="15105" width="5.7109375" style="31" customWidth="1"/>
    <col min="15106" max="15106" width="5.28515625" style="31" customWidth="1"/>
    <col min="15107" max="15107" width="7.85546875" style="31" customWidth="1"/>
    <col min="15108" max="15108" width="7.5703125" style="31" customWidth="1"/>
    <col min="15109" max="15109" width="10.85546875" style="31" customWidth="1"/>
    <col min="15110" max="15111" width="9.85546875" style="31" customWidth="1"/>
    <col min="15112" max="15113" width="10.7109375" style="31" customWidth="1"/>
    <col min="15114" max="15114" width="17.28515625" style="31" customWidth="1"/>
    <col min="15115" max="15128" width="10.28515625" style="31" customWidth="1"/>
    <col min="15129" max="15129" width="13.85546875" style="31" bestFit="1" customWidth="1"/>
    <col min="15130" max="15335" width="10.28515625" style="31" customWidth="1"/>
    <col min="15336" max="15336" width="4.28515625" style="31" customWidth="1"/>
    <col min="15337" max="15337" width="22.7109375" style="31" customWidth="1"/>
    <col min="15338" max="15338" width="6.85546875" style="31" customWidth="1"/>
    <col min="15339" max="15339" width="5.5703125" style="31" customWidth="1"/>
    <col min="15340" max="15341" width="5.42578125" style="31" customWidth="1"/>
    <col min="15342" max="15342" width="2.85546875" style="31" customWidth="1"/>
    <col min="15343" max="15343" width="7.140625" style="31" customWidth="1"/>
    <col min="15344" max="15346" width="5.42578125" style="31" customWidth="1"/>
    <col min="15347" max="15347" width="5.7109375" style="31" customWidth="1"/>
    <col min="15348" max="15348" width="5.28515625" style="31" customWidth="1"/>
    <col min="15349" max="15349" width="7.85546875" style="31"/>
    <col min="15350" max="15350" width="4.28515625" style="31" customWidth="1"/>
    <col min="15351" max="15351" width="22.7109375" style="31" customWidth="1"/>
    <col min="15352" max="15352" width="6.85546875" style="31" customWidth="1"/>
    <col min="15353" max="15353" width="5.5703125" style="31" customWidth="1"/>
    <col min="15354" max="15355" width="5.42578125" style="31" customWidth="1"/>
    <col min="15356" max="15356" width="2.85546875" style="31" customWidth="1"/>
    <col min="15357" max="15357" width="7.140625" style="31" customWidth="1"/>
    <col min="15358" max="15360" width="5.42578125" style="31" customWidth="1"/>
    <col min="15361" max="15361" width="5.7109375" style="31" customWidth="1"/>
    <col min="15362" max="15362" width="5.28515625" style="31" customWidth="1"/>
    <col min="15363" max="15363" width="7.85546875" style="31" customWidth="1"/>
    <col min="15364" max="15364" width="7.5703125" style="31" customWidth="1"/>
    <col min="15365" max="15365" width="10.85546875" style="31" customWidth="1"/>
    <col min="15366" max="15367" width="9.85546875" style="31" customWidth="1"/>
    <col min="15368" max="15369" width="10.7109375" style="31" customWidth="1"/>
    <col min="15370" max="15370" width="17.28515625" style="31" customWidth="1"/>
    <col min="15371" max="15384" width="10.28515625" style="31" customWidth="1"/>
    <col min="15385" max="15385" width="13.85546875" style="31" bestFit="1" customWidth="1"/>
    <col min="15386" max="15591" width="10.28515625" style="31" customWidth="1"/>
    <col min="15592" max="15592" width="4.28515625" style="31" customWidth="1"/>
    <col min="15593" max="15593" width="22.7109375" style="31" customWidth="1"/>
    <col min="15594" max="15594" width="6.85546875" style="31" customWidth="1"/>
    <col min="15595" max="15595" width="5.5703125" style="31" customWidth="1"/>
    <col min="15596" max="15597" width="5.42578125" style="31" customWidth="1"/>
    <col min="15598" max="15598" width="2.85546875" style="31" customWidth="1"/>
    <col min="15599" max="15599" width="7.140625" style="31" customWidth="1"/>
    <col min="15600" max="15602" width="5.42578125" style="31" customWidth="1"/>
    <col min="15603" max="15603" width="5.7109375" style="31" customWidth="1"/>
    <col min="15604" max="15604" width="5.28515625" style="31" customWidth="1"/>
    <col min="15605" max="15605" width="7.85546875" style="31"/>
    <col min="15606" max="15606" width="4.28515625" style="31" customWidth="1"/>
    <col min="15607" max="15607" width="22.7109375" style="31" customWidth="1"/>
    <col min="15608" max="15608" width="6.85546875" style="31" customWidth="1"/>
    <col min="15609" max="15609" width="5.5703125" style="31" customWidth="1"/>
    <col min="15610" max="15611" width="5.42578125" style="31" customWidth="1"/>
    <col min="15612" max="15612" width="2.85546875" style="31" customWidth="1"/>
    <col min="15613" max="15613" width="7.140625" style="31" customWidth="1"/>
    <col min="15614" max="15616" width="5.42578125" style="31" customWidth="1"/>
    <col min="15617" max="15617" width="5.7109375" style="31" customWidth="1"/>
    <col min="15618" max="15618" width="5.28515625" style="31" customWidth="1"/>
    <col min="15619" max="15619" width="7.85546875" style="31" customWidth="1"/>
    <col min="15620" max="15620" width="7.5703125" style="31" customWidth="1"/>
    <col min="15621" max="15621" width="10.85546875" style="31" customWidth="1"/>
    <col min="15622" max="15623" width="9.85546875" style="31" customWidth="1"/>
    <col min="15624" max="15625" width="10.7109375" style="31" customWidth="1"/>
    <col min="15626" max="15626" width="17.28515625" style="31" customWidth="1"/>
    <col min="15627" max="15640" width="10.28515625" style="31" customWidth="1"/>
    <col min="15641" max="15641" width="13.85546875" style="31" bestFit="1" customWidth="1"/>
    <col min="15642" max="15847" width="10.28515625" style="31" customWidth="1"/>
    <col min="15848" max="15848" width="4.28515625" style="31" customWidth="1"/>
    <col min="15849" max="15849" width="22.7109375" style="31" customWidth="1"/>
    <col min="15850" max="15850" width="6.85546875" style="31" customWidth="1"/>
    <col min="15851" max="15851" width="5.5703125" style="31" customWidth="1"/>
    <col min="15852" max="15853" width="5.42578125" style="31" customWidth="1"/>
    <col min="15854" max="15854" width="2.85546875" style="31" customWidth="1"/>
    <col min="15855" max="15855" width="7.140625" style="31" customWidth="1"/>
    <col min="15856" max="15858" width="5.42578125" style="31" customWidth="1"/>
    <col min="15859" max="15859" width="5.7109375" style="31" customWidth="1"/>
    <col min="15860" max="15860" width="5.28515625" style="31" customWidth="1"/>
    <col min="15861" max="15861" width="7.85546875" style="31"/>
    <col min="15862" max="15862" width="4.28515625" style="31" customWidth="1"/>
    <col min="15863" max="15863" width="22.7109375" style="31" customWidth="1"/>
    <col min="15864" max="15864" width="6.85546875" style="31" customWidth="1"/>
    <col min="15865" max="15865" width="5.5703125" style="31" customWidth="1"/>
    <col min="15866" max="15867" width="5.42578125" style="31" customWidth="1"/>
    <col min="15868" max="15868" width="2.85546875" style="31" customWidth="1"/>
    <col min="15869" max="15869" width="7.140625" style="31" customWidth="1"/>
    <col min="15870" max="15872" width="5.42578125" style="31" customWidth="1"/>
    <col min="15873" max="15873" width="5.7109375" style="31" customWidth="1"/>
    <col min="15874" max="15874" width="5.28515625" style="31" customWidth="1"/>
    <col min="15875" max="15875" width="7.85546875" style="31" customWidth="1"/>
    <col min="15876" max="15876" width="7.5703125" style="31" customWidth="1"/>
    <col min="15877" max="15877" width="10.85546875" style="31" customWidth="1"/>
    <col min="15878" max="15879" width="9.85546875" style="31" customWidth="1"/>
    <col min="15880" max="15881" width="10.7109375" style="31" customWidth="1"/>
    <col min="15882" max="15882" width="17.28515625" style="31" customWidth="1"/>
    <col min="15883" max="15896" width="10.28515625" style="31" customWidth="1"/>
    <col min="15897" max="15897" width="13.85546875" style="31" bestFit="1" customWidth="1"/>
    <col min="15898" max="16103" width="10.28515625" style="31" customWidth="1"/>
    <col min="16104" max="16104" width="4.28515625" style="31" customWidth="1"/>
    <col min="16105" max="16105" width="22.7109375" style="31" customWidth="1"/>
    <col min="16106" max="16106" width="6.85546875" style="31" customWidth="1"/>
    <col min="16107" max="16107" width="5.5703125" style="31" customWidth="1"/>
    <col min="16108" max="16109" width="5.42578125" style="31" customWidth="1"/>
    <col min="16110" max="16110" width="2.85546875" style="31" customWidth="1"/>
    <col min="16111" max="16111" width="7.140625" style="31" customWidth="1"/>
    <col min="16112" max="16114" width="5.42578125" style="31" customWidth="1"/>
    <col min="16115" max="16115" width="5.7109375" style="31" customWidth="1"/>
    <col min="16116" max="16116" width="5.28515625" style="31" customWidth="1"/>
    <col min="16117" max="16117" width="7.85546875" style="31"/>
    <col min="16118" max="16118" width="4.28515625" style="31" customWidth="1"/>
    <col min="16119" max="16119" width="22.7109375" style="31" customWidth="1"/>
    <col min="16120" max="16120" width="6.85546875" style="31" customWidth="1"/>
    <col min="16121" max="16121" width="5.5703125" style="31" customWidth="1"/>
    <col min="16122" max="16123" width="5.42578125" style="31" customWidth="1"/>
    <col min="16124" max="16124" width="2.85546875" style="31" customWidth="1"/>
    <col min="16125" max="16125" width="7.140625" style="31" customWidth="1"/>
    <col min="16126" max="16128" width="5.42578125" style="31" customWidth="1"/>
    <col min="16129" max="16129" width="5.7109375" style="31" customWidth="1"/>
    <col min="16130" max="16130" width="5.28515625" style="31" customWidth="1"/>
    <col min="16131" max="16131" width="7.85546875" style="31" customWidth="1"/>
    <col min="16132" max="16132" width="7.5703125" style="31" customWidth="1"/>
    <col min="16133" max="16133" width="10.85546875" style="31" customWidth="1"/>
    <col min="16134" max="16135" width="9.85546875" style="31" customWidth="1"/>
    <col min="16136" max="16137" width="10.7109375" style="31" customWidth="1"/>
    <col min="16138" max="16138" width="17.28515625" style="31" customWidth="1"/>
    <col min="16139" max="16152" width="10.28515625" style="31" customWidth="1"/>
    <col min="16153" max="16153" width="13.85546875" style="31" bestFit="1" customWidth="1"/>
    <col min="16154" max="16359" width="10.28515625" style="31" customWidth="1"/>
    <col min="16360" max="16360" width="4.28515625" style="31" customWidth="1"/>
    <col min="16361" max="16361" width="22.7109375" style="31" customWidth="1"/>
    <col min="16362" max="16362" width="6.85546875" style="31" customWidth="1"/>
    <col min="16363" max="16363" width="5.5703125" style="31" customWidth="1"/>
    <col min="16364" max="16365" width="5.42578125" style="31" customWidth="1"/>
    <col min="16366" max="16366" width="2.85546875" style="31" customWidth="1"/>
    <col min="16367" max="16367" width="7.140625" style="31" customWidth="1"/>
    <col min="16368" max="16370" width="5.42578125" style="31" customWidth="1"/>
    <col min="16371" max="16371" width="5.7109375" style="31" customWidth="1"/>
    <col min="16372" max="16372" width="5.28515625" style="31" customWidth="1"/>
    <col min="16373" max="16384" width="7.85546875" style="31"/>
  </cols>
  <sheetData>
    <row r="1" spans="1:245" ht="23.25" x14ac:dyDescent="0.35">
      <c r="A1" s="1" t="s">
        <v>266</v>
      </c>
      <c r="B1" s="7"/>
      <c r="C1" s="8"/>
      <c r="D1" s="29"/>
      <c r="E1" s="29"/>
      <c r="F1" s="29"/>
      <c r="G1" s="29"/>
      <c r="H1" s="29"/>
      <c r="I1" s="29"/>
      <c r="J1" s="29"/>
      <c r="K1" s="29"/>
      <c r="L1" s="30"/>
      <c r="M1" s="30"/>
      <c r="N1" s="5"/>
      <c r="O1" s="5"/>
      <c r="P1" s="5"/>
      <c r="Q1" s="5"/>
      <c r="R1" s="5"/>
      <c r="S1" s="5"/>
      <c r="T1" s="5"/>
      <c r="U1" s="6"/>
      <c r="V1" s="109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</row>
    <row r="2" spans="1:245" ht="23.25" x14ac:dyDescent="0.35">
      <c r="A2" s="1" t="s">
        <v>267</v>
      </c>
      <c r="B2" s="7"/>
      <c r="C2" s="8"/>
      <c r="D2" s="29"/>
      <c r="E2" s="29"/>
      <c r="F2" s="29"/>
      <c r="G2" s="29"/>
      <c r="H2" s="29"/>
      <c r="I2" s="29"/>
      <c r="J2" s="29"/>
      <c r="K2" s="29"/>
      <c r="L2" s="30"/>
      <c r="M2" s="30"/>
      <c r="N2" s="5"/>
      <c r="O2" s="32"/>
      <c r="P2" s="5"/>
      <c r="Q2" s="5"/>
      <c r="R2" s="5"/>
      <c r="S2" s="5"/>
      <c r="T2" s="5"/>
      <c r="U2" s="6"/>
      <c r="V2" s="10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</row>
    <row r="3" spans="1:245" ht="18.75" x14ac:dyDescent="0.3">
      <c r="A3" s="33" t="s">
        <v>268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45" ht="18.75" x14ac:dyDescent="0.3">
      <c r="A4" s="33" t="s">
        <v>332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45" ht="15.75" customHeight="1" x14ac:dyDescent="0.2">
      <c r="A5" s="141" t="s">
        <v>269</v>
      </c>
      <c r="B5" s="141" t="s">
        <v>270</v>
      </c>
      <c r="C5" s="141" t="s">
        <v>271</v>
      </c>
      <c r="D5" s="141" t="s">
        <v>272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42" t="s">
        <v>273</v>
      </c>
      <c r="P5" s="141" t="s">
        <v>274</v>
      </c>
      <c r="Q5" s="141" t="s">
        <v>329</v>
      </c>
      <c r="R5" s="141" t="s">
        <v>342</v>
      </c>
      <c r="S5" s="141" t="s">
        <v>275</v>
      </c>
      <c r="T5" s="141" t="s">
        <v>330</v>
      </c>
      <c r="U5" s="95" t="s">
        <v>276</v>
      </c>
      <c r="V5" s="118" t="s">
        <v>333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</row>
    <row r="6" spans="1:245" ht="26.25" customHeight="1" x14ac:dyDescent="0.2">
      <c r="A6" s="154"/>
      <c r="B6" s="154"/>
      <c r="C6" s="154"/>
      <c r="D6" s="141" t="s">
        <v>277</v>
      </c>
      <c r="E6" s="141" t="s">
        <v>278</v>
      </c>
      <c r="F6" s="141" t="s">
        <v>279</v>
      </c>
      <c r="G6" s="141" t="s">
        <v>280</v>
      </c>
      <c r="H6" s="154"/>
      <c r="I6" s="141" t="s">
        <v>281</v>
      </c>
      <c r="J6" s="141" t="s">
        <v>284</v>
      </c>
      <c r="K6" s="154"/>
      <c r="L6" s="141" t="s">
        <v>282</v>
      </c>
      <c r="M6" s="141" t="s">
        <v>283</v>
      </c>
      <c r="N6" s="141" t="s">
        <v>285</v>
      </c>
      <c r="O6" s="154"/>
      <c r="P6" s="141"/>
      <c r="Q6" s="141"/>
      <c r="R6" s="141"/>
      <c r="S6" s="141"/>
      <c r="T6" s="141"/>
      <c r="U6" s="96"/>
      <c r="V6" s="119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</row>
    <row r="7" spans="1:245" ht="85.5" customHeight="1" x14ac:dyDescent="0.2">
      <c r="A7" s="154"/>
      <c r="B7" s="154"/>
      <c r="C7" s="154"/>
      <c r="D7" s="154"/>
      <c r="E7" s="154"/>
      <c r="F7" s="154"/>
      <c r="G7" s="143" t="s">
        <v>286</v>
      </c>
      <c r="H7" s="143" t="s">
        <v>287</v>
      </c>
      <c r="I7" s="154"/>
      <c r="J7" s="143" t="s">
        <v>286</v>
      </c>
      <c r="K7" s="143" t="s">
        <v>287</v>
      </c>
      <c r="L7" s="154"/>
      <c r="M7" s="154"/>
      <c r="N7" s="154"/>
      <c r="O7" s="154"/>
      <c r="P7" s="141"/>
      <c r="Q7" s="141"/>
      <c r="R7" s="141"/>
      <c r="S7" s="141"/>
      <c r="T7" s="141"/>
      <c r="U7" s="96"/>
      <c r="V7" s="120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</row>
    <row r="8" spans="1:245" ht="15.75" x14ac:dyDescent="0.2">
      <c r="A8" s="144" t="s">
        <v>288</v>
      </c>
      <c r="B8" s="143" t="s">
        <v>289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40"/>
      <c r="V8" s="117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</row>
    <row r="9" spans="1:245" ht="15.75" x14ac:dyDescent="0.2">
      <c r="A9" s="146">
        <v>1</v>
      </c>
      <c r="B9" s="18" t="s">
        <v>5</v>
      </c>
      <c r="C9" s="101">
        <v>5.76</v>
      </c>
      <c r="D9" s="101">
        <v>0.7</v>
      </c>
      <c r="E9" s="101">
        <v>0.3</v>
      </c>
      <c r="F9" s="101"/>
      <c r="G9" s="101">
        <v>60</v>
      </c>
      <c r="H9" s="102">
        <f t="shared" ref="H9:H58" si="0">(C9+D9+K9)*G9/100</f>
        <v>3.8760000000000003</v>
      </c>
      <c r="I9" s="101">
        <v>0.3</v>
      </c>
      <c r="J9" s="147"/>
      <c r="K9" s="148"/>
      <c r="L9" s="103">
        <v>0.3</v>
      </c>
      <c r="M9" s="103"/>
      <c r="N9" s="102">
        <f>(D9+E9+I9+F9+H9+K9+L9+M9)</f>
        <v>5.476</v>
      </c>
      <c r="O9" s="102">
        <f>C9+N9</f>
        <v>11.236000000000001</v>
      </c>
      <c r="P9" s="147">
        <f>O9*100000</f>
        <v>1123600</v>
      </c>
      <c r="Q9" s="147">
        <f>(C9+D9+K9)*9.5%*100000</f>
        <v>61370</v>
      </c>
      <c r="R9" s="147">
        <f>P9-Q9</f>
        <v>1062230</v>
      </c>
      <c r="S9" s="147">
        <v>6</v>
      </c>
      <c r="T9" s="147">
        <f t="shared" ref="T9:T72" si="1">R9*S9</f>
        <v>6373380</v>
      </c>
      <c r="U9" s="97"/>
      <c r="V9" s="112">
        <f ca="1">SUMIF(B:T,B9,T:T)</f>
        <v>6373380</v>
      </c>
      <c r="W9" s="41">
        <f>SUM(T9:T31)</f>
        <v>67667062.800000012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</row>
    <row r="10" spans="1:245" ht="15.75" x14ac:dyDescent="0.2">
      <c r="A10" s="146">
        <v>2</v>
      </c>
      <c r="B10" s="18" t="s">
        <v>7</v>
      </c>
      <c r="C10" s="148">
        <v>4.4000000000000004</v>
      </c>
      <c r="D10" s="101">
        <v>0.5</v>
      </c>
      <c r="E10" s="101">
        <v>0.3</v>
      </c>
      <c r="F10" s="101"/>
      <c r="G10" s="101">
        <v>60</v>
      </c>
      <c r="H10" s="102">
        <f t="shared" si="0"/>
        <v>2.94</v>
      </c>
      <c r="I10" s="101">
        <v>0.3</v>
      </c>
      <c r="J10" s="147"/>
      <c r="K10" s="102"/>
      <c r="L10" s="103">
        <v>0.3</v>
      </c>
      <c r="M10" s="103"/>
      <c r="N10" s="102">
        <f t="shared" ref="N10:N73" si="2">(D10+E10+I10+F10+H10+K10+L10+M10)</f>
        <v>4.34</v>
      </c>
      <c r="O10" s="102">
        <f t="shared" ref="O10:O73" si="3">C10+N10</f>
        <v>8.74</v>
      </c>
      <c r="P10" s="147">
        <f t="shared" ref="P10:P73" si="4">O10*100000</f>
        <v>874000</v>
      </c>
      <c r="Q10" s="147">
        <f t="shared" ref="Q10:Q73" si="5">(C10+D10+K10)*10.5%*100000</f>
        <v>51450.000000000007</v>
      </c>
      <c r="R10" s="147">
        <f t="shared" ref="R10:R73" si="6">P10-Q10</f>
        <v>822550</v>
      </c>
      <c r="S10" s="147">
        <v>6</v>
      </c>
      <c r="T10" s="147">
        <f t="shared" si="1"/>
        <v>4935300</v>
      </c>
      <c r="U10" s="97"/>
      <c r="V10" s="112">
        <f t="shared" ref="V10:V73" ca="1" si="7">SUMIF(B:T,B10,T:T)</f>
        <v>4935300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pans="1:245" ht="15.75" x14ac:dyDescent="0.2">
      <c r="A11" s="146">
        <v>3</v>
      </c>
      <c r="B11" s="18" t="s">
        <v>9</v>
      </c>
      <c r="C11" s="101">
        <v>5.76</v>
      </c>
      <c r="D11" s="101">
        <v>0.5</v>
      </c>
      <c r="E11" s="101">
        <v>0.3</v>
      </c>
      <c r="F11" s="101"/>
      <c r="G11" s="101">
        <v>40</v>
      </c>
      <c r="H11" s="102">
        <f t="shared" si="0"/>
        <v>2.5039999999999996</v>
      </c>
      <c r="I11" s="101"/>
      <c r="J11" s="147"/>
      <c r="K11" s="102"/>
      <c r="L11" s="103"/>
      <c r="M11" s="103"/>
      <c r="N11" s="102">
        <f t="shared" si="2"/>
        <v>3.3039999999999994</v>
      </c>
      <c r="O11" s="102">
        <f t="shared" si="3"/>
        <v>9.0640000000000001</v>
      </c>
      <c r="P11" s="147">
        <f t="shared" si="4"/>
        <v>906400</v>
      </c>
      <c r="Q11" s="147">
        <f t="shared" si="5"/>
        <v>65730</v>
      </c>
      <c r="R11" s="147">
        <f t="shared" si="6"/>
        <v>840670</v>
      </c>
      <c r="S11" s="147">
        <v>6</v>
      </c>
      <c r="T11" s="147">
        <f t="shared" si="1"/>
        <v>5044020</v>
      </c>
      <c r="U11" s="97"/>
      <c r="V11" s="112">
        <f t="shared" ca="1" si="7"/>
        <v>5044020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ht="15.75" x14ac:dyDescent="0.2">
      <c r="A12" s="146">
        <v>4</v>
      </c>
      <c r="B12" s="18" t="s">
        <v>11</v>
      </c>
      <c r="C12" s="101">
        <v>3.99</v>
      </c>
      <c r="D12" s="101">
        <v>0.4</v>
      </c>
      <c r="E12" s="101">
        <v>0.3</v>
      </c>
      <c r="F12" s="101"/>
      <c r="G12" s="101">
        <v>20</v>
      </c>
      <c r="H12" s="102">
        <f t="shared" si="0"/>
        <v>0.87800000000000011</v>
      </c>
      <c r="I12" s="101">
        <v>0.2</v>
      </c>
      <c r="J12" s="147"/>
      <c r="K12" s="102"/>
      <c r="L12" s="103">
        <v>0.3</v>
      </c>
      <c r="M12" s="103"/>
      <c r="N12" s="102">
        <f t="shared" si="2"/>
        <v>2.0779999999999998</v>
      </c>
      <c r="O12" s="102">
        <f t="shared" si="3"/>
        <v>6.0679999999999996</v>
      </c>
      <c r="P12" s="147">
        <f t="shared" si="4"/>
        <v>606800</v>
      </c>
      <c r="Q12" s="147">
        <f t="shared" si="5"/>
        <v>46095</v>
      </c>
      <c r="R12" s="147">
        <f t="shared" si="6"/>
        <v>560705</v>
      </c>
      <c r="S12" s="147">
        <v>6</v>
      </c>
      <c r="T12" s="147">
        <f t="shared" si="1"/>
        <v>3364230</v>
      </c>
      <c r="U12" s="97"/>
      <c r="V12" s="112">
        <f t="shared" ca="1" si="7"/>
        <v>3364230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ht="15.75" x14ac:dyDescent="0.2">
      <c r="A13" s="146">
        <v>5</v>
      </c>
      <c r="B13" s="18" t="s">
        <v>13</v>
      </c>
      <c r="C13" s="148">
        <v>3.03</v>
      </c>
      <c r="D13" s="101">
        <v>0.3</v>
      </c>
      <c r="E13" s="101">
        <v>0.3</v>
      </c>
      <c r="F13" s="101"/>
      <c r="G13" s="101">
        <v>20</v>
      </c>
      <c r="H13" s="102">
        <f t="shared" si="0"/>
        <v>0.66599999999999993</v>
      </c>
      <c r="I13" s="101"/>
      <c r="J13" s="147"/>
      <c r="K13" s="102"/>
      <c r="L13" s="103"/>
      <c r="M13" s="103"/>
      <c r="N13" s="102">
        <f t="shared" si="2"/>
        <v>1.266</v>
      </c>
      <c r="O13" s="102">
        <f t="shared" si="3"/>
        <v>4.2959999999999994</v>
      </c>
      <c r="P13" s="147">
        <f t="shared" si="4"/>
        <v>429599.99999999994</v>
      </c>
      <c r="Q13" s="147">
        <f t="shared" si="5"/>
        <v>34964.999999999993</v>
      </c>
      <c r="R13" s="147">
        <f t="shared" si="6"/>
        <v>394634.99999999994</v>
      </c>
      <c r="S13" s="147">
        <v>6</v>
      </c>
      <c r="T13" s="147">
        <f t="shared" si="1"/>
        <v>2367809.9999999995</v>
      </c>
      <c r="U13" s="98"/>
      <c r="V13" s="112">
        <f t="shared" ca="1" si="7"/>
        <v>2367809.9999999995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ht="15.75" x14ac:dyDescent="0.2">
      <c r="A14" s="146">
        <v>6</v>
      </c>
      <c r="B14" s="18" t="s">
        <v>15</v>
      </c>
      <c r="C14" s="101">
        <v>2.86</v>
      </c>
      <c r="D14" s="101"/>
      <c r="E14" s="101">
        <v>0.3</v>
      </c>
      <c r="F14" s="101"/>
      <c r="G14" s="101">
        <v>20</v>
      </c>
      <c r="H14" s="102">
        <f t="shared" si="0"/>
        <v>0.57199999999999995</v>
      </c>
      <c r="I14" s="101"/>
      <c r="J14" s="147"/>
      <c r="K14" s="102"/>
      <c r="L14" s="103"/>
      <c r="M14" s="103"/>
      <c r="N14" s="102">
        <f t="shared" si="2"/>
        <v>0.87199999999999989</v>
      </c>
      <c r="O14" s="102">
        <f t="shared" si="3"/>
        <v>3.7319999999999998</v>
      </c>
      <c r="P14" s="147">
        <f t="shared" si="4"/>
        <v>373200</v>
      </c>
      <c r="Q14" s="147">
        <f t="shared" si="5"/>
        <v>30029.999999999996</v>
      </c>
      <c r="R14" s="147">
        <f t="shared" si="6"/>
        <v>343170</v>
      </c>
      <c r="S14" s="147">
        <v>6</v>
      </c>
      <c r="T14" s="147">
        <f t="shared" si="1"/>
        <v>2059020</v>
      </c>
      <c r="U14" s="97"/>
      <c r="V14" s="112">
        <f t="shared" ca="1" si="7"/>
        <v>2059020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ht="15.75" x14ac:dyDescent="0.2">
      <c r="A15" s="146">
        <v>7</v>
      </c>
      <c r="B15" s="18" t="s">
        <v>17</v>
      </c>
      <c r="C15" s="148">
        <v>2.66</v>
      </c>
      <c r="D15" s="101"/>
      <c r="E15" s="101">
        <v>0.3</v>
      </c>
      <c r="F15" s="101"/>
      <c r="G15" s="101">
        <v>20</v>
      </c>
      <c r="H15" s="102">
        <f t="shared" si="0"/>
        <v>0.53200000000000003</v>
      </c>
      <c r="I15" s="101">
        <v>0.1</v>
      </c>
      <c r="J15" s="147"/>
      <c r="K15" s="102"/>
      <c r="L15" s="103"/>
      <c r="M15" s="103"/>
      <c r="N15" s="102">
        <f t="shared" si="2"/>
        <v>0.93200000000000005</v>
      </c>
      <c r="O15" s="102">
        <f t="shared" si="3"/>
        <v>3.5920000000000001</v>
      </c>
      <c r="P15" s="147">
        <f t="shared" si="4"/>
        <v>359200</v>
      </c>
      <c r="Q15" s="147">
        <f t="shared" si="5"/>
        <v>27930</v>
      </c>
      <c r="R15" s="147">
        <f t="shared" si="6"/>
        <v>331270</v>
      </c>
      <c r="S15" s="147">
        <v>6</v>
      </c>
      <c r="T15" s="147">
        <f t="shared" si="1"/>
        <v>1987620</v>
      </c>
      <c r="U15" s="97"/>
      <c r="V15" s="112">
        <f t="shared" ca="1" si="7"/>
        <v>1987620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spans="1:245" ht="15.75" x14ac:dyDescent="0.2">
      <c r="A16" s="146">
        <v>8</v>
      </c>
      <c r="B16" s="18" t="s">
        <v>19</v>
      </c>
      <c r="C16" s="101">
        <v>2.72</v>
      </c>
      <c r="D16" s="101"/>
      <c r="E16" s="101">
        <v>0.3</v>
      </c>
      <c r="F16" s="101"/>
      <c r="G16" s="101">
        <v>20</v>
      </c>
      <c r="H16" s="102">
        <f t="shared" si="0"/>
        <v>0.54400000000000004</v>
      </c>
      <c r="I16" s="101"/>
      <c r="J16" s="147"/>
      <c r="K16" s="102"/>
      <c r="L16" s="103"/>
      <c r="M16" s="103"/>
      <c r="N16" s="102">
        <f t="shared" si="2"/>
        <v>0.84400000000000008</v>
      </c>
      <c r="O16" s="102">
        <f t="shared" si="3"/>
        <v>3.5640000000000001</v>
      </c>
      <c r="P16" s="147">
        <f t="shared" si="4"/>
        <v>356400</v>
      </c>
      <c r="Q16" s="147">
        <f t="shared" si="5"/>
        <v>28560.000000000004</v>
      </c>
      <c r="R16" s="147">
        <f t="shared" si="6"/>
        <v>327840</v>
      </c>
      <c r="S16" s="147">
        <v>6</v>
      </c>
      <c r="T16" s="147">
        <f t="shared" si="1"/>
        <v>1967040</v>
      </c>
      <c r="U16" s="97"/>
      <c r="V16" s="112">
        <f t="shared" ca="1" si="7"/>
        <v>1967040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spans="1:245" ht="15.75" x14ac:dyDescent="0.2">
      <c r="A17" s="146">
        <v>9</v>
      </c>
      <c r="B17" s="99" t="s">
        <v>290</v>
      </c>
      <c r="C17" s="148">
        <v>2.34</v>
      </c>
      <c r="D17" s="101"/>
      <c r="E17" s="101">
        <v>0.3</v>
      </c>
      <c r="F17" s="101"/>
      <c r="G17" s="101">
        <v>20</v>
      </c>
      <c r="H17" s="102">
        <f t="shared" si="0"/>
        <v>0.46799999999999997</v>
      </c>
      <c r="I17" s="149"/>
      <c r="J17" s="150"/>
      <c r="K17" s="102"/>
      <c r="L17" s="101"/>
      <c r="M17" s="101"/>
      <c r="N17" s="102">
        <f t="shared" si="2"/>
        <v>0.76800000000000002</v>
      </c>
      <c r="O17" s="102">
        <f t="shared" si="3"/>
        <v>3.1079999999999997</v>
      </c>
      <c r="P17" s="147">
        <f t="shared" si="4"/>
        <v>310799.99999999994</v>
      </c>
      <c r="Q17" s="147">
        <f t="shared" si="5"/>
        <v>24569.999999999996</v>
      </c>
      <c r="R17" s="147">
        <f t="shared" si="6"/>
        <v>286229.99999999994</v>
      </c>
      <c r="S17" s="147">
        <v>6</v>
      </c>
      <c r="T17" s="147">
        <f t="shared" si="1"/>
        <v>1717379.9999999995</v>
      </c>
      <c r="U17" s="97"/>
      <c r="V17" s="112">
        <f t="shared" ca="1" si="7"/>
        <v>1717379.9999999995</v>
      </c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spans="1:245" ht="15.75" x14ac:dyDescent="0.2">
      <c r="A18" s="146">
        <v>10</v>
      </c>
      <c r="B18" s="18" t="s">
        <v>21</v>
      </c>
      <c r="C18" s="101">
        <v>4.0599999999999996</v>
      </c>
      <c r="D18" s="101">
        <v>0.3</v>
      </c>
      <c r="E18" s="101">
        <v>0.3</v>
      </c>
      <c r="F18" s="101"/>
      <c r="G18" s="101">
        <v>40</v>
      </c>
      <c r="H18" s="102">
        <f t="shared" si="0"/>
        <v>1.8414399999999997</v>
      </c>
      <c r="I18" s="101"/>
      <c r="J18" s="147">
        <v>6</v>
      </c>
      <c r="K18" s="102">
        <f>C18*J18/100</f>
        <v>0.24359999999999998</v>
      </c>
      <c r="L18" s="103">
        <v>0.3</v>
      </c>
      <c r="M18" s="103"/>
      <c r="N18" s="102">
        <f t="shared" si="2"/>
        <v>2.9850399999999992</v>
      </c>
      <c r="O18" s="102">
        <f t="shared" si="3"/>
        <v>7.0450399999999984</v>
      </c>
      <c r="P18" s="147">
        <f t="shared" si="4"/>
        <v>704503.99999999988</v>
      </c>
      <c r="Q18" s="147">
        <f t="shared" si="5"/>
        <v>48337.799999999988</v>
      </c>
      <c r="R18" s="147">
        <f t="shared" si="6"/>
        <v>656166.19999999995</v>
      </c>
      <c r="S18" s="147">
        <v>6</v>
      </c>
      <c r="T18" s="147">
        <f t="shared" si="1"/>
        <v>3936997.1999999997</v>
      </c>
      <c r="U18" s="98"/>
      <c r="V18" s="112">
        <f t="shared" ca="1" si="7"/>
        <v>3936997.1999999997</v>
      </c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spans="1:245" ht="15.75" x14ac:dyDescent="0.2">
      <c r="A19" s="146">
        <v>11</v>
      </c>
      <c r="B19" s="18" t="s">
        <v>23</v>
      </c>
      <c r="C19" s="101">
        <v>2.91</v>
      </c>
      <c r="D19" s="101"/>
      <c r="E19" s="101">
        <v>0.3</v>
      </c>
      <c r="F19" s="101"/>
      <c r="G19" s="101">
        <v>40</v>
      </c>
      <c r="H19" s="102">
        <f t="shared" si="0"/>
        <v>1.1640000000000001</v>
      </c>
      <c r="I19" s="101"/>
      <c r="J19" s="147"/>
      <c r="K19" s="102"/>
      <c r="L19" s="103"/>
      <c r="M19" s="103"/>
      <c r="N19" s="102">
        <f t="shared" si="2"/>
        <v>1.4640000000000002</v>
      </c>
      <c r="O19" s="102">
        <f t="shared" si="3"/>
        <v>4.3740000000000006</v>
      </c>
      <c r="P19" s="147">
        <f t="shared" si="4"/>
        <v>437400.00000000006</v>
      </c>
      <c r="Q19" s="147">
        <f t="shared" si="5"/>
        <v>30555</v>
      </c>
      <c r="R19" s="147">
        <f t="shared" si="6"/>
        <v>406845.00000000006</v>
      </c>
      <c r="S19" s="147">
        <v>6</v>
      </c>
      <c r="T19" s="147">
        <f t="shared" si="1"/>
        <v>2441070.0000000005</v>
      </c>
      <c r="U19" s="97"/>
      <c r="V19" s="112">
        <f t="shared" ca="1" si="7"/>
        <v>2441070.0000000005</v>
      </c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spans="1:245" ht="15.75" x14ac:dyDescent="0.2">
      <c r="A20" s="146">
        <v>12</v>
      </c>
      <c r="B20" s="18" t="s">
        <v>25</v>
      </c>
      <c r="C20" s="101">
        <v>3.45</v>
      </c>
      <c r="D20" s="101"/>
      <c r="E20" s="101">
        <v>0.3</v>
      </c>
      <c r="F20" s="101">
        <v>0.4</v>
      </c>
      <c r="G20" s="101">
        <v>40</v>
      </c>
      <c r="H20" s="102">
        <f t="shared" si="0"/>
        <v>1.38</v>
      </c>
      <c r="I20" s="101"/>
      <c r="J20" s="147"/>
      <c r="K20" s="148"/>
      <c r="L20" s="103"/>
      <c r="M20" s="103"/>
      <c r="N20" s="102">
        <f t="shared" si="2"/>
        <v>2.08</v>
      </c>
      <c r="O20" s="102">
        <f t="shared" si="3"/>
        <v>5.53</v>
      </c>
      <c r="P20" s="147">
        <f t="shared" si="4"/>
        <v>553000</v>
      </c>
      <c r="Q20" s="147">
        <f t="shared" si="5"/>
        <v>36225</v>
      </c>
      <c r="R20" s="147">
        <f t="shared" si="6"/>
        <v>516775</v>
      </c>
      <c r="S20" s="147">
        <v>6</v>
      </c>
      <c r="T20" s="147">
        <f t="shared" si="1"/>
        <v>3100650</v>
      </c>
      <c r="U20" s="97"/>
      <c r="V20" s="112">
        <f t="shared" ca="1" si="7"/>
        <v>3100650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spans="1:245" ht="15.75" x14ac:dyDescent="0.2">
      <c r="A21" s="146">
        <v>13</v>
      </c>
      <c r="B21" s="18" t="s">
        <v>27</v>
      </c>
      <c r="C21" s="101">
        <v>4.0599999999999996</v>
      </c>
      <c r="D21" s="101">
        <v>0.3</v>
      </c>
      <c r="E21" s="101">
        <v>0.3</v>
      </c>
      <c r="F21" s="101"/>
      <c r="G21" s="101">
        <v>40</v>
      </c>
      <c r="H21" s="102">
        <f t="shared" si="0"/>
        <v>1.9226399999999999</v>
      </c>
      <c r="I21" s="101"/>
      <c r="J21" s="147">
        <v>11</v>
      </c>
      <c r="K21" s="102">
        <f>C21*J21/100</f>
        <v>0.44659999999999994</v>
      </c>
      <c r="L21" s="103"/>
      <c r="M21" s="103"/>
      <c r="N21" s="102">
        <f t="shared" si="2"/>
        <v>2.9692400000000001</v>
      </c>
      <c r="O21" s="102">
        <f t="shared" si="3"/>
        <v>7.0292399999999997</v>
      </c>
      <c r="P21" s="147">
        <f t="shared" si="4"/>
        <v>702924</v>
      </c>
      <c r="Q21" s="147">
        <f t="shared" si="5"/>
        <v>50469.299999999996</v>
      </c>
      <c r="R21" s="147">
        <f t="shared" si="6"/>
        <v>652454.69999999995</v>
      </c>
      <c r="S21" s="147">
        <v>6</v>
      </c>
      <c r="T21" s="147">
        <f t="shared" si="1"/>
        <v>3914728.1999999997</v>
      </c>
      <c r="U21" s="97"/>
      <c r="V21" s="112">
        <f t="shared" ca="1" si="7"/>
        <v>3914728.1999999997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pans="1:245" ht="15.75" x14ac:dyDescent="0.2">
      <c r="A22" s="146">
        <v>14</v>
      </c>
      <c r="B22" s="18" t="s">
        <v>29</v>
      </c>
      <c r="C22" s="148">
        <v>2.66</v>
      </c>
      <c r="D22" s="101"/>
      <c r="E22" s="101">
        <v>0.3</v>
      </c>
      <c r="F22" s="101">
        <v>0.2</v>
      </c>
      <c r="G22" s="101">
        <v>40</v>
      </c>
      <c r="H22" s="102">
        <f t="shared" si="0"/>
        <v>1.0640000000000001</v>
      </c>
      <c r="I22" s="101"/>
      <c r="J22" s="147"/>
      <c r="K22" s="102"/>
      <c r="L22" s="103"/>
      <c r="M22" s="103"/>
      <c r="N22" s="102">
        <f t="shared" si="2"/>
        <v>1.5640000000000001</v>
      </c>
      <c r="O22" s="102">
        <f t="shared" si="3"/>
        <v>4.2240000000000002</v>
      </c>
      <c r="P22" s="147">
        <f t="shared" si="4"/>
        <v>422400</v>
      </c>
      <c r="Q22" s="147">
        <f t="shared" si="5"/>
        <v>27930</v>
      </c>
      <c r="R22" s="147">
        <f t="shared" si="6"/>
        <v>394470</v>
      </c>
      <c r="S22" s="147">
        <v>6</v>
      </c>
      <c r="T22" s="147">
        <f t="shared" si="1"/>
        <v>2366820</v>
      </c>
      <c r="U22" s="97"/>
      <c r="V22" s="112">
        <f t="shared" ca="1" si="7"/>
        <v>2366820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pans="1:245" ht="15.75" x14ac:dyDescent="0.2">
      <c r="A23" s="146">
        <v>15</v>
      </c>
      <c r="B23" s="18" t="s">
        <v>31</v>
      </c>
      <c r="C23" s="148">
        <v>2.46</v>
      </c>
      <c r="D23" s="101"/>
      <c r="E23" s="101"/>
      <c r="F23" s="101"/>
      <c r="G23" s="101"/>
      <c r="H23" s="102">
        <f t="shared" si="0"/>
        <v>0</v>
      </c>
      <c r="I23" s="101"/>
      <c r="J23" s="147"/>
      <c r="K23" s="102"/>
      <c r="L23" s="103"/>
      <c r="M23" s="103"/>
      <c r="N23" s="102">
        <f t="shared" si="2"/>
        <v>0</v>
      </c>
      <c r="O23" s="102">
        <f t="shared" si="3"/>
        <v>2.46</v>
      </c>
      <c r="P23" s="147">
        <f t="shared" si="4"/>
        <v>246000</v>
      </c>
      <c r="Q23" s="147">
        <f t="shared" si="5"/>
        <v>25829.999999999996</v>
      </c>
      <c r="R23" s="147">
        <f t="shared" si="6"/>
        <v>220170</v>
      </c>
      <c r="S23" s="147">
        <v>6</v>
      </c>
      <c r="T23" s="147">
        <f t="shared" si="1"/>
        <v>1321020</v>
      </c>
      <c r="U23" s="97" t="s">
        <v>291</v>
      </c>
      <c r="V23" s="112">
        <f t="shared" ca="1" si="7"/>
        <v>1321020</v>
      </c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pans="1:245" ht="15.75" x14ac:dyDescent="0.2">
      <c r="A24" s="146">
        <v>16</v>
      </c>
      <c r="B24" s="18" t="s">
        <v>33</v>
      </c>
      <c r="C24" s="148">
        <v>3.33</v>
      </c>
      <c r="D24" s="101">
        <v>0.4</v>
      </c>
      <c r="E24" s="101">
        <v>0.3</v>
      </c>
      <c r="F24" s="101"/>
      <c r="G24" s="101">
        <v>40</v>
      </c>
      <c r="H24" s="102">
        <f t="shared" si="0"/>
        <v>1.492</v>
      </c>
      <c r="I24" s="101"/>
      <c r="J24" s="147"/>
      <c r="K24" s="102"/>
      <c r="L24" s="103"/>
      <c r="M24" s="103"/>
      <c r="N24" s="102">
        <f t="shared" si="2"/>
        <v>2.1920000000000002</v>
      </c>
      <c r="O24" s="102">
        <f t="shared" si="3"/>
        <v>5.5220000000000002</v>
      </c>
      <c r="P24" s="147">
        <f t="shared" si="4"/>
        <v>552200</v>
      </c>
      <c r="Q24" s="147">
        <f t="shared" si="5"/>
        <v>39165</v>
      </c>
      <c r="R24" s="147">
        <f t="shared" si="6"/>
        <v>513035</v>
      </c>
      <c r="S24" s="147">
        <v>3</v>
      </c>
      <c r="T24" s="147">
        <f t="shared" si="1"/>
        <v>1539105</v>
      </c>
      <c r="U24" s="97" t="s">
        <v>292</v>
      </c>
      <c r="V24" s="112">
        <f ca="1">SUMIF(B:T,B24,T:T)</f>
        <v>2922810</v>
      </c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pans="1:245" ht="15.75" x14ac:dyDescent="0.2">
      <c r="A25" s="146"/>
      <c r="B25" s="18" t="s">
        <v>33</v>
      </c>
      <c r="C25" s="148">
        <v>3.33</v>
      </c>
      <c r="D25" s="101"/>
      <c r="E25" s="101">
        <v>0.3</v>
      </c>
      <c r="F25" s="101"/>
      <c r="G25" s="101">
        <v>40</v>
      </c>
      <c r="H25" s="102">
        <f t="shared" si="0"/>
        <v>1.3319999999999999</v>
      </c>
      <c r="I25" s="101"/>
      <c r="J25" s="147"/>
      <c r="K25" s="102"/>
      <c r="L25" s="103"/>
      <c r="M25" s="103"/>
      <c r="N25" s="102">
        <f t="shared" si="2"/>
        <v>1.6319999999999999</v>
      </c>
      <c r="O25" s="102">
        <f t="shared" si="3"/>
        <v>4.9619999999999997</v>
      </c>
      <c r="P25" s="147">
        <f t="shared" si="4"/>
        <v>496200</v>
      </c>
      <c r="Q25" s="147">
        <f t="shared" si="5"/>
        <v>34965</v>
      </c>
      <c r="R25" s="147">
        <f t="shared" si="6"/>
        <v>461235</v>
      </c>
      <c r="S25" s="147">
        <v>3</v>
      </c>
      <c r="T25" s="147">
        <f t="shared" si="1"/>
        <v>1383705</v>
      </c>
      <c r="U25" s="97" t="s">
        <v>293</v>
      </c>
      <c r="V25" s="112">
        <f t="shared" ca="1" si="7"/>
        <v>2922810</v>
      </c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pans="1:245" ht="15.75" x14ac:dyDescent="0.2">
      <c r="A26" s="146">
        <v>17</v>
      </c>
      <c r="B26" s="18" t="s">
        <v>35</v>
      </c>
      <c r="C26" s="148">
        <v>3.33</v>
      </c>
      <c r="D26" s="101">
        <v>0.4</v>
      </c>
      <c r="E26" s="101">
        <v>0.3</v>
      </c>
      <c r="F26" s="101">
        <v>0.4</v>
      </c>
      <c r="G26" s="101">
        <v>70</v>
      </c>
      <c r="H26" s="102">
        <f t="shared" si="0"/>
        <v>2.6110000000000002</v>
      </c>
      <c r="I26" s="101"/>
      <c r="J26" s="147"/>
      <c r="K26" s="102"/>
      <c r="L26" s="103"/>
      <c r="M26" s="103"/>
      <c r="N26" s="102">
        <f t="shared" si="2"/>
        <v>3.7110000000000003</v>
      </c>
      <c r="O26" s="102">
        <f t="shared" si="3"/>
        <v>7.0410000000000004</v>
      </c>
      <c r="P26" s="147">
        <f t="shared" si="4"/>
        <v>704100</v>
      </c>
      <c r="Q26" s="147">
        <f t="shared" si="5"/>
        <v>39165</v>
      </c>
      <c r="R26" s="147">
        <f t="shared" si="6"/>
        <v>664935</v>
      </c>
      <c r="S26" s="147">
        <v>6</v>
      </c>
      <c r="T26" s="147">
        <f t="shared" si="1"/>
        <v>3989610</v>
      </c>
      <c r="U26" s="97"/>
      <c r="V26" s="112">
        <f t="shared" ca="1" si="7"/>
        <v>3989610</v>
      </c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pans="1:245" ht="15.75" x14ac:dyDescent="0.2">
      <c r="A27" s="146">
        <v>18</v>
      </c>
      <c r="B27" s="18" t="s">
        <v>294</v>
      </c>
      <c r="C27" s="148">
        <v>3</v>
      </c>
      <c r="D27" s="101">
        <v>0.3</v>
      </c>
      <c r="E27" s="101">
        <v>0.3</v>
      </c>
      <c r="F27" s="101"/>
      <c r="G27" s="101">
        <v>60</v>
      </c>
      <c r="H27" s="102">
        <f t="shared" si="0"/>
        <v>1.98</v>
      </c>
      <c r="I27" s="101">
        <v>0.3</v>
      </c>
      <c r="J27" s="147"/>
      <c r="K27" s="102"/>
      <c r="L27" s="103"/>
      <c r="M27" s="103"/>
      <c r="N27" s="102">
        <f t="shared" si="2"/>
        <v>2.88</v>
      </c>
      <c r="O27" s="102">
        <f t="shared" si="3"/>
        <v>5.88</v>
      </c>
      <c r="P27" s="147">
        <f t="shared" si="4"/>
        <v>588000</v>
      </c>
      <c r="Q27" s="147">
        <f t="shared" si="5"/>
        <v>34650</v>
      </c>
      <c r="R27" s="147">
        <f t="shared" si="6"/>
        <v>553350</v>
      </c>
      <c r="S27" s="147">
        <v>2</v>
      </c>
      <c r="T27" s="147">
        <f t="shared" si="1"/>
        <v>1106700</v>
      </c>
      <c r="U27" s="97" t="s">
        <v>295</v>
      </c>
      <c r="V27" s="112">
        <f t="shared" ca="1" si="7"/>
        <v>1106700</v>
      </c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pans="1:245" ht="15.75" x14ac:dyDescent="0.2">
      <c r="A28" s="146">
        <v>19</v>
      </c>
      <c r="B28" s="18" t="s">
        <v>39</v>
      </c>
      <c r="C28" s="101">
        <v>4.0599999999999996</v>
      </c>
      <c r="D28" s="101">
        <v>0.3</v>
      </c>
      <c r="E28" s="101">
        <v>0.3</v>
      </c>
      <c r="F28" s="101"/>
      <c r="G28" s="101">
        <v>60</v>
      </c>
      <c r="H28" s="102">
        <f t="shared" si="0"/>
        <v>2.7865199999999999</v>
      </c>
      <c r="I28" s="101">
        <v>0.3</v>
      </c>
      <c r="J28" s="147">
        <v>7</v>
      </c>
      <c r="K28" s="102">
        <f>C28*J28/100</f>
        <v>0.28420000000000001</v>
      </c>
      <c r="L28" s="103">
        <v>0.3</v>
      </c>
      <c r="M28" s="103"/>
      <c r="N28" s="102">
        <f t="shared" si="2"/>
        <v>4.2707199999999998</v>
      </c>
      <c r="O28" s="102">
        <f t="shared" si="3"/>
        <v>8.3307199999999995</v>
      </c>
      <c r="P28" s="147">
        <f t="shared" si="4"/>
        <v>833072</v>
      </c>
      <c r="Q28" s="147">
        <f t="shared" si="5"/>
        <v>48764.099999999991</v>
      </c>
      <c r="R28" s="147">
        <f t="shared" si="6"/>
        <v>784307.9</v>
      </c>
      <c r="S28" s="147">
        <v>6</v>
      </c>
      <c r="T28" s="147">
        <f t="shared" si="1"/>
        <v>4705847.4000000004</v>
      </c>
      <c r="U28" s="97"/>
      <c r="V28" s="112">
        <f t="shared" ca="1" si="7"/>
        <v>4705847.4000000004</v>
      </c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pans="1:245" ht="15.75" x14ac:dyDescent="0.2">
      <c r="A29" s="146">
        <v>20</v>
      </c>
      <c r="B29" s="18" t="s">
        <v>41</v>
      </c>
      <c r="C29" s="148">
        <v>2.67</v>
      </c>
      <c r="D29" s="101"/>
      <c r="E29" s="101">
        <v>0.3</v>
      </c>
      <c r="F29" s="101"/>
      <c r="G29" s="101">
        <v>60</v>
      </c>
      <c r="H29" s="102">
        <f t="shared" si="0"/>
        <v>1.6019999999999999</v>
      </c>
      <c r="I29" s="101">
        <v>0.3</v>
      </c>
      <c r="J29" s="147"/>
      <c r="K29" s="148"/>
      <c r="L29" s="103"/>
      <c r="M29" s="103"/>
      <c r="N29" s="102">
        <f t="shared" si="2"/>
        <v>2.202</v>
      </c>
      <c r="O29" s="102">
        <f t="shared" si="3"/>
        <v>4.8719999999999999</v>
      </c>
      <c r="P29" s="147">
        <f t="shared" si="4"/>
        <v>487200</v>
      </c>
      <c r="Q29" s="147">
        <f t="shared" si="5"/>
        <v>28035</v>
      </c>
      <c r="R29" s="147">
        <f t="shared" si="6"/>
        <v>459165</v>
      </c>
      <c r="S29" s="147">
        <v>6</v>
      </c>
      <c r="T29" s="147">
        <f t="shared" si="1"/>
        <v>2754990</v>
      </c>
      <c r="U29" s="97"/>
      <c r="V29" s="112">
        <f t="shared" ca="1" si="7"/>
        <v>2754990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pans="1:245" ht="15.75" x14ac:dyDescent="0.2">
      <c r="A30" s="146">
        <v>21</v>
      </c>
      <c r="B30" s="18" t="s">
        <v>43</v>
      </c>
      <c r="C30" s="148">
        <v>3</v>
      </c>
      <c r="D30" s="101"/>
      <c r="E30" s="101">
        <v>0.3</v>
      </c>
      <c r="F30" s="101"/>
      <c r="G30" s="101">
        <v>60</v>
      </c>
      <c r="H30" s="102">
        <f t="shared" si="0"/>
        <v>1.8</v>
      </c>
      <c r="I30" s="101">
        <v>0.3</v>
      </c>
      <c r="J30" s="147"/>
      <c r="K30" s="102"/>
      <c r="L30" s="103"/>
      <c r="M30" s="103"/>
      <c r="N30" s="102">
        <f t="shared" si="2"/>
        <v>2.4</v>
      </c>
      <c r="O30" s="102">
        <f t="shared" si="3"/>
        <v>5.4</v>
      </c>
      <c r="P30" s="147">
        <f t="shared" si="4"/>
        <v>540000</v>
      </c>
      <c r="Q30" s="147">
        <f t="shared" si="5"/>
        <v>31500</v>
      </c>
      <c r="R30" s="147">
        <f t="shared" si="6"/>
        <v>508500</v>
      </c>
      <c r="S30" s="147">
        <v>6</v>
      </c>
      <c r="T30" s="147">
        <f t="shared" si="1"/>
        <v>3051000</v>
      </c>
      <c r="U30" s="97"/>
      <c r="V30" s="112">
        <f t="shared" ca="1" si="7"/>
        <v>3051000</v>
      </c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pans="1:245" ht="15.75" x14ac:dyDescent="0.2">
      <c r="A31" s="146">
        <v>22</v>
      </c>
      <c r="B31" s="18" t="s">
        <v>45</v>
      </c>
      <c r="C31" s="148">
        <v>2.46</v>
      </c>
      <c r="D31" s="101"/>
      <c r="E31" s="101">
        <v>0.3</v>
      </c>
      <c r="F31" s="101"/>
      <c r="G31" s="101">
        <v>50</v>
      </c>
      <c r="H31" s="102">
        <f t="shared" si="0"/>
        <v>1.23</v>
      </c>
      <c r="I31" s="101"/>
      <c r="J31" s="147"/>
      <c r="K31" s="148"/>
      <c r="L31" s="103"/>
      <c r="M31" s="103"/>
      <c r="N31" s="102">
        <f t="shared" si="2"/>
        <v>1.53</v>
      </c>
      <c r="O31" s="102">
        <f t="shared" si="3"/>
        <v>3.99</v>
      </c>
      <c r="P31" s="147">
        <f t="shared" si="4"/>
        <v>399000</v>
      </c>
      <c r="Q31" s="147">
        <f t="shared" si="5"/>
        <v>25829.999999999996</v>
      </c>
      <c r="R31" s="147">
        <f t="shared" si="6"/>
        <v>373170</v>
      </c>
      <c r="S31" s="147">
        <v>6</v>
      </c>
      <c r="T31" s="147">
        <f t="shared" si="1"/>
        <v>2239020</v>
      </c>
      <c r="U31" s="97"/>
      <c r="V31" s="112">
        <f t="shared" ca="1" si="7"/>
        <v>2239020</v>
      </c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pans="1:245" ht="15.75" x14ac:dyDescent="0.2">
      <c r="A32" s="146">
        <v>23</v>
      </c>
      <c r="B32" s="18" t="s">
        <v>47</v>
      </c>
      <c r="C32" s="101">
        <v>2.46</v>
      </c>
      <c r="D32" s="101"/>
      <c r="E32" s="101">
        <v>0.3</v>
      </c>
      <c r="F32" s="101">
        <v>0.4</v>
      </c>
      <c r="G32" s="101">
        <v>60</v>
      </c>
      <c r="H32" s="102">
        <f t="shared" si="0"/>
        <v>1.476</v>
      </c>
      <c r="I32" s="101"/>
      <c r="J32" s="147"/>
      <c r="K32" s="148"/>
      <c r="L32" s="103"/>
      <c r="M32" s="103"/>
      <c r="N32" s="102">
        <f t="shared" si="2"/>
        <v>2.1760000000000002</v>
      </c>
      <c r="O32" s="102">
        <f t="shared" si="3"/>
        <v>4.6360000000000001</v>
      </c>
      <c r="P32" s="147">
        <f t="shared" si="4"/>
        <v>463600</v>
      </c>
      <c r="Q32" s="147">
        <f t="shared" si="5"/>
        <v>25829.999999999996</v>
      </c>
      <c r="R32" s="147">
        <f t="shared" si="6"/>
        <v>437770</v>
      </c>
      <c r="S32" s="147">
        <v>6</v>
      </c>
      <c r="T32" s="147">
        <f t="shared" si="1"/>
        <v>2626620</v>
      </c>
      <c r="U32" s="97"/>
      <c r="V32" s="112">
        <f t="shared" ca="1" si="7"/>
        <v>2626620</v>
      </c>
      <c r="W32" s="41">
        <f>SUM(T32:T62)</f>
        <v>75913244.799999997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spans="1:245" ht="15.75" x14ac:dyDescent="0.2">
      <c r="A33" s="146">
        <v>24</v>
      </c>
      <c r="B33" s="18" t="s">
        <v>49</v>
      </c>
      <c r="C33" s="101">
        <v>2.46</v>
      </c>
      <c r="D33" s="101"/>
      <c r="E33" s="101">
        <v>0.3</v>
      </c>
      <c r="F33" s="101"/>
      <c r="G33" s="101">
        <v>60</v>
      </c>
      <c r="H33" s="102">
        <f t="shared" si="0"/>
        <v>1.476</v>
      </c>
      <c r="I33" s="101">
        <v>0.3</v>
      </c>
      <c r="J33" s="147"/>
      <c r="K33" s="102"/>
      <c r="L33" s="103"/>
      <c r="M33" s="103"/>
      <c r="N33" s="102">
        <f t="shared" si="2"/>
        <v>2.0760000000000001</v>
      </c>
      <c r="O33" s="102">
        <f t="shared" si="3"/>
        <v>4.5359999999999996</v>
      </c>
      <c r="P33" s="147">
        <f t="shared" si="4"/>
        <v>453599.99999999994</v>
      </c>
      <c r="Q33" s="147">
        <f t="shared" si="5"/>
        <v>25829.999999999996</v>
      </c>
      <c r="R33" s="147">
        <f t="shared" si="6"/>
        <v>427769.99999999994</v>
      </c>
      <c r="S33" s="147">
        <v>6</v>
      </c>
      <c r="T33" s="147">
        <f t="shared" si="1"/>
        <v>2566619.9999999995</v>
      </c>
      <c r="U33" s="97"/>
      <c r="V33" s="112">
        <f t="shared" ca="1" si="7"/>
        <v>2566619.9999999995</v>
      </c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spans="1:245" ht="15.75" x14ac:dyDescent="0.2">
      <c r="A34" s="146">
        <v>25</v>
      </c>
      <c r="B34" s="18" t="s">
        <v>51</v>
      </c>
      <c r="C34" s="101">
        <v>2.46</v>
      </c>
      <c r="D34" s="101"/>
      <c r="E34" s="101">
        <v>0.3</v>
      </c>
      <c r="F34" s="101">
        <v>0.4</v>
      </c>
      <c r="G34" s="101">
        <v>70</v>
      </c>
      <c r="H34" s="102">
        <f t="shared" si="0"/>
        <v>1.722</v>
      </c>
      <c r="I34" s="101"/>
      <c r="J34" s="147"/>
      <c r="K34" s="102"/>
      <c r="L34" s="103"/>
      <c r="M34" s="103"/>
      <c r="N34" s="102">
        <f t="shared" si="2"/>
        <v>2.4219999999999997</v>
      </c>
      <c r="O34" s="102">
        <f t="shared" si="3"/>
        <v>4.8819999999999997</v>
      </c>
      <c r="P34" s="147">
        <f t="shared" si="4"/>
        <v>488199.99999999994</v>
      </c>
      <c r="Q34" s="147">
        <f t="shared" si="5"/>
        <v>25829.999999999996</v>
      </c>
      <c r="R34" s="147">
        <f t="shared" si="6"/>
        <v>462369.99999999994</v>
      </c>
      <c r="S34" s="147">
        <v>1</v>
      </c>
      <c r="T34" s="147">
        <f t="shared" si="1"/>
        <v>462369.99999999994</v>
      </c>
      <c r="U34" s="97" t="s">
        <v>296</v>
      </c>
      <c r="V34" s="112">
        <f t="shared" ca="1" si="7"/>
        <v>462369.99999999994</v>
      </c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spans="1:245" ht="15.75" x14ac:dyDescent="0.2">
      <c r="A35" s="146">
        <v>26</v>
      </c>
      <c r="B35" s="18" t="s">
        <v>53</v>
      </c>
      <c r="C35" s="101">
        <v>2.2599999999999998</v>
      </c>
      <c r="D35" s="101"/>
      <c r="E35" s="101">
        <v>0.3</v>
      </c>
      <c r="F35" s="101"/>
      <c r="G35" s="101">
        <v>50</v>
      </c>
      <c r="H35" s="102">
        <f t="shared" si="0"/>
        <v>1.1299999999999999</v>
      </c>
      <c r="I35" s="101"/>
      <c r="J35" s="147"/>
      <c r="K35" s="148"/>
      <c r="L35" s="103"/>
      <c r="M35" s="103"/>
      <c r="N35" s="102">
        <f t="shared" si="2"/>
        <v>1.43</v>
      </c>
      <c r="O35" s="102">
        <f t="shared" si="3"/>
        <v>3.6899999999999995</v>
      </c>
      <c r="P35" s="147">
        <f t="shared" si="4"/>
        <v>368999.99999999994</v>
      </c>
      <c r="Q35" s="147">
        <f t="shared" si="5"/>
        <v>23729.999999999996</v>
      </c>
      <c r="R35" s="147">
        <f t="shared" si="6"/>
        <v>345269.99999999994</v>
      </c>
      <c r="S35" s="147">
        <v>6</v>
      </c>
      <c r="T35" s="147">
        <f t="shared" si="1"/>
        <v>2071619.9999999995</v>
      </c>
      <c r="U35" s="97"/>
      <c r="V35" s="112">
        <f t="shared" ca="1" si="7"/>
        <v>2071619.9999999995</v>
      </c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spans="1:245" ht="15.75" x14ac:dyDescent="0.2">
      <c r="A36" s="146">
        <v>27</v>
      </c>
      <c r="B36" s="18" t="s">
        <v>55</v>
      </c>
      <c r="C36" s="101">
        <v>2.92</v>
      </c>
      <c r="D36" s="101"/>
      <c r="E36" s="101">
        <v>0.3</v>
      </c>
      <c r="F36" s="101">
        <v>0.4</v>
      </c>
      <c r="G36" s="101">
        <v>70</v>
      </c>
      <c r="H36" s="102">
        <f t="shared" si="0"/>
        <v>2.044</v>
      </c>
      <c r="I36" s="101"/>
      <c r="J36" s="147"/>
      <c r="K36" s="148"/>
      <c r="L36" s="103"/>
      <c r="M36" s="103"/>
      <c r="N36" s="102">
        <f t="shared" si="2"/>
        <v>2.7439999999999998</v>
      </c>
      <c r="O36" s="102">
        <f t="shared" si="3"/>
        <v>5.6639999999999997</v>
      </c>
      <c r="P36" s="147">
        <f t="shared" si="4"/>
        <v>566400</v>
      </c>
      <c r="Q36" s="147">
        <f t="shared" si="5"/>
        <v>30660</v>
      </c>
      <c r="R36" s="147">
        <f t="shared" si="6"/>
        <v>535740</v>
      </c>
      <c r="S36" s="147">
        <v>6</v>
      </c>
      <c r="T36" s="147">
        <f t="shared" si="1"/>
        <v>3214440</v>
      </c>
      <c r="U36" s="97"/>
      <c r="V36" s="112">
        <f t="shared" ca="1" si="7"/>
        <v>3214440</v>
      </c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spans="1:245" ht="15.75" x14ac:dyDescent="0.2">
      <c r="A37" s="146">
        <v>28</v>
      </c>
      <c r="B37" s="18" t="s">
        <v>57</v>
      </c>
      <c r="C37" s="101">
        <v>2.66</v>
      </c>
      <c r="D37" s="101"/>
      <c r="E37" s="101">
        <v>0.3</v>
      </c>
      <c r="F37" s="101"/>
      <c r="G37" s="101">
        <v>60</v>
      </c>
      <c r="H37" s="102">
        <f t="shared" si="0"/>
        <v>1.5960000000000003</v>
      </c>
      <c r="I37" s="101">
        <v>0.3</v>
      </c>
      <c r="J37" s="147"/>
      <c r="K37" s="148"/>
      <c r="L37" s="103"/>
      <c r="M37" s="103"/>
      <c r="N37" s="102">
        <f t="shared" si="2"/>
        <v>2.1960000000000002</v>
      </c>
      <c r="O37" s="102">
        <f t="shared" si="3"/>
        <v>4.8559999999999999</v>
      </c>
      <c r="P37" s="147">
        <f t="shared" si="4"/>
        <v>485600</v>
      </c>
      <c r="Q37" s="147">
        <f t="shared" si="5"/>
        <v>27930</v>
      </c>
      <c r="R37" s="147">
        <f t="shared" si="6"/>
        <v>457670</v>
      </c>
      <c r="S37" s="147">
        <v>6</v>
      </c>
      <c r="T37" s="147">
        <f t="shared" si="1"/>
        <v>2746020</v>
      </c>
      <c r="U37" s="97"/>
      <c r="V37" s="112">
        <f t="shared" ca="1" si="7"/>
        <v>2746020</v>
      </c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ht="15.75" x14ac:dyDescent="0.2">
      <c r="A38" s="146">
        <v>29</v>
      </c>
      <c r="B38" s="18" t="s">
        <v>59</v>
      </c>
      <c r="C38" s="148">
        <v>2.67</v>
      </c>
      <c r="D38" s="101"/>
      <c r="E38" s="101">
        <v>0.3</v>
      </c>
      <c r="F38" s="101">
        <v>0.4</v>
      </c>
      <c r="G38" s="101">
        <v>70</v>
      </c>
      <c r="H38" s="102">
        <f t="shared" si="0"/>
        <v>1.869</v>
      </c>
      <c r="I38" s="101"/>
      <c r="J38" s="147"/>
      <c r="K38" s="102"/>
      <c r="L38" s="103"/>
      <c r="M38" s="103"/>
      <c r="N38" s="102">
        <f t="shared" si="2"/>
        <v>2.569</v>
      </c>
      <c r="O38" s="102">
        <f t="shared" si="3"/>
        <v>5.2389999999999999</v>
      </c>
      <c r="P38" s="147">
        <f t="shared" si="4"/>
        <v>523900</v>
      </c>
      <c r="Q38" s="147">
        <f t="shared" si="5"/>
        <v>28035</v>
      </c>
      <c r="R38" s="147">
        <f t="shared" si="6"/>
        <v>495865</v>
      </c>
      <c r="S38" s="147">
        <v>6</v>
      </c>
      <c r="T38" s="147">
        <f t="shared" si="1"/>
        <v>2975190</v>
      </c>
      <c r="U38" s="97"/>
      <c r="V38" s="112">
        <f t="shared" ca="1" si="7"/>
        <v>2975190</v>
      </c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ht="15.75" x14ac:dyDescent="0.2">
      <c r="A39" s="146">
        <v>30</v>
      </c>
      <c r="B39" s="18" t="s">
        <v>61</v>
      </c>
      <c r="C39" s="148">
        <v>3.63</v>
      </c>
      <c r="D39" s="101"/>
      <c r="E39" s="101">
        <v>0.3</v>
      </c>
      <c r="F39" s="101">
        <v>0.2</v>
      </c>
      <c r="G39" s="101">
        <v>40</v>
      </c>
      <c r="H39" s="102">
        <f t="shared" si="0"/>
        <v>1.452</v>
      </c>
      <c r="I39" s="101"/>
      <c r="J39" s="147"/>
      <c r="K39" s="102">
        <f>C39*J39/100</f>
        <v>0</v>
      </c>
      <c r="L39" s="103"/>
      <c r="M39" s="103"/>
      <c r="N39" s="102">
        <f t="shared" si="2"/>
        <v>1.952</v>
      </c>
      <c r="O39" s="102">
        <f t="shared" si="3"/>
        <v>5.5819999999999999</v>
      </c>
      <c r="P39" s="147">
        <f t="shared" si="4"/>
        <v>558200</v>
      </c>
      <c r="Q39" s="147">
        <f t="shared" si="5"/>
        <v>38115</v>
      </c>
      <c r="R39" s="147">
        <f t="shared" si="6"/>
        <v>520085</v>
      </c>
      <c r="S39" s="147">
        <v>6</v>
      </c>
      <c r="T39" s="147">
        <f t="shared" si="1"/>
        <v>3120510</v>
      </c>
      <c r="U39" s="100"/>
      <c r="V39" s="112">
        <f t="shared" ca="1" si="7"/>
        <v>3120510</v>
      </c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ht="15.75" x14ac:dyDescent="0.2">
      <c r="A40" s="146">
        <v>31</v>
      </c>
      <c r="B40" s="18" t="s">
        <v>63</v>
      </c>
      <c r="C40" s="148">
        <v>2.2599999999999998</v>
      </c>
      <c r="D40" s="101"/>
      <c r="E40" s="101">
        <v>0.3</v>
      </c>
      <c r="F40" s="101">
        <v>0.4</v>
      </c>
      <c r="G40" s="101">
        <v>60</v>
      </c>
      <c r="H40" s="102">
        <f t="shared" si="0"/>
        <v>1.3559999999999999</v>
      </c>
      <c r="I40" s="101"/>
      <c r="J40" s="147"/>
      <c r="K40" s="102"/>
      <c r="L40" s="103"/>
      <c r="M40" s="103"/>
      <c r="N40" s="102">
        <f t="shared" si="2"/>
        <v>2.056</v>
      </c>
      <c r="O40" s="102">
        <f t="shared" si="3"/>
        <v>4.3159999999999998</v>
      </c>
      <c r="P40" s="147">
        <f t="shared" si="4"/>
        <v>431600</v>
      </c>
      <c r="Q40" s="147">
        <f t="shared" si="5"/>
        <v>23729.999999999996</v>
      </c>
      <c r="R40" s="147">
        <f t="shared" si="6"/>
        <v>407870</v>
      </c>
      <c r="S40" s="147">
        <v>2</v>
      </c>
      <c r="T40" s="147">
        <f t="shared" si="1"/>
        <v>815740</v>
      </c>
      <c r="U40" s="97" t="s">
        <v>297</v>
      </c>
      <c r="V40" s="112">
        <f t="shared" ca="1" si="7"/>
        <v>815740</v>
      </c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ht="15.75" x14ac:dyDescent="0.2">
      <c r="A41" s="146">
        <v>32</v>
      </c>
      <c r="B41" s="18" t="s">
        <v>64</v>
      </c>
      <c r="C41" s="148">
        <v>2.34</v>
      </c>
      <c r="D41" s="101"/>
      <c r="E41" s="101">
        <v>0.3</v>
      </c>
      <c r="F41" s="101">
        <v>0.4</v>
      </c>
      <c r="G41" s="101">
        <v>50</v>
      </c>
      <c r="H41" s="102">
        <f t="shared" si="0"/>
        <v>1.17</v>
      </c>
      <c r="I41" s="101"/>
      <c r="J41" s="147"/>
      <c r="K41" s="102"/>
      <c r="L41" s="103"/>
      <c r="M41" s="103"/>
      <c r="N41" s="102">
        <f t="shared" si="2"/>
        <v>1.8699999999999999</v>
      </c>
      <c r="O41" s="102">
        <f t="shared" si="3"/>
        <v>4.21</v>
      </c>
      <c r="P41" s="147">
        <f t="shared" si="4"/>
        <v>421000</v>
      </c>
      <c r="Q41" s="147">
        <f t="shared" si="5"/>
        <v>24569.999999999996</v>
      </c>
      <c r="R41" s="147">
        <f t="shared" si="6"/>
        <v>396430</v>
      </c>
      <c r="S41" s="147">
        <v>2</v>
      </c>
      <c r="T41" s="147">
        <f t="shared" si="1"/>
        <v>792860</v>
      </c>
      <c r="U41" s="97"/>
      <c r="V41" s="112">
        <f t="shared" ca="1" si="7"/>
        <v>2472179.9999999995</v>
      </c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ht="15.75" x14ac:dyDescent="0.2">
      <c r="A42" s="146"/>
      <c r="B42" s="18" t="s">
        <v>64</v>
      </c>
      <c r="C42" s="148">
        <v>2.34</v>
      </c>
      <c r="D42" s="101"/>
      <c r="E42" s="101">
        <v>0.3</v>
      </c>
      <c r="F42" s="101">
        <v>0.4</v>
      </c>
      <c r="G42" s="101">
        <v>60</v>
      </c>
      <c r="H42" s="102">
        <f t="shared" si="0"/>
        <v>1.4039999999999997</v>
      </c>
      <c r="I42" s="101"/>
      <c r="J42" s="147"/>
      <c r="K42" s="102"/>
      <c r="L42" s="103"/>
      <c r="M42" s="103"/>
      <c r="N42" s="102">
        <f t="shared" si="2"/>
        <v>2.1039999999999996</v>
      </c>
      <c r="O42" s="102">
        <f t="shared" si="3"/>
        <v>4.4439999999999991</v>
      </c>
      <c r="P42" s="147">
        <f t="shared" si="4"/>
        <v>444399.99999999988</v>
      </c>
      <c r="Q42" s="147">
        <f t="shared" si="5"/>
        <v>24569.999999999996</v>
      </c>
      <c r="R42" s="147">
        <f t="shared" si="6"/>
        <v>419829.99999999988</v>
      </c>
      <c r="S42" s="147">
        <v>4</v>
      </c>
      <c r="T42" s="147">
        <f t="shared" si="1"/>
        <v>1679319.9999999995</v>
      </c>
      <c r="U42" s="97" t="s">
        <v>298</v>
      </c>
      <c r="V42" s="112">
        <f t="shared" ca="1" si="7"/>
        <v>2472179.9999999995</v>
      </c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ht="15.75" x14ac:dyDescent="0.2">
      <c r="A43" s="146">
        <v>33</v>
      </c>
      <c r="B43" s="18" t="s">
        <v>66</v>
      </c>
      <c r="C43" s="148">
        <v>4.32</v>
      </c>
      <c r="D43" s="101"/>
      <c r="E43" s="101"/>
      <c r="F43" s="101"/>
      <c r="G43" s="101"/>
      <c r="H43" s="102">
        <f t="shared" si="0"/>
        <v>0</v>
      </c>
      <c r="I43" s="101"/>
      <c r="J43" s="147"/>
      <c r="K43" s="102"/>
      <c r="L43" s="103"/>
      <c r="M43" s="103"/>
      <c r="N43" s="102">
        <f t="shared" si="2"/>
        <v>0</v>
      </c>
      <c r="O43" s="102">
        <f t="shared" si="3"/>
        <v>4.32</v>
      </c>
      <c r="P43" s="147">
        <f t="shared" si="4"/>
        <v>432000</v>
      </c>
      <c r="Q43" s="147">
        <f t="shared" si="5"/>
        <v>45360</v>
      </c>
      <c r="R43" s="147">
        <f t="shared" si="6"/>
        <v>386640</v>
      </c>
      <c r="S43" s="147">
        <v>4</v>
      </c>
      <c r="T43" s="147">
        <f t="shared" si="1"/>
        <v>1546560</v>
      </c>
      <c r="U43" s="97" t="s">
        <v>299</v>
      </c>
      <c r="V43" s="112">
        <f t="shared" ca="1" si="7"/>
        <v>3124640</v>
      </c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ht="15.75" x14ac:dyDescent="0.2">
      <c r="A44" s="146"/>
      <c r="B44" s="18" t="s">
        <v>66</v>
      </c>
      <c r="C44" s="148">
        <v>4.32</v>
      </c>
      <c r="D44" s="101"/>
      <c r="E44" s="101">
        <v>0.3</v>
      </c>
      <c r="F44" s="101">
        <v>0.4</v>
      </c>
      <c r="G44" s="101">
        <v>70</v>
      </c>
      <c r="H44" s="102">
        <f t="shared" si="0"/>
        <v>3.0240000000000005</v>
      </c>
      <c r="I44" s="101">
        <v>0.3</v>
      </c>
      <c r="J44" s="147"/>
      <c r="K44" s="102"/>
      <c r="L44" s="103"/>
      <c r="M44" s="103"/>
      <c r="N44" s="102">
        <f t="shared" si="2"/>
        <v>4.0240000000000009</v>
      </c>
      <c r="O44" s="102">
        <f t="shared" si="3"/>
        <v>8.3440000000000012</v>
      </c>
      <c r="P44" s="147">
        <f t="shared" si="4"/>
        <v>834400.00000000012</v>
      </c>
      <c r="Q44" s="147">
        <f t="shared" si="5"/>
        <v>45360</v>
      </c>
      <c r="R44" s="147">
        <f t="shared" si="6"/>
        <v>789040.00000000012</v>
      </c>
      <c r="S44" s="147">
        <v>2</v>
      </c>
      <c r="T44" s="147">
        <f t="shared" si="1"/>
        <v>1578080.0000000002</v>
      </c>
      <c r="U44" s="97" t="s">
        <v>300</v>
      </c>
      <c r="V44" s="112">
        <f t="shared" ca="1" si="7"/>
        <v>3124640</v>
      </c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ht="15.75" x14ac:dyDescent="0.2">
      <c r="A45" s="146">
        <v>34</v>
      </c>
      <c r="B45" s="18" t="s">
        <v>68</v>
      </c>
      <c r="C45" s="148">
        <v>2.67</v>
      </c>
      <c r="D45" s="101">
        <v>0.3</v>
      </c>
      <c r="E45" s="101">
        <v>0.3</v>
      </c>
      <c r="F45" s="101">
        <v>0.2</v>
      </c>
      <c r="G45" s="101">
        <v>50</v>
      </c>
      <c r="H45" s="102">
        <f t="shared" si="0"/>
        <v>1.4850000000000001</v>
      </c>
      <c r="I45" s="101"/>
      <c r="J45" s="147"/>
      <c r="K45" s="102"/>
      <c r="L45" s="103"/>
      <c r="M45" s="103"/>
      <c r="N45" s="102">
        <f t="shared" si="2"/>
        <v>2.2850000000000001</v>
      </c>
      <c r="O45" s="102">
        <f t="shared" si="3"/>
        <v>4.9550000000000001</v>
      </c>
      <c r="P45" s="147">
        <f t="shared" si="4"/>
        <v>495500</v>
      </c>
      <c r="Q45" s="147">
        <f t="shared" si="5"/>
        <v>31184.999999999996</v>
      </c>
      <c r="R45" s="147">
        <f t="shared" si="6"/>
        <v>464315</v>
      </c>
      <c r="S45" s="147">
        <v>6</v>
      </c>
      <c r="T45" s="147">
        <f t="shared" si="1"/>
        <v>2785890</v>
      </c>
      <c r="U45" s="97"/>
      <c r="V45" s="112">
        <f t="shared" ca="1" si="7"/>
        <v>2785890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ht="15.75" x14ac:dyDescent="0.2">
      <c r="A46" s="146">
        <v>35</v>
      </c>
      <c r="B46" s="18" t="s">
        <v>70</v>
      </c>
      <c r="C46" s="101">
        <v>2.92</v>
      </c>
      <c r="D46" s="101">
        <v>0.3</v>
      </c>
      <c r="E46" s="101">
        <v>0.3</v>
      </c>
      <c r="F46" s="101"/>
      <c r="G46" s="101">
        <v>50</v>
      </c>
      <c r="H46" s="102">
        <f t="shared" si="0"/>
        <v>1.61</v>
      </c>
      <c r="I46" s="101"/>
      <c r="J46" s="147"/>
      <c r="K46" s="102"/>
      <c r="L46" s="103"/>
      <c r="M46" s="103"/>
      <c r="N46" s="102">
        <f t="shared" si="2"/>
        <v>2.21</v>
      </c>
      <c r="O46" s="102">
        <f t="shared" si="3"/>
        <v>5.13</v>
      </c>
      <c r="P46" s="147">
        <f t="shared" si="4"/>
        <v>513000</v>
      </c>
      <c r="Q46" s="147">
        <f t="shared" si="5"/>
        <v>33809.999999999993</v>
      </c>
      <c r="R46" s="147">
        <f t="shared" si="6"/>
        <v>479190</v>
      </c>
      <c r="S46" s="147">
        <v>3</v>
      </c>
      <c r="T46" s="147">
        <f t="shared" si="1"/>
        <v>1437570</v>
      </c>
      <c r="U46" s="97" t="s">
        <v>292</v>
      </c>
      <c r="V46" s="112">
        <f t="shared" ca="1" si="7"/>
        <v>2916989.9999999995</v>
      </c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ht="15.75" x14ac:dyDescent="0.2">
      <c r="A47" s="146"/>
      <c r="B47" s="18" t="s">
        <v>70</v>
      </c>
      <c r="C47" s="101">
        <v>2.92</v>
      </c>
      <c r="D47" s="101">
        <v>0.4</v>
      </c>
      <c r="E47" s="101">
        <v>0.3</v>
      </c>
      <c r="F47" s="101"/>
      <c r="G47" s="101">
        <v>50</v>
      </c>
      <c r="H47" s="102">
        <f t="shared" si="0"/>
        <v>1.66</v>
      </c>
      <c r="I47" s="101"/>
      <c r="J47" s="147"/>
      <c r="K47" s="102"/>
      <c r="L47" s="103"/>
      <c r="M47" s="103"/>
      <c r="N47" s="102">
        <f t="shared" si="2"/>
        <v>2.36</v>
      </c>
      <c r="O47" s="102">
        <f t="shared" si="3"/>
        <v>5.2799999999999994</v>
      </c>
      <c r="P47" s="147">
        <f t="shared" si="4"/>
        <v>527999.99999999988</v>
      </c>
      <c r="Q47" s="147">
        <f t="shared" si="5"/>
        <v>34860</v>
      </c>
      <c r="R47" s="147">
        <f t="shared" si="6"/>
        <v>493139.99999999988</v>
      </c>
      <c r="S47" s="147">
        <v>3</v>
      </c>
      <c r="T47" s="147">
        <f t="shared" si="1"/>
        <v>1479419.9999999995</v>
      </c>
      <c r="U47" s="97" t="s">
        <v>301</v>
      </c>
      <c r="V47" s="112">
        <f t="shared" ca="1" si="7"/>
        <v>2916989.9999999995</v>
      </c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ht="15.75" x14ac:dyDescent="0.2">
      <c r="A48" s="146">
        <v>36</v>
      </c>
      <c r="B48" s="18" t="s">
        <v>72</v>
      </c>
      <c r="C48" s="101">
        <v>2.67</v>
      </c>
      <c r="D48" s="101"/>
      <c r="E48" s="101">
        <v>0.3</v>
      </c>
      <c r="F48" s="101">
        <v>0.2</v>
      </c>
      <c r="G48" s="101">
        <v>50</v>
      </c>
      <c r="H48" s="102">
        <f t="shared" si="0"/>
        <v>1.335</v>
      </c>
      <c r="I48" s="101"/>
      <c r="J48" s="147"/>
      <c r="K48" s="148"/>
      <c r="L48" s="103"/>
      <c r="M48" s="103"/>
      <c r="N48" s="102">
        <f t="shared" si="2"/>
        <v>1.835</v>
      </c>
      <c r="O48" s="102">
        <f t="shared" si="3"/>
        <v>4.5049999999999999</v>
      </c>
      <c r="P48" s="147">
        <f t="shared" si="4"/>
        <v>450500</v>
      </c>
      <c r="Q48" s="147">
        <f t="shared" si="5"/>
        <v>28035</v>
      </c>
      <c r="R48" s="147">
        <f t="shared" si="6"/>
        <v>422465</v>
      </c>
      <c r="S48" s="147">
        <v>6</v>
      </c>
      <c r="T48" s="147">
        <f t="shared" si="1"/>
        <v>2534790</v>
      </c>
      <c r="U48" s="97"/>
      <c r="V48" s="112">
        <f t="shared" ca="1" si="7"/>
        <v>2534790</v>
      </c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pans="1:245" ht="15.75" x14ac:dyDescent="0.2">
      <c r="A49" s="146">
        <v>37</v>
      </c>
      <c r="B49" s="18" t="s">
        <v>74</v>
      </c>
      <c r="C49" s="148">
        <v>2.67</v>
      </c>
      <c r="D49" s="101"/>
      <c r="E49" s="101">
        <v>0.3</v>
      </c>
      <c r="F49" s="101"/>
      <c r="G49" s="101">
        <v>40</v>
      </c>
      <c r="H49" s="102">
        <f t="shared" si="0"/>
        <v>1.0680000000000001</v>
      </c>
      <c r="I49" s="101"/>
      <c r="J49" s="147"/>
      <c r="K49" s="102"/>
      <c r="L49" s="103"/>
      <c r="M49" s="103"/>
      <c r="N49" s="102">
        <f t="shared" si="2"/>
        <v>1.3680000000000001</v>
      </c>
      <c r="O49" s="102">
        <f t="shared" si="3"/>
        <v>4.0380000000000003</v>
      </c>
      <c r="P49" s="147">
        <f t="shared" si="4"/>
        <v>403800</v>
      </c>
      <c r="Q49" s="147">
        <f t="shared" si="5"/>
        <v>28035</v>
      </c>
      <c r="R49" s="147">
        <f t="shared" si="6"/>
        <v>375765</v>
      </c>
      <c r="S49" s="147">
        <v>6</v>
      </c>
      <c r="T49" s="147">
        <f t="shared" si="1"/>
        <v>2254590</v>
      </c>
      <c r="U49" s="97"/>
      <c r="V49" s="112">
        <f t="shared" ca="1" si="7"/>
        <v>2254590</v>
      </c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45" ht="15.75" x14ac:dyDescent="0.2">
      <c r="A50" s="146">
        <v>38</v>
      </c>
      <c r="B50" s="18" t="s">
        <v>76</v>
      </c>
      <c r="C50" s="148">
        <v>4.0599999999999996</v>
      </c>
      <c r="D50" s="101"/>
      <c r="E50" s="101">
        <v>0.3</v>
      </c>
      <c r="F50" s="101"/>
      <c r="G50" s="101">
        <v>40</v>
      </c>
      <c r="H50" s="102">
        <f t="shared" si="0"/>
        <v>1.7214399999999999</v>
      </c>
      <c r="I50" s="101"/>
      <c r="J50" s="147">
        <v>6</v>
      </c>
      <c r="K50" s="102">
        <f>C50*J50/100</f>
        <v>0.24359999999999998</v>
      </c>
      <c r="L50" s="103"/>
      <c r="M50" s="103"/>
      <c r="N50" s="102">
        <f t="shared" si="2"/>
        <v>2.2650399999999995</v>
      </c>
      <c r="O50" s="102">
        <f t="shared" si="3"/>
        <v>6.3250399999999996</v>
      </c>
      <c r="P50" s="147">
        <f t="shared" si="4"/>
        <v>632504</v>
      </c>
      <c r="Q50" s="147">
        <f t="shared" si="5"/>
        <v>45187.799999999996</v>
      </c>
      <c r="R50" s="147">
        <f t="shared" si="6"/>
        <v>587316.19999999995</v>
      </c>
      <c r="S50" s="147">
        <v>6</v>
      </c>
      <c r="T50" s="147">
        <f t="shared" si="1"/>
        <v>3523897.1999999997</v>
      </c>
      <c r="U50" s="97"/>
      <c r="V50" s="112">
        <f t="shared" ca="1" si="7"/>
        <v>3523897.1999999997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45" ht="15.75" x14ac:dyDescent="0.2">
      <c r="A51" s="146">
        <v>39</v>
      </c>
      <c r="B51" s="18" t="s">
        <v>78</v>
      </c>
      <c r="C51" s="101">
        <v>3.46</v>
      </c>
      <c r="D51" s="101"/>
      <c r="E51" s="101">
        <v>0.3</v>
      </c>
      <c r="F51" s="101">
        <v>0.2</v>
      </c>
      <c r="G51" s="101">
        <v>50</v>
      </c>
      <c r="H51" s="102">
        <f t="shared" si="0"/>
        <v>1.73</v>
      </c>
      <c r="I51" s="101"/>
      <c r="J51" s="147"/>
      <c r="K51" s="102"/>
      <c r="L51" s="103">
        <v>0.3</v>
      </c>
      <c r="M51" s="103"/>
      <c r="N51" s="102">
        <f t="shared" si="2"/>
        <v>2.5299999999999998</v>
      </c>
      <c r="O51" s="102">
        <f t="shared" si="3"/>
        <v>5.99</v>
      </c>
      <c r="P51" s="147">
        <f t="shared" si="4"/>
        <v>599000</v>
      </c>
      <c r="Q51" s="147">
        <f t="shared" si="5"/>
        <v>36329.999999999993</v>
      </c>
      <c r="R51" s="147">
        <f t="shared" si="6"/>
        <v>562670</v>
      </c>
      <c r="S51" s="147">
        <v>6</v>
      </c>
      <c r="T51" s="147">
        <f t="shared" si="1"/>
        <v>3376020</v>
      </c>
      <c r="U51" s="97"/>
      <c r="V51" s="112">
        <f t="shared" ca="1" si="7"/>
        <v>3376020</v>
      </c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</row>
    <row r="52" spans="1:245" ht="15.75" x14ac:dyDescent="0.2">
      <c r="A52" s="146">
        <v>40</v>
      </c>
      <c r="B52" s="18" t="s">
        <v>80</v>
      </c>
      <c r="C52" s="101">
        <v>3.06</v>
      </c>
      <c r="D52" s="101"/>
      <c r="E52" s="101">
        <v>0.3</v>
      </c>
      <c r="F52" s="101"/>
      <c r="G52" s="101">
        <v>40</v>
      </c>
      <c r="H52" s="102">
        <f t="shared" si="0"/>
        <v>1.224</v>
      </c>
      <c r="I52" s="101"/>
      <c r="J52" s="147"/>
      <c r="K52" s="102"/>
      <c r="L52" s="103"/>
      <c r="M52" s="103"/>
      <c r="N52" s="102">
        <f t="shared" si="2"/>
        <v>1.524</v>
      </c>
      <c r="O52" s="102">
        <f t="shared" si="3"/>
        <v>4.5839999999999996</v>
      </c>
      <c r="P52" s="147">
        <f t="shared" si="4"/>
        <v>458399.99999999994</v>
      </c>
      <c r="Q52" s="147">
        <f t="shared" si="5"/>
        <v>32129.999999999996</v>
      </c>
      <c r="R52" s="147">
        <f t="shared" si="6"/>
        <v>426269.99999999994</v>
      </c>
      <c r="S52" s="147">
        <v>6</v>
      </c>
      <c r="T52" s="147">
        <f t="shared" si="1"/>
        <v>2557619.9999999995</v>
      </c>
      <c r="U52" s="97"/>
      <c r="V52" s="112">
        <f t="shared" ca="1" si="7"/>
        <v>2557619.9999999995</v>
      </c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</row>
    <row r="53" spans="1:245" ht="15.75" x14ac:dyDescent="0.2">
      <c r="A53" s="146">
        <v>41</v>
      </c>
      <c r="B53" s="18" t="s">
        <v>82</v>
      </c>
      <c r="C53" s="101">
        <v>4.0599999999999996</v>
      </c>
      <c r="D53" s="101"/>
      <c r="E53" s="101">
        <v>0.3</v>
      </c>
      <c r="F53" s="101">
        <v>0.2</v>
      </c>
      <c r="G53" s="101">
        <v>50</v>
      </c>
      <c r="H53" s="102">
        <f t="shared" si="0"/>
        <v>2.2126999999999999</v>
      </c>
      <c r="I53" s="101"/>
      <c r="J53" s="147">
        <v>9</v>
      </c>
      <c r="K53" s="102">
        <f>C53*J53/100</f>
        <v>0.3654</v>
      </c>
      <c r="L53" s="103"/>
      <c r="M53" s="103"/>
      <c r="N53" s="102">
        <f t="shared" si="2"/>
        <v>3.0781000000000001</v>
      </c>
      <c r="O53" s="102">
        <f t="shared" si="3"/>
        <v>7.1380999999999997</v>
      </c>
      <c r="P53" s="147">
        <f t="shared" si="4"/>
        <v>713810</v>
      </c>
      <c r="Q53" s="147">
        <f t="shared" si="5"/>
        <v>46466.7</v>
      </c>
      <c r="R53" s="147">
        <f t="shared" si="6"/>
        <v>667343.30000000005</v>
      </c>
      <c r="S53" s="147">
        <v>6</v>
      </c>
      <c r="T53" s="147">
        <f t="shared" si="1"/>
        <v>4004059.8000000003</v>
      </c>
      <c r="U53" s="97"/>
      <c r="V53" s="112">
        <f t="shared" ca="1" si="7"/>
        <v>4004059.8000000003</v>
      </c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</row>
    <row r="54" spans="1:245" ht="15.75" x14ac:dyDescent="0.2">
      <c r="A54" s="146">
        <v>42</v>
      </c>
      <c r="B54" s="18" t="s">
        <v>84</v>
      </c>
      <c r="C54" s="101">
        <v>2.86</v>
      </c>
      <c r="D54" s="101"/>
      <c r="E54" s="101">
        <v>0.3</v>
      </c>
      <c r="F54" s="101">
        <v>0.2</v>
      </c>
      <c r="G54" s="101">
        <v>50</v>
      </c>
      <c r="H54" s="102">
        <f t="shared" si="0"/>
        <v>1.43</v>
      </c>
      <c r="I54" s="101"/>
      <c r="J54" s="147"/>
      <c r="K54" s="102"/>
      <c r="L54" s="103"/>
      <c r="M54" s="103"/>
      <c r="N54" s="102">
        <f t="shared" si="2"/>
        <v>1.93</v>
      </c>
      <c r="O54" s="102">
        <f t="shared" si="3"/>
        <v>4.79</v>
      </c>
      <c r="P54" s="147">
        <f t="shared" si="4"/>
        <v>479000</v>
      </c>
      <c r="Q54" s="147">
        <f t="shared" si="5"/>
        <v>30029.999999999996</v>
      </c>
      <c r="R54" s="147">
        <f t="shared" si="6"/>
        <v>448970</v>
      </c>
      <c r="S54" s="147">
        <v>6</v>
      </c>
      <c r="T54" s="147">
        <f t="shared" si="1"/>
        <v>2693820</v>
      </c>
      <c r="U54" s="97"/>
      <c r="V54" s="112">
        <f t="shared" ca="1" si="7"/>
        <v>2693820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</row>
    <row r="55" spans="1:245" ht="15.75" x14ac:dyDescent="0.2">
      <c r="A55" s="146">
        <v>43</v>
      </c>
      <c r="B55" s="18" t="s">
        <v>86</v>
      </c>
      <c r="C55" s="101">
        <v>2.46</v>
      </c>
      <c r="D55" s="101"/>
      <c r="E55" s="101">
        <v>0.3</v>
      </c>
      <c r="F55" s="101"/>
      <c r="G55" s="101">
        <v>40</v>
      </c>
      <c r="H55" s="102">
        <f t="shared" si="0"/>
        <v>0.9840000000000001</v>
      </c>
      <c r="I55" s="101"/>
      <c r="J55" s="147"/>
      <c r="K55" s="148"/>
      <c r="L55" s="103"/>
      <c r="M55" s="103"/>
      <c r="N55" s="102">
        <f t="shared" si="2"/>
        <v>1.284</v>
      </c>
      <c r="O55" s="102">
        <f t="shared" si="3"/>
        <v>3.7439999999999998</v>
      </c>
      <c r="P55" s="147">
        <f t="shared" si="4"/>
        <v>374400</v>
      </c>
      <c r="Q55" s="147">
        <f t="shared" si="5"/>
        <v>25829.999999999996</v>
      </c>
      <c r="R55" s="147">
        <f t="shared" si="6"/>
        <v>348570</v>
      </c>
      <c r="S55" s="147">
        <v>6</v>
      </c>
      <c r="T55" s="147">
        <f t="shared" si="1"/>
        <v>2091420</v>
      </c>
      <c r="U55" s="97"/>
      <c r="V55" s="112">
        <f t="shared" ca="1" si="7"/>
        <v>2091420</v>
      </c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</row>
    <row r="56" spans="1:245" ht="15.75" x14ac:dyDescent="0.2">
      <c r="A56" s="146">
        <v>44</v>
      </c>
      <c r="B56" s="18" t="s">
        <v>88</v>
      </c>
      <c r="C56" s="148">
        <v>2.66</v>
      </c>
      <c r="D56" s="101"/>
      <c r="E56" s="101">
        <v>0.3</v>
      </c>
      <c r="F56" s="101">
        <v>0.2</v>
      </c>
      <c r="G56" s="101">
        <v>50</v>
      </c>
      <c r="H56" s="102">
        <f t="shared" si="0"/>
        <v>1.33</v>
      </c>
      <c r="I56" s="101"/>
      <c r="J56" s="147"/>
      <c r="K56" s="102"/>
      <c r="L56" s="103"/>
      <c r="M56" s="103"/>
      <c r="N56" s="102">
        <f t="shared" si="2"/>
        <v>1.83</v>
      </c>
      <c r="O56" s="102">
        <f t="shared" si="3"/>
        <v>4.49</v>
      </c>
      <c r="P56" s="147">
        <f t="shared" si="4"/>
        <v>449000</v>
      </c>
      <c r="Q56" s="147">
        <f t="shared" si="5"/>
        <v>27930</v>
      </c>
      <c r="R56" s="147">
        <f t="shared" si="6"/>
        <v>421070</v>
      </c>
      <c r="S56" s="147">
        <v>6</v>
      </c>
      <c r="T56" s="147">
        <f t="shared" si="1"/>
        <v>2526420</v>
      </c>
      <c r="U56" s="97"/>
      <c r="V56" s="112">
        <f t="shared" ca="1" si="7"/>
        <v>2526420</v>
      </c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</row>
    <row r="57" spans="1:245" ht="15.75" x14ac:dyDescent="0.2">
      <c r="A57" s="146">
        <v>45</v>
      </c>
      <c r="B57" s="18" t="s">
        <v>89</v>
      </c>
      <c r="C57" s="101">
        <v>3.86</v>
      </c>
      <c r="D57" s="101"/>
      <c r="E57" s="101">
        <v>0.3</v>
      </c>
      <c r="F57" s="101"/>
      <c r="G57" s="101">
        <v>40</v>
      </c>
      <c r="H57" s="102">
        <f t="shared" si="0"/>
        <v>1.544</v>
      </c>
      <c r="I57" s="101"/>
      <c r="J57" s="147"/>
      <c r="K57" s="102"/>
      <c r="L57" s="103"/>
      <c r="M57" s="103"/>
      <c r="N57" s="102">
        <f t="shared" si="2"/>
        <v>1.8440000000000001</v>
      </c>
      <c r="O57" s="102">
        <f t="shared" si="3"/>
        <v>5.7039999999999997</v>
      </c>
      <c r="P57" s="147">
        <f t="shared" si="4"/>
        <v>570400</v>
      </c>
      <c r="Q57" s="147">
        <f t="shared" si="5"/>
        <v>40530</v>
      </c>
      <c r="R57" s="147">
        <f t="shared" si="6"/>
        <v>529870</v>
      </c>
      <c r="S57" s="147">
        <v>6</v>
      </c>
      <c r="T57" s="147">
        <f t="shared" si="1"/>
        <v>3179220</v>
      </c>
      <c r="U57" s="97"/>
      <c r="V57" s="112">
        <f t="shared" ca="1" si="7"/>
        <v>3179220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</row>
    <row r="58" spans="1:245" ht="15.75" x14ac:dyDescent="0.2">
      <c r="A58" s="146">
        <v>46</v>
      </c>
      <c r="B58" s="18" t="s">
        <v>91</v>
      </c>
      <c r="C58" s="148">
        <v>3</v>
      </c>
      <c r="D58" s="101">
        <v>0.4</v>
      </c>
      <c r="E58" s="101">
        <v>0.3</v>
      </c>
      <c r="F58" s="101"/>
      <c r="G58" s="101">
        <v>40</v>
      </c>
      <c r="H58" s="102">
        <f t="shared" si="0"/>
        <v>1.36</v>
      </c>
      <c r="I58" s="101">
        <v>0.1</v>
      </c>
      <c r="J58" s="147"/>
      <c r="K58" s="102"/>
      <c r="L58" s="103"/>
      <c r="M58" s="103"/>
      <c r="N58" s="102">
        <f t="shared" si="2"/>
        <v>2.16</v>
      </c>
      <c r="O58" s="102">
        <f t="shared" si="3"/>
        <v>5.16</v>
      </c>
      <c r="P58" s="147">
        <f t="shared" si="4"/>
        <v>516000</v>
      </c>
      <c r="Q58" s="147">
        <f t="shared" si="5"/>
        <v>35700</v>
      </c>
      <c r="R58" s="147">
        <f t="shared" si="6"/>
        <v>480300</v>
      </c>
      <c r="S58" s="147">
        <v>6</v>
      </c>
      <c r="T58" s="147">
        <f t="shared" si="1"/>
        <v>2881800</v>
      </c>
      <c r="U58" s="97"/>
      <c r="V58" s="112">
        <f t="shared" ca="1" si="7"/>
        <v>2881800</v>
      </c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</row>
    <row r="59" spans="1:245" ht="15.75" x14ac:dyDescent="0.2">
      <c r="A59" s="146">
        <v>47</v>
      </c>
      <c r="B59" s="18" t="s">
        <v>93</v>
      </c>
      <c r="C59" s="102">
        <v>2.46</v>
      </c>
      <c r="D59" s="101">
        <f>0.3</f>
        <v>0.3</v>
      </c>
      <c r="E59" s="101">
        <v>0.3</v>
      </c>
      <c r="F59" s="101"/>
      <c r="G59" s="101">
        <v>40</v>
      </c>
      <c r="H59" s="102">
        <v>1.1039999999999999</v>
      </c>
      <c r="I59" s="101">
        <v>0.1</v>
      </c>
      <c r="J59" s="147"/>
      <c r="K59" s="102"/>
      <c r="L59" s="103"/>
      <c r="M59" s="103"/>
      <c r="N59" s="102">
        <f t="shared" si="2"/>
        <v>1.8039999999999998</v>
      </c>
      <c r="O59" s="102">
        <f t="shared" si="3"/>
        <v>4.2639999999999993</v>
      </c>
      <c r="P59" s="147">
        <f t="shared" si="4"/>
        <v>426399.99999999994</v>
      </c>
      <c r="Q59" s="147">
        <f t="shared" si="5"/>
        <v>28979.999999999996</v>
      </c>
      <c r="R59" s="147">
        <f t="shared" si="6"/>
        <v>397419.99999999994</v>
      </c>
      <c r="S59" s="147">
        <v>6</v>
      </c>
      <c r="T59" s="147">
        <f t="shared" si="1"/>
        <v>2384519.9999999995</v>
      </c>
      <c r="U59" s="97"/>
      <c r="V59" s="112">
        <f t="shared" ca="1" si="7"/>
        <v>2384519.9999999995</v>
      </c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</row>
    <row r="60" spans="1:245" ht="15.75" x14ac:dyDescent="0.2">
      <c r="A60" s="146">
        <v>48</v>
      </c>
      <c r="B60" s="18" t="s">
        <v>95</v>
      </c>
      <c r="C60" s="148">
        <v>4.0599999999999996</v>
      </c>
      <c r="D60" s="101"/>
      <c r="E60" s="101">
        <v>0.3</v>
      </c>
      <c r="F60" s="101"/>
      <c r="G60" s="101">
        <v>40</v>
      </c>
      <c r="H60" s="102">
        <f t="shared" ref="H60:H113" si="8">(C60+D60+K60)*G60/100</f>
        <v>1.8026399999999998</v>
      </c>
      <c r="I60" s="101">
        <v>0.1</v>
      </c>
      <c r="J60" s="147">
        <v>11</v>
      </c>
      <c r="K60" s="102">
        <f>C60*J60/100</f>
        <v>0.44659999999999994</v>
      </c>
      <c r="L60" s="103"/>
      <c r="M60" s="103"/>
      <c r="N60" s="102">
        <f t="shared" si="2"/>
        <v>2.6492399999999998</v>
      </c>
      <c r="O60" s="102">
        <f t="shared" si="3"/>
        <v>6.7092399999999994</v>
      </c>
      <c r="P60" s="147">
        <f t="shared" si="4"/>
        <v>670924</v>
      </c>
      <c r="Q60" s="147">
        <f t="shared" si="5"/>
        <v>47319.299999999996</v>
      </c>
      <c r="R60" s="147">
        <f t="shared" si="6"/>
        <v>623604.69999999995</v>
      </c>
      <c r="S60" s="147">
        <v>6</v>
      </c>
      <c r="T60" s="147">
        <f t="shared" si="1"/>
        <v>3741628.1999999997</v>
      </c>
      <c r="U60" s="97"/>
      <c r="V60" s="112">
        <f t="shared" ca="1" si="7"/>
        <v>3741628.1999999997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</row>
    <row r="61" spans="1:245" ht="15.75" x14ac:dyDescent="0.2">
      <c r="A61" s="146">
        <v>49</v>
      </c>
      <c r="B61" s="18" t="s">
        <v>97</v>
      </c>
      <c r="C61" s="101">
        <v>4.0599999999999996</v>
      </c>
      <c r="D61" s="101"/>
      <c r="E61" s="101">
        <v>0.3</v>
      </c>
      <c r="F61" s="101"/>
      <c r="G61" s="101">
        <v>40</v>
      </c>
      <c r="H61" s="102">
        <f t="shared" si="8"/>
        <v>1.7539199999999997</v>
      </c>
      <c r="I61" s="101">
        <v>0.1</v>
      </c>
      <c r="J61" s="147">
        <v>8</v>
      </c>
      <c r="K61" s="102">
        <f>C61*J61/100</f>
        <v>0.32479999999999998</v>
      </c>
      <c r="L61" s="103"/>
      <c r="M61" s="103"/>
      <c r="N61" s="102">
        <f t="shared" si="2"/>
        <v>2.47872</v>
      </c>
      <c r="O61" s="102">
        <f t="shared" si="3"/>
        <v>6.5387199999999996</v>
      </c>
      <c r="P61" s="147">
        <f t="shared" si="4"/>
        <v>653872</v>
      </c>
      <c r="Q61" s="147">
        <f t="shared" si="5"/>
        <v>46040.399999999994</v>
      </c>
      <c r="R61" s="147">
        <f t="shared" si="6"/>
        <v>607831.6</v>
      </c>
      <c r="S61" s="147">
        <v>6</v>
      </c>
      <c r="T61" s="147">
        <f t="shared" si="1"/>
        <v>3646989.5999999996</v>
      </c>
      <c r="U61" s="97"/>
      <c r="V61" s="112">
        <f t="shared" ca="1" si="7"/>
        <v>3646989.5999999996</v>
      </c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</row>
    <row r="62" spans="1:245" ht="15.75" x14ac:dyDescent="0.2">
      <c r="A62" s="146">
        <v>50</v>
      </c>
      <c r="B62" s="18" t="s">
        <v>99</v>
      </c>
      <c r="C62" s="101">
        <v>3.06</v>
      </c>
      <c r="D62" s="101"/>
      <c r="E62" s="101">
        <v>0.3</v>
      </c>
      <c r="F62" s="101"/>
      <c r="G62" s="101">
        <v>40</v>
      </c>
      <c r="H62" s="102">
        <f t="shared" si="8"/>
        <v>1.224</v>
      </c>
      <c r="I62" s="101">
        <v>0.1</v>
      </c>
      <c r="J62" s="147"/>
      <c r="K62" s="148"/>
      <c r="L62" s="103"/>
      <c r="M62" s="103"/>
      <c r="N62" s="102">
        <f t="shared" si="2"/>
        <v>1.6240000000000001</v>
      </c>
      <c r="O62" s="102">
        <f t="shared" si="3"/>
        <v>4.6840000000000002</v>
      </c>
      <c r="P62" s="147">
        <f t="shared" si="4"/>
        <v>468400</v>
      </c>
      <c r="Q62" s="147">
        <f t="shared" si="5"/>
        <v>32129.999999999996</v>
      </c>
      <c r="R62" s="147">
        <f t="shared" si="6"/>
        <v>436270</v>
      </c>
      <c r="S62" s="147">
        <v>6</v>
      </c>
      <c r="T62" s="147">
        <f t="shared" si="1"/>
        <v>2617620</v>
      </c>
      <c r="U62" s="97"/>
      <c r="V62" s="112">
        <f t="shared" ca="1" si="7"/>
        <v>2617620</v>
      </c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</row>
    <row r="63" spans="1:245" ht="15.75" x14ac:dyDescent="0.2">
      <c r="A63" s="146">
        <v>51</v>
      </c>
      <c r="B63" s="18" t="s">
        <v>100</v>
      </c>
      <c r="C63" s="101">
        <v>2.34</v>
      </c>
      <c r="D63" s="101"/>
      <c r="E63" s="101">
        <v>0.3</v>
      </c>
      <c r="F63" s="101">
        <v>0.2</v>
      </c>
      <c r="G63" s="101">
        <v>20</v>
      </c>
      <c r="H63" s="102">
        <f t="shared" si="8"/>
        <v>0.46799999999999997</v>
      </c>
      <c r="I63" s="101"/>
      <c r="J63" s="147"/>
      <c r="K63" s="148"/>
      <c r="L63" s="103"/>
      <c r="M63" s="103"/>
      <c r="N63" s="102">
        <f t="shared" si="2"/>
        <v>0.96799999999999997</v>
      </c>
      <c r="O63" s="102">
        <f t="shared" si="3"/>
        <v>3.3079999999999998</v>
      </c>
      <c r="P63" s="147">
        <f t="shared" si="4"/>
        <v>330800</v>
      </c>
      <c r="Q63" s="147">
        <f t="shared" si="5"/>
        <v>24569.999999999996</v>
      </c>
      <c r="R63" s="147">
        <f t="shared" si="6"/>
        <v>306230</v>
      </c>
      <c r="S63" s="147">
        <v>6</v>
      </c>
      <c r="T63" s="147">
        <f t="shared" si="1"/>
        <v>1837380</v>
      </c>
      <c r="U63" s="97"/>
      <c r="V63" s="112">
        <f t="shared" ca="1" si="7"/>
        <v>1837380</v>
      </c>
      <c r="W63" s="41">
        <f>SUM(T63:T73)</f>
        <v>27764566.363636363</v>
      </c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</row>
    <row r="64" spans="1:245" ht="15.75" x14ac:dyDescent="0.2">
      <c r="A64" s="146">
        <v>52</v>
      </c>
      <c r="B64" s="18" t="s">
        <v>102</v>
      </c>
      <c r="C64" s="101">
        <v>4.6500000000000004</v>
      </c>
      <c r="D64" s="101">
        <v>0.4</v>
      </c>
      <c r="E64" s="101">
        <v>0.3</v>
      </c>
      <c r="F64" s="101"/>
      <c r="G64" s="101">
        <v>40</v>
      </c>
      <c r="H64" s="102">
        <f t="shared" si="8"/>
        <v>2.0200000000000005</v>
      </c>
      <c r="I64" s="101"/>
      <c r="J64" s="147"/>
      <c r="K64" s="148"/>
      <c r="L64" s="103"/>
      <c r="M64" s="103"/>
      <c r="N64" s="102">
        <f t="shared" si="2"/>
        <v>2.7200000000000006</v>
      </c>
      <c r="O64" s="102">
        <f t="shared" si="3"/>
        <v>7.370000000000001</v>
      </c>
      <c r="P64" s="147">
        <f t="shared" si="4"/>
        <v>737000.00000000012</v>
      </c>
      <c r="Q64" s="147">
        <f t="shared" si="5"/>
        <v>53025.000000000015</v>
      </c>
      <c r="R64" s="147">
        <f t="shared" si="6"/>
        <v>683975.00000000012</v>
      </c>
      <c r="S64" s="147">
        <v>6</v>
      </c>
      <c r="T64" s="147">
        <f t="shared" si="1"/>
        <v>4103850.0000000009</v>
      </c>
      <c r="U64" s="97"/>
      <c r="V64" s="112">
        <f t="shared" ca="1" si="7"/>
        <v>4103850.0000000009</v>
      </c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</row>
    <row r="65" spans="1:245" ht="15.75" x14ac:dyDescent="0.2">
      <c r="A65" s="146">
        <v>53</v>
      </c>
      <c r="B65" s="18" t="s">
        <v>104</v>
      </c>
      <c r="C65" s="148">
        <v>3</v>
      </c>
      <c r="D65" s="101">
        <v>0.3</v>
      </c>
      <c r="E65" s="101">
        <v>0.3</v>
      </c>
      <c r="F65" s="101"/>
      <c r="G65" s="101">
        <v>40</v>
      </c>
      <c r="H65" s="102">
        <f t="shared" si="8"/>
        <v>1.32</v>
      </c>
      <c r="I65" s="101"/>
      <c r="J65" s="147"/>
      <c r="K65" s="102"/>
      <c r="L65" s="103"/>
      <c r="M65" s="103"/>
      <c r="N65" s="102">
        <f t="shared" si="2"/>
        <v>1.92</v>
      </c>
      <c r="O65" s="102">
        <f t="shared" si="3"/>
        <v>4.92</v>
      </c>
      <c r="P65" s="147">
        <f t="shared" si="4"/>
        <v>492000</v>
      </c>
      <c r="Q65" s="147">
        <f t="shared" si="5"/>
        <v>34650</v>
      </c>
      <c r="R65" s="147">
        <f t="shared" si="6"/>
        <v>457350</v>
      </c>
      <c r="S65" s="147">
        <v>6</v>
      </c>
      <c r="T65" s="147">
        <f t="shared" si="1"/>
        <v>2744100</v>
      </c>
      <c r="U65" s="97"/>
      <c r="V65" s="112">
        <f t="shared" ca="1" si="7"/>
        <v>2744100</v>
      </c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</row>
    <row r="66" spans="1:245" ht="15.75" x14ac:dyDescent="0.2">
      <c r="A66" s="146">
        <v>54</v>
      </c>
      <c r="B66" s="18" t="s">
        <v>106</v>
      </c>
      <c r="C66" s="148">
        <v>3.26</v>
      </c>
      <c r="D66" s="101">
        <v>0.3</v>
      </c>
      <c r="E66" s="101">
        <v>0.3</v>
      </c>
      <c r="F66" s="101"/>
      <c r="G66" s="101">
        <v>40</v>
      </c>
      <c r="H66" s="102">
        <f t="shared" si="8"/>
        <v>1.4239999999999997</v>
      </c>
      <c r="I66" s="101"/>
      <c r="J66" s="147"/>
      <c r="K66" s="102"/>
      <c r="L66" s="103"/>
      <c r="M66" s="103"/>
      <c r="N66" s="102">
        <f t="shared" si="2"/>
        <v>2.0239999999999996</v>
      </c>
      <c r="O66" s="102">
        <f t="shared" si="3"/>
        <v>5.2839999999999989</v>
      </c>
      <c r="P66" s="147">
        <f t="shared" si="4"/>
        <v>528399.99999999988</v>
      </c>
      <c r="Q66" s="147">
        <f t="shared" si="5"/>
        <v>37380</v>
      </c>
      <c r="R66" s="147">
        <f t="shared" si="6"/>
        <v>491019.99999999988</v>
      </c>
      <c r="S66" s="147">
        <v>6</v>
      </c>
      <c r="T66" s="147">
        <f t="shared" si="1"/>
        <v>2946119.9999999991</v>
      </c>
      <c r="U66" s="97"/>
      <c r="V66" s="112">
        <f t="shared" ca="1" si="7"/>
        <v>2946119.9999999991</v>
      </c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</row>
    <row r="67" spans="1:245" ht="15.75" x14ac:dyDescent="0.2">
      <c r="A67" s="146">
        <v>55</v>
      </c>
      <c r="B67" s="18" t="s">
        <v>108</v>
      </c>
      <c r="C67" s="148">
        <v>4.0599999999999996</v>
      </c>
      <c r="D67" s="101"/>
      <c r="E67" s="101">
        <v>0.3</v>
      </c>
      <c r="F67" s="101"/>
      <c r="G67" s="101">
        <v>40</v>
      </c>
      <c r="H67" s="102">
        <f t="shared" si="8"/>
        <v>1.7863999999999998</v>
      </c>
      <c r="I67" s="101"/>
      <c r="J67" s="147">
        <v>10</v>
      </c>
      <c r="K67" s="102">
        <f>C67*J67/100</f>
        <v>0.40599999999999992</v>
      </c>
      <c r="L67" s="103"/>
      <c r="M67" s="103"/>
      <c r="N67" s="102">
        <f t="shared" si="2"/>
        <v>2.4923999999999999</v>
      </c>
      <c r="O67" s="102">
        <f t="shared" si="3"/>
        <v>6.5523999999999996</v>
      </c>
      <c r="P67" s="147">
        <f t="shared" si="4"/>
        <v>655240</v>
      </c>
      <c r="Q67" s="147">
        <f t="shared" si="5"/>
        <v>46892.999999999993</v>
      </c>
      <c r="R67" s="147">
        <f t="shared" si="6"/>
        <v>608347</v>
      </c>
      <c r="S67" s="147">
        <v>5</v>
      </c>
      <c r="T67" s="147">
        <f t="shared" si="1"/>
        <v>3041735</v>
      </c>
      <c r="U67" s="97" t="s">
        <v>302</v>
      </c>
      <c r="V67" s="112">
        <f t="shared" ca="1" si="7"/>
        <v>3318256.3636363638</v>
      </c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</row>
    <row r="68" spans="1:245" ht="15.75" x14ac:dyDescent="0.2">
      <c r="A68" s="146"/>
      <c r="B68" s="18" t="s">
        <v>108</v>
      </c>
      <c r="C68" s="148">
        <f>4.06/22*10</f>
        <v>1.8454545454545455</v>
      </c>
      <c r="D68" s="101"/>
      <c r="E68" s="101">
        <f>0.3/22*10</f>
        <v>0.13636363636363635</v>
      </c>
      <c r="F68" s="101"/>
      <c r="G68" s="101">
        <v>40</v>
      </c>
      <c r="H68" s="102">
        <f t="shared" si="8"/>
        <v>0.81199999999999983</v>
      </c>
      <c r="I68" s="101"/>
      <c r="J68" s="147">
        <v>10</v>
      </c>
      <c r="K68" s="102">
        <f>C68*J68/100</f>
        <v>0.18454545454545454</v>
      </c>
      <c r="L68" s="103"/>
      <c r="M68" s="103"/>
      <c r="N68" s="102">
        <f t="shared" si="2"/>
        <v>1.1329090909090906</v>
      </c>
      <c r="O68" s="102">
        <f t="shared" si="3"/>
        <v>2.9783636363636363</v>
      </c>
      <c r="P68" s="147">
        <f t="shared" si="4"/>
        <v>297836.36363636365</v>
      </c>
      <c r="Q68" s="147">
        <f t="shared" si="5"/>
        <v>21314.999999999996</v>
      </c>
      <c r="R68" s="147">
        <f t="shared" si="6"/>
        <v>276521.36363636365</v>
      </c>
      <c r="S68" s="147">
        <v>1</v>
      </c>
      <c r="T68" s="147">
        <f t="shared" si="1"/>
        <v>276521.36363636365</v>
      </c>
      <c r="U68" s="97" t="s">
        <v>303</v>
      </c>
      <c r="V68" s="112">
        <f t="shared" ca="1" si="7"/>
        <v>3318256.3636363638</v>
      </c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</row>
    <row r="69" spans="1:245" ht="15.75" x14ac:dyDescent="0.2">
      <c r="A69" s="146">
        <v>56</v>
      </c>
      <c r="B69" s="18" t="s">
        <v>110</v>
      </c>
      <c r="C69" s="101">
        <v>4.0599999999999996</v>
      </c>
      <c r="D69" s="101"/>
      <c r="E69" s="101">
        <v>0.3</v>
      </c>
      <c r="F69" s="101">
        <v>0.2</v>
      </c>
      <c r="G69" s="101">
        <v>40</v>
      </c>
      <c r="H69" s="102">
        <f t="shared" si="8"/>
        <v>1.6239999999999997</v>
      </c>
      <c r="I69" s="101"/>
      <c r="J69" s="147"/>
      <c r="K69" s="102">
        <f>C69*J69/100</f>
        <v>0</v>
      </c>
      <c r="L69" s="103"/>
      <c r="M69" s="103"/>
      <c r="N69" s="102">
        <f t="shared" si="2"/>
        <v>2.1239999999999997</v>
      </c>
      <c r="O69" s="102">
        <f t="shared" si="3"/>
        <v>6.1839999999999993</v>
      </c>
      <c r="P69" s="147">
        <f t="shared" si="4"/>
        <v>618399.99999999988</v>
      </c>
      <c r="Q69" s="147">
        <f t="shared" si="5"/>
        <v>42629.999999999993</v>
      </c>
      <c r="R69" s="147">
        <f t="shared" si="6"/>
        <v>575769.99999999988</v>
      </c>
      <c r="S69" s="147">
        <v>6</v>
      </c>
      <c r="T69" s="147">
        <f t="shared" si="1"/>
        <v>3454619.9999999991</v>
      </c>
      <c r="U69" s="97"/>
      <c r="V69" s="112">
        <f t="shared" ca="1" si="7"/>
        <v>3454619.9999999991</v>
      </c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</row>
    <row r="70" spans="1:245" ht="15.75" x14ac:dyDescent="0.2">
      <c r="A70" s="146">
        <v>57</v>
      </c>
      <c r="B70" s="18" t="s">
        <v>112</v>
      </c>
      <c r="C70" s="148">
        <v>2.2599999999999998</v>
      </c>
      <c r="D70" s="101"/>
      <c r="E70" s="101">
        <v>0.3</v>
      </c>
      <c r="F70" s="101"/>
      <c r="G70" s="101">
        <v>40</v>
      </c>
      <c r="H70" s="102">
        <f t="shared" si="8"/>
        <v>0.90399999999999991</v>
      </c>
      <c r="I70" s="101"/>
      <c r="J70" s="147"/>
      <c r="K70" s="102"/>
      <c r="L70" s="103"/>
      <c r="M70" s="103"/>
      <c r="N70" s="102">
        <f t="shared" si="2"/>
        <v>1.204</v>
      </c>
      <c r="O70" s="102">
        <f t="shared" si="3"/>
        <v>3.4639999999999995</v>
      </c>
      <c r="P70" s="147">
        <f t="shared" si="4"/>
        <v>346399.99999999994</v>
      </c>
      <c r="Q70" s="147">
        <f t="shared" si="5"/>
        <v>23729.999999999996</v>
      </c>
      <c r="R70" s="147">
        <f t="shared" si="6"/>
        <v>322669.99999999994</v>
      </c>
      <c r="S70" s="147">
        <v>6</v>
      </c>
      <c r="T70" s="147">
        <f t="shared" si="1"/>
        <v>1936019.9999999995</v>
      </c>
      <c r="U70" s="97"/>
      <c r="V70" s="112">
        <f t="shared" ca="1" si="7"/>
        <v>1936019.9999999995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</row>
    <row r="71" spans="1:245" ht="15.75" x14ac:dyDescent="0.2">
      <c r="A71" s="146">
        <v>58</v>
      </c>
      <c r="B71" s="18" t="s">
        <v>114</v>
      </c>
      <c r="C71" s="101">
        <v>2.66</v>
      </c>
      <c r="D71" s="101"/>
      <c r="E71" s="101">
        <v>0.3</v>
      </c>
      <c r="F71" s="101"/>
      <c r="G71" s="101">
        <v>40</v>
      </c>
      <c r="H71" s="102">
        <f t="shared" si="8"/>
        <v>1.0640000000000001</v>
      </c>
      <c r="I71" s="101"/>
      <c r="J71" s="147"/>
      <c r="K71" s="148"/>
      <c r="L71" s="103"/>
      <c r="M71" s="103"/>
      <c r="N71" s="102">
        <f t="shared" si="2"/>
        <v>1.3640000000000001</v>
      </c>
      <c r="O71" s="102">
        <f t="shared" si="3"/>
        <v>4.024</v>
      </c>
      <c r="P71" s="147">
        <f t="shared" si="4"/>
        <v>402400</v>
      </c>
      <c r="Q71" s="147">
        <f t="shared" si="5"/>
        <v>27930</v>
      </c>
      <c r="R71" s="147">
        <f t="shared" si="6"/>
        <v>374470</v>
      </c>
      <c r="S71" s="147">
        <v>6</v>
      </c>
      <c r="T71" s="147">
        <f t="shared" si="1"/>
        <v>2246820</v>
      </c>
      <c r="U71" s="97"/>
      <c r="V71" s="112">
        <f t="shared" ca="1" si="7"/>
        <v>2246820</v>
      </c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</row>
    <row r="72" spans="1:245" ht="15.75" x14ac:dyDescent="0.2">
      <c r="A72" s="146">
        <v>59</v>
      </c>
      <c r="B72" s="18" t="s">
        <v>116</v>
      </c>
      <c r="C72" s="148">
        <v>3.86</v>
      </c>
      <c r="D72" s="101"/>
      <c r="E72" s="101">
        <v>0.3</v>
      </c>
      <c r="F72" s="101"/>
      <c r="G72" s="101">
        <v>40</v>
      </c>
      <c r="H72" s="102">
        <f t="shared" si="8"/>
        <v>1.544</v>
      </c>
      <c r="I72" s="101"/>
      <c r="J72" s="147"/>
      <c r="K72" s="102"/>
      <c r="L72" s="103"/>
      <c r="M72" s="103"/>
      <c r="N72" s="102">
        <f t="shared" si="2"/>
        <v>1.8440000000000001</v>
      </c>
      <c r="O72" s="102">
        <f t="shared" si="3"/>
        <v>5.7039999999999997</v>
      </c>
      <c r="P72" s="147">
        <f t="shared" si="4"/>
        <v>570400</v>
      </c>
      <c r="Q72" s="147">
        <f t="shared" si="5"/>
        <v>40530</v>
      </c>
      <c r="R72" s="147">
        <f t="shared" si="6"/>
        <v>529870</v>
      </c>
      <c r="S72" s="147">
        <v>6</v>
      </c>
      <c r="T72" s="147">
        <f t="shared" si="1"/>
        <v>3179220</v>
      </c>
      <c r="U72" s="97"/>
      <c r="V72" s="112">
        <f t="shared" ca="1" si="7"/>
        <v>3179220</v>
      </c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</row>
    <row r="73" spans="1:245" ht="15.75" x14ac:dyDescent="0.2">
      <c r="A73" s="146">
        <v>60</v>
      </c>
      <c r="B73" s="18" t="s">
        <v>118</v>
      </c>
      <c r="C73" s="101">
        <v>2.34</v>
      </c>
      <c r="D73" s="101"/>
      <c r="E73" s="101">
        <v>0.3</v>
      </c>
      <c r="F73" s="101"/>
      <c r="G73" s="101">
        <v>40</v>
      </c>
      <c r="H73" s="102">
        <f t="shared" si="8"/>
        <v>0.93599999999999994</v>
      </c>
      <c r="I73" s="101"/>
      <c r="J73" s="147"/>
      <c r="K73" s="102"/>
      <c r="L73" s="103"/>
      <c r="M73" s="103"/>
      <c r="N73" s="102">
        <f t="shared" si="2"/>
        <v>1.236</v>
      </c>
      <c r="O73" s="102">
        <f t="shared" si="3"/>
        <v>3.5759999999999996</v>
      </c>
      <c r="P73" s="147">
        <f t="shared" si="4"/>
        <v>357599.99999999994</v>
      </c>
      <c r="Q73" s="147">
        <f t="shared" si="5"/>
        <v>24569.999999999996</v>
      </c>
      <c r="R73" s="147">
        <f t="shared" si="6"/>
        <v>333029.99999999994</v>
      </c>
      <c r="S73" s="147">
        <v>6</v>
      </c>
      <c r="T73" s="147">
        <f t="shared" ref="T73:T113" si="9">R73*S73</f>
        <v>1998179.9999999995</v>
      </c>
      <c r="U73" s="97"/>
      <c r="V73" s="112">
        <f t="shared" ca="1" si="7"/>
        <v>1998179.9999999995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</row>
    <row r="74" spans="1:245" ht="15.75" x14ac:dyDescent="0.2">
      <c r="A74" s="146">
        <v>61</v>
      </c>
      <c r="B74" s="18" t="s">
        <v>120</v>
      </c>
      <c r="C74" s="148">
        <v>4.6500000000000004</v>
      </c>
      <c r="D74" s="101">
        <v>0.4</v>
      </c>
      <c r="E74" s="101">
        <v>0.3</v>
      </c>
      <c r="F74" s="101"/>
      <c r="G74" s="101">
        <v>70</v>
      </c>
      <c r="H74" s="102">
        <f t="shared" si="8"/>
        <v>3.5350000000000006</v>
      </c>
      <c r="I74" s="101"/>
      <c r="J74" s="147"/>
      <c r="K74" s="102"/>
      <c r="L74" s="103">
        <v>0.3</v>
      </c>
      <c r="M74" s="103"/>
      <c r="N74" s="102">
        <f t="shared" ref="N74:N113" si="10">(D74+E74+I74+F74+H74+K74+L74+M74)</f>
        <v>4.5350000000000001</v>
      </c>
      <c r="O74" s="102">
        <f t="shared" ref="O74:O113" si="11">C74+N74</f>
        <v>9.1850000000000005</v>
      </c>
      <c r="P74" s="147">
        <f t="shared" ref="P74:P113" si="12">O74*100000</f>
        <v>918500</v>
      </c>
      <c r="Q74" s="147">
        <f t="shared" ref="Q74:Q113" si="13">(C74+D74+K74)*10.5%*100000</f>
        <v>53025.000000000015</v>
      </c>
      <c r="R74" s="147">
        <f t="shared" ref="R74:R113" si="14">P74-Q74</f>
        <v>865475</v>
      </c>
      <c r="S74" s="147">
        <v>6</v>
      </c>
      <c r="T74" s="147">
        <f t="shared" si="9"/>
        <v>5192850</v>
      </c>
      <c r="U74" s="97"/>
      <c r="V74" s="112">
        <f t="shared" ref="V74:V137" ca="1" si="15">SUMIF(B:T,B74,T:T)</f>
        <v>5192850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</row>
    <row r="75" spans="1:245" ht="15.75" x14ac:dyDescent="0.2">
      <c r="A75" s="146">
        <v>62</v>
      </c>
      <c r="B75" s="18" t="s">
        <v>122</v>
      </c>
      <c r="C75" s="148">
        <v>3</v>
      </c>
      <c r="D75" s="101">
        <v>0.3</v>
      </c>
      <c r="E75" s="101">
        <v>0.3</v>
      </c>
      <c r="F75" s="101"/>
      <c r="G75" s="101">
        <v>50</v>
      </c>
      <c r="H75" s="102">
        <f t="shared" si="8"/>
        <v>1.65</v>
      </c>
      <c r="I75" s="101"/>
      <c r="J75" s="147"/>
      <c r="K75" s="102"/>
      <c r="L75" s="103"/>
      <c r="M75" s="103"/>
      <c r="N75" s="102">
        <f t="shared" si="10"/>
        <v>2.25</v>
      </c>
      <c r="O75" s="102">
        <f t="shared" si="11"/>
        <v>5.25</v>
      </c>
      <c r="P75" s="147">
        <f t="shared" si="12"/>
        <v>525000</v>
      </c>
      <c r="Q75" s="147">
        <f t="shared" si="13"/>
        <v>34650</v>
      </c>
      <c r="R75" s="147">
        <f t="shared" si="14"/>
        <v>490350</v>
      </c>
      <c r="S75" s="147">
        <v>6</v>
      </c>
      <c r="T75" s="147">
        <f t="shared" si="9"/>
        <v>2942100</v>
      </c>
      <c r="U75" s="97"/>
      <c r="V75" s="112">
        <f t="shared" ca="1" si="15"/>
        <v>2942100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</row>
    <row r="76" spans="1:245" ht="15.75" x14ac:dyDescent="0.2">
      <c r="A76" s="146">
        <v>63</v>
      </c>
      <c r="B76" s="18" t="s">
        <v>124</v>
      </c>
      <c r="C76" s="148">
        <v>4.0599999999999996</v>
      </c>
      <c r="D76" s="101">
        <v>0.3</v>
      </c>
      <c r="E76" s="101">
        <v>0.3</v>
      </c>
      <c r="F76" s="101"/>
      <c r="G76" s="101">
        <v>40</v>
      </c>
      <c r="H76" s="102">
        <f t="shared" si="8"/>
        <v>1.8901599999999998</v>
      </c>
      <c r="I76" s="101"/>
      <c r="J76" s="147">
        <v>9</v>
      </c>
      <c r="K76" s="102">
        <f>C76*J76/100</f>
        <v>0.3654</v>
      </c>
      <c r="L76" s="103"/>
      <c r="M76" s="103"/>
      <c r="N76" s="102">
        <f t="shared" si="10"/>
        <v>2.8555600000000001</v>
      </c>
      <c r="O76" s="102">
        <f t="shared" si="11"/>
        <v>6.9155599999999993</v>
      </c>
      <c r="P76" s="147">
        <f t="shared" si="12"/>
        <v>691555.99999999988</v>
      </c>
      <c r="Q76" s="147">
        <f t="shared" si="13"/>
        <v>49616.69999999999</v>
      </c>
      <c r="R76" s="147">
        <f t="shared" si="14"/>
        <v>641939.29999999993</v>
      </c>
      <c r="S76" s="147">
        <v>6</v>
      </c>
      <c r="T76" s="147">
        <f t="shared" si="9"/>
        <v>3851635.8</v>
      </c>
      <c r="U76" s="97"/>
      <c r="V76" s="112">
        <f t="shared" ca="1" si="15"/>
        <v>3851635.8</v>
      </c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</row>
    <row r="77" spans="1:245" ht="15.75" x14ac:dyDescent="0.2">
      <c r="A77" s="146">
        <v>64</v>
      </c>
      <c r="B77" s="18" t="s">
        <v>126</v>
      </c>
      <c r="C77" s="148">
        <v>3</v>
      </c>
      <c r="D77" s="101"/>
      <c r="E77" s="101">
        <v>0.3</v>
      </c>
      <c r="F77" s="101"/>
      <c r="G77" s="101">
        <v>60</v>
      </c>
      <c r="H77" s="102">
        <f t="shared" si="8"/>
        <v>1.8</v>
      </c>
      <c r="I77" s="101"/>
      <c r="J77" s="147"/>
      <c r="K77" s="102"/>
      <c r="L77" s="103"/>
      <c r="M77" s="103"/>
      <c r="N77" s="102">
        <f t="shared" si="10"/>
        <v>2.1</v>
      </c>
      <c r="O77" s="102">
        <f t="shared" si="11"/>
        <v>5.0999999999999996</v>
      </c>
      <c r="P77" s="147">
        <f t="shared" si="12"/>
        <v>509999.99999999994</v>
      </c>
      <c r="Q77" s="147">
        <f t="shared" si="13"/>
        <v>31500</v>
      </c>
      <c r="R77" s="147">
        <f t="shared" si="14"/>
        <v>478499.99999999994</v>
      </c>
      <c r="S77" s="147">
        <v>6</v>
      </c>
      <c r="T77" s="147">
        <f t="shared" si="9"/>
        <v>2870999.9999999995</v>
      </c>
      <c r="U77" s="97"/>
      <c r="V77" s="112">
        <f t="shared" ca="1" si="15"/>
        <v>2870999.9999999995</v>
      </c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</row>
    <row r="78" spans="1:245" ht="15.75" x14ac:dyDescent="0.2">
      <c r="A78" s="146">
        <v>65</v>
      </c>
      <c r="B78" s="18" t="s">
        <v>128</v>
      </c>
      <c r="C78" s="101">
        <v>2.67</v>
      </c>
      <c r="D78" s="101"/>
      <c r="E78" s="101">
        <v>0.3</v>
      </c>
      <c r="F78" s="101"/>
      <c r="G78" s="101">
        <v>40</v>
      </c>
      <c r="H78" s="102">
        <f t="shared" si="8"/>
        <v>1.0680000000000001</v>
      </c>
      <c r="I78" s="101"/>
      <c r="J78" s="147"/>
      <c r="K78" s="102"/>
      <c r="L78" s="103"/>
      <c r="M78" s="103"/>
      <c r="N78" s="102">
        <f t="shared" si="10"/>
        <v>1.3680000000000001</v>
      </c>
      <c r="O78" s="102">
        <f t="shared" si="11"/>
        <v>4.0380000000000003</v>
      </c>
      <c r="P78" s="147">
        <f t="shared" si="12"/>
        <v>403800</v>
      </c>
      <c r="Q78" s="147">
        <f t="shared" si="13"/>
        <v>28035</v>
      </c>
      <c r="R78" s="147">
        <f t="shared" si="14"/>
        <v>375765</v>
      </c>
      <c r="S78" s="147">
        <v>6</v>
      </c>
      <c r="T78" s="147">
        <f t="shared" si="9"/>
        <v>2254590</v>
      </c>
      <c r="U78" s="97"/>
      <c r="V78" s="112">
        <f t="shared" ca="1" si="15"/>
        <v>2254590</v>
      </c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</row>
    <row r="79" spans="1:245" ht="15.75" x14ac:dyDescent="0.2">
      <c r="A79" s="146">
        <v>66</v>
      </c>
      <c r="B79" s="18" t="s">
        <v>130</v>
      </c>
      <c r="C79" s="101">
        <v>2.06</v>
      </c>
      <c r="D79" s="101"/>
      <c r="E79" s="101">
        <v>0.3</v>
      </c>
      <c r="F79" s="101"/>
      <c r="G79" s="101">
        <v>40</v>
      </c>
      <c r="H79" s="102">
        <f t="shared" si="8"/>
        <v>0.82400000000000007</v>
      </c>
      <c r="I79" s="101"/>
      <c r="J79" s="147"/>
      <c r="K79" s="102"/>
      <c r="L79" s="103"/>
      <c r="M79" s="103"/>
      <c r="N79" s="102">
        <f t="shared" si="10"/>
        <v>1.1240000000000001</v>
      </c>
      <c r="O79" s="102">
        <f t="shared" si="11"/>
        <v>3.1840000000000002</v>
      </c>
      <c r="P79" s="147">
        <f t="shared" si="12"/>
        <v>318400</v>
      </c>
      <c r="Q79" s="147">
        <f t="shared" si="13"/>
        <v>21630</v>
      </c>
      <c r="R79" s="147">
        <f t="shared" si="14"/>
        <v>296770</v>
      </c>
      <c r="S79" s="147">
        <v>6</v>
      </c>
      <c r="T79" s="147">
        <f t="shared" si="9"/>
        <v>1780620</v>
      </c>
      <c r="U79" s="97"/>
      <c r="V79" s="112">
        <f t="shared" ca="1" si="15"/>
        <v>1780620</v>
      </c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</row>
    <row r="80" spans="1:245" ht="15.75" x14ac:dyDescent="0.2">
      <c r="A80" s="146">
        <v>67</v>
      </c>
      <c r="B80" s="18" t="s">
        <v>131</v>
      </c>
      <c r="C80" s="148">
        <v>2.67</v>
      </c>
      <c r="D80" s="101"/>
      <c r="E80" s="101"/>
      <c r="F80" s="101"/>
      <c r="G80" s="101"/>
      <c r="H80" s="102">
        <f t="shared" si="8"/>
        <v>0</v>
      </c>
      <c r="I80" s="101"/>
      <c r="J80" s="147"/>
      <c r="K80" s="102"/>
      <c r="L80" s="103"/>
      <c r="M80" s="103"/>
      <c r="N80" s="102">
        <f t="shared" si="10"/>
        <v>0</v>
      </c>
      <c r="O80" s="102">
        <f t="shared" si="11"/>
        <v>2.67</v>
      </c>
      <c r="P80" s="147">
        <f t="shared" si="12"/>
        <v>267000</v>
      </c>
      <c r="Q80" s="147">
        <f t="shared" si="13"/>
        <v>28035</v>
      </c>
      <c r="R80" s="147">
        <f t="shared" si="14"/>
        <v>238965</v>
      </c>
      <c r="S80" s="147">
        <v>3</v>
      </c>
      <c r="T80" s="147">
        <f t="shared" si="9"/>
        <v>716895</v>
      </c>
      <c r="U80" s="97" t="s">
        <v>304</v>
      </c>
      <c r="V80" s="112">
        <f t="shared" ca="1" si="15"/>
        <v>1844190</v>
      </c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</row>
    <row r="81" spans="1:245" ht="15.75" x14ac:dyDescent="0.2">
      <c r="A81" s="146"/>
      <c r="B81" s="18" t="s">
        <v>131</v>
      </c>
      <c r="C81" s="148">
        <v>2.67</v>
      </c>
      <c r="D81" s="101"/>
      <c r="E81" s="101">
        <v>0.3</v>
      </c>
      <c r="F81" s="101"/>
      <c r="G81" s="101">
        <v>40</v>
      </c>
      <c r="H81" s="102">
        <f t="shared" si="8"/>
        <v>1.0680000000000001</v>
      </c>
      <c r="I81" s="101"/>
      <c r="J81" s="147"/>
      <c r="K81" s="102"/>
      <c r="L81" s="103"/>
      <c r="M81" s="103"/>
      <c r="N81" s="102">
        <f t="shared" si="10"/>
        <v>1.3680000000000001</v>
      </c>
      <c r="O81" s="102">
        <f t="shared" si="11"/>
        <v>4.0380000000000003</v>
      </c>
      <c r="P81" s="147">
        <f t="shared" si="12"/>
        <v>403800</v>
      </c>
      <c r="Q81" s="147">
        <f t="shared" si="13"/>
        <v>28035</v>
      </c>
      <c r="R81" s="147">
        <f t="shared" si="14"/>
        <v>375765</v>
      </c>
      <c r="S81" s="147">
        <v>3</v>
      </c>
      <c r="T81" s="147">
        <f t="shared" si="9"/>
        <v>1127295</v>
      </c>
      <c r="U81" s="97" t="s">
        <v>305</v>
      </c>
      <c r="V81" s="112">
        <f t="shared" ca="1" si="15"/>
        <v>1844190</v>
      </c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</row>
    <row r="82" spans="1:245" ht="15.75" x14ac:dyDescent="0.2">
      <c r="A82" s="146">
        <v>68</v>
      </c>
      <c r="B82" s="18" t="s">
        <v>133</v>
      </c>
      <c r="C82" s="101">
        <v>2.67</v>
      </c>
      <c r="D82" s="101"/>
      <c r="E82" s="101">
        <v>0.3</v>
      </c>
      <c r="F82" s="101">
        <v>0.3</v>
      </c>
      <c r="G82" s="101">
        <v>60</v>
      </c>
      <c r="H82" s="102">
        <f t="shared" si="8"/>
        <v>1.6019999999999999</v>
      </c>
      <c r="I82" s="101"/>
      <c r="J82" s="147"/>
      <c r="K82" s="102"/>
      <c r="L82" s="103"/>
      <c r="M82" s="103"/>
      <c r="N82" s="102">
        <f t="shared" si="10"/>
        <v>2.202</v>
      </c>
      <c r="O82" s="102">
        <f t="shared" si="11"/>
        <v>4.8719999999999999</v>
      </c>
      <c r="P82" s="147">
        <f t="shared" si="12"/>
        <v>487200</v>
      </c>
      <c r="Q82" s="147">
        <f t="shared" si="13"/>
        <v>28035</v>
      </c>
      <c r="R82" s="147">
        <f t="shared" si="14"/>
        <v>459165</v>
      </c>
      <c r="S82" s="147">
        <v>6</v>
      </c>
      <c r="T82" s="147">
        <f t="shared" si="9"/>
        <v>2754990</v>
      </c>
      <c r="U82" s="97"/>
      <c r="V82" s="112">
        <f t="shared" ca="1" si="15"/>
        <v>2754990</v>
      </c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</row>
    <row r="83" spans="1:245" ht="15.75" x14ac:dyDescent="0.2">
      <c r="A83" s="146">
        <v>69</v>
      </c>
      <c r="B83" s="18" t="s">
        <v>135</v>
      </c>
      <c r="C83" s="102">
        <v>2.66</v>
      </c>
      <c r="D83" s="101"/>
      <c r="E83" s="101">
        <v>0.3</v>
      </c>
      <c r="F83" s="101"/>
      <c r="G83" s="101">
        <v>40</v>
      </c>
      <c r="H83" s="102">
        <f t="shared" si="8"/>
        <v>1.0640000000000001</v>
      </c>
      <c r="I83" s="101"/>
      <c r="J83" s="147"/>
      <c r="K83" s="148"/>
      <c r="L83" s="103"/>
      <c r="M83" s="103"/>
      <c r="N83" s="102">
        <f t="shared" si="10"/>
        <v>1.3640000000000001</v>
      </c>
      <c r="O83" s="102">
        <f t="shared" si="11"/>
        <v>4.024</v>
      </c>
      <c r="P83" s="147">
        <f t="shared" si="12"/>
        <v>402400</v>
      </c>
      <c r="Q83" s="147">
        <f t="shared" si="13"/>
        <v>27930</v>
      </c>
      <c r="R83" s="147">
        <f t="shared" si="14"/>
        <v>374470</v>
      </c>
      <c r="S83" s="147">
        <v>3</v>
      </c>
      <c r="T83" s="147">
        <f t="shared" si="9"/>
        <v>1123410</v>
      </c>
      <c r="U83" s="97" t="s">
        <v>306</v>
      </c>
      <c r="V83" s="112">
        <f t="shared" ca="1" si="15"/>
        <v>1123410</v>
      </c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</row>
    <row r="84" spans="1:245" ht="15.75" x14ac:dyDescent="0.2">
      <c r="A84" s="146">
        <v>70</v>
      </c>
      <c r="B84" s="18" t="s">
        <v>137</v>
      </c>
      <c r="C84" s="148">
        <v>4.0599999999999996</v>
      </c>
      <c r="D84" s="101"/>
      <c r="E84" s="101">
        <v>0.3</v>
      </c>
      <c r="F84" s="101"/>
      <c r="G84" s="101">
        <v>40</v>
      </c>
      <c r="H84" s="102">
        <f t="shared" si="8"/>
        <v>1.7214399999999999</v>
      </c>
      <c r="I84" s="101"/>
      <c r="J84" s="147">
        <v>6</v>
      </c>
      <c r="K84" s="102">
        <f>C84*J84/100</f>
        <v>0.24359999999999998</v>
      </c>
      <c r="L84" s="103"/>
      <c r="M84" s="103"/>
      <c r="N84" s="102">
        <f t="shared" si="10"/>
        <v>2.2650399999999995</v>
      </c>
      <c r="O84" s="102">
        <f t="shared" si="11"/>
        <v>6.3250399999999996</v>
      </c>
      <c r="P84" s="147">
        <f t="shared" si="12"/>
        <v>632504</v>
      </c>
      <c r="Q84" s="147">
        <f t="shared" si="13"/>
        <v>45187.799999999996</v>
      </c>
      <c r="R84" s="147">
        <f t="shared" si="14"/>
        <v>587316.19999999995</v>
      </c>
      <c r="S84" s="147">
        <v>6</v>
      </c>
      <c r="T84" s="147">
        <f t="shared" si="9"/>
        <v>3523897.1999999997</v>
      </c>
      <c r="U84" s="97"/>
      <c r="V84" s="112">
        <f t="shared" ca="1" si="15"/>
        <v>3523897.1999999997</v>
      </c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</row>
    <row r="85" spans="1:245" ht="15.75" x14ac:dyDescent="0.2">
      <c r="A85" s="146">
        <v>71</v>
      </c>
      <c r="B85" s="18" t="s">
        <v>139</v>
      </c>
      <c r="C85" s="148">
        <v>2.46</v>
      </c>
      <c r="D85" s="101"/>
      <c r="E85" s="101">
        <v>0.3</v>
      </c>
      <c r="F85" s="103"/>
      <c r="G85" s="101">
        <v>40</v>
      </c>
      <c r="H85" s="102">
        <f t="shared" si="8"/>
        <v>0.9840000000000001</v>
      </c>
      <c r="I85" s="101"/>
      <c r="J85" s="147"/>
      <c r="K85" s="102"/>
      <c r="L85" s="103"/>
      <c r="M85" s="103"/>
      <c r="N85" s="102">
        <f t="shared" si="10"/>
        <v>1.284</v>
      </c>
      <c r="O85" s="102">
        <f t="shared" si="11"/>
        <v>3.7439999999999998</v>
      </c>
      <c r="P85" s="147">
        <f t="shared" si="12"/>
        <v>374400</v>
      </c>
      <c r="Q85" s="147">
        <f t="shared" si="13"/>
        <v>25829.999999999996</v>
      </c>
      <c r="R85" s="147">
        <f t="shared" si="14"/>
        <v>348570</v>
      </c>
      <c r="S85" s="147">
        <v>6</v>
      </c>
      <c r="T85" s="147">
        <f t="shared" si="9"/>
        <v>2091420</v>
      </c>
      <c r="U85" s="97"/>
      <c r="V85" s="112">
        <f t="shared" ca="1" si="15"/>
        <v>2091420</v>
      </c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</row>
    <row r="86" spans="1:245" ht="15.75" x14ac:dyDescent="0.2">
      <c r="A86" s="146">
        <v>72</v>
      </c>
      <c r="B86" s="18" t="s">
        <v>141</v>
      </c>
      <c r="C86" s="148">
        <v>4.6500000000000004</v>
      </c>
      <c r="D86" s="101"/>
      <c r="E86" s="101">
        <v>0.3</v>
      </c>
      <c r="F86" s="101"/>
      <c r="G86" s="101">
        <v>50</v>
      </c>
      <c r="H86" s="102">
        <f t="shared" si="8"/>
        <v>2.3250000000000002</v>
      </c>
      <c r="I86" s="101"/>
      <c r="J86" s="147"/>
      <c r="K86" s="102"/>
      <c r="L86" s="103"/>
      <c r="M86" s="103"/>
      <c r="N86" s="102">
        <f t="shared" si="10"/>
        <v>2.625</v>
      </c>
      <c r="O86" s="102">
        <f t="shared" si="11"/>
        <v>7.2750000000000004</v>
      </c>
      <c r="P86" s="147">
        <f t="shared" si="12"/>
        <v>727500</v>
      </c>
      <c r="Q86" s="147">
        <f t="shared" si="13"/>
        <v>48825</v>
      </c>
      <c r="R86" s="147">
        <f t="shared" si="14"/>
        <v>678675</v>
      </c>
      <c r="S86" s="147">
        <v>6</v>
      </c>
      <c r="T86" s="147">
        <f t="shared" si="9"/>
        <v>4072050</v>
      </c>
      <c r="U86" s="97"/>
      <c r="V86" s="112">
        <f t="shared" ca="1" si="15"/>
        <v>4072050</v>
      </c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</row>
    <row r="87" spans="1:245" ht="15.75" x14ac:dyDescent="0.2">
      <c r="A87" s="146">
        <v>73</v>
      </c>
      <c r="B87" s="18" t="s">
        <v>143</v>
      </c>
      <c r="C87" s="102">
        <f>2.34</f>
        <v>2.34</v>
      </c>
      <c r="D87" s="101"/>
      <c r="E87" s="101">
        <f>0.3</f>
        <v>0.3</v>
      </c>
      <c r="F87" s="101"/>
      <c r="G87" s="101">
        <v>40</v>
      </c>
      <c r="H87" s="102">
        <f t="shared" si="8"/>
        <v>0.93599999999999994</v>
      </c>
      <c r="I87" s="101"/>
      <c r="J87" s="147"/>
      <c r="K87" s="102"/>
      <c r="L87" s="103"/>
      <c r="M87" s="103"/>
      <c r="N87" s="102">
        <f t="shared" si="10"/>
        <v>1.236</v>
      </c>
      <c r="O87" s="102">
        <f t="shared" si="11"/>
        <v>3.5759999999999996</v>
      </c>
      <c r="P87" s="147">
        <f t="shared" si="12"/>
        <v>357599.99999999994</v>
      </c>
      <c r="Q87" s="147">
        <f t="shared" si="13"/>
        <v>24569.999999999996</v>
      </c>
      <c r="R87" s="147">
        <f t="shared" si="14"/>
        <v>333029.99999999994</v>
      </c>
      <c r="S87" s="147">
        <v>6</v>
      </c>
      <c r="T87" s="147">
        <f t="shared" si="9"/>
        <v>1998179.9999999995</v>
      </c>
      <c r="U87" s="97"/>
      <c r="V87" s="112">
        <f t="shared" ca="1" si="15"/>
        <v>1998179.9999999995</v>
      </c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</row>
    <row r="88" spans="1:245" ht="15.75" x14ac:dyDescent="0.2">
      <c r="A88" s="146">
        <v>74</v>
      </c>
      <c r="B88" s="18" t="s">
        <v>145</v>
      </c>
      <c r="C88" s="148">
        <v>3.33</v>
      </c>
      <c r="D88" s="101">
        <v>0.4</v>
      </c>
      <c r="E88" s="101">
        <v>0.3</v>
      </c>
      <c r="F88" s="101">
        <v>0.4</v>
      </c>
      <c r="G88" s="101">
        <v>40</v>
      </c>
      <c r="H88" s="102">
        <f t="shared" si="8"/>
        <v>1.492</v>
      </c>
      <c r="I88" s="101"/>
      <c r="J88" s="147"/>
      <c r="K88" s="102"/>
      <c r="L88" s="103"/>
      <c r="M88" s="103"/>
      <c r="N88" s="102">
        <f t="shared" si="10"/>
        <v>2.5920000000000001</v>
      </c>
      <c r="O88" s="102">
        <f t="shared" si="11"/>
        <v>5.9220000000000006</v>
      </c>
      <c r="P88" s="147">
        <f t="shared" si="12"/>
        <v>592200.00000000012</v>
      </c>
      <c r="Q88" s="147">
        <f t="shared" si="13"/>
        <v>39165</v>
      </c>
      <c r="R88" s="147">
        <f t="shared" si="14"/>
        <v>553035.00000000012</v>
      </c>
      <c r="S88" s="147">
        <v>6</v>
      </c>
      <c r="T88" s="147">
        <f t="shared" si="9"/>
        <v>3318210.0000000009</v>
      </c>
      <c r="U88" s="97"/>
      <c r="V88" s="112">
        <f t="shared" ca="1" si="15"/>
        <v>3318210.0000000009</v>
      </c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</row>
    <row r="89" spans="1:245" ht="15.75" x14ac:dyDescent="0.2">
      <c r="A89" s="146">
        <v>75</v>
      </c>
      <c r="B89" s="18" t="s">
        <v>147</v>
      </c>
      <c r="C89" s="101">
        <v>2.67</v>
      </c>
      <c r="D89" s="101"/>
      <c r="E89" s="101">
        <v>0.3</v>
      </c>
      <c r="F89" s="101"/>
      <c r="G89" s="101">
        <v>40</v>
      </c>
      <c r="H89" s="102">
        <f t="shared" si="8"/>
        <v>1.0680000000000001</v>
      </c>
      <c r="I89" s="101"/>
      <c r="J89" s="147"/>
      <c r="K89" s="148"/>
      <c r="L89" s="103"/>
      <c r="M89" s="103"/>
      <c r="N89" s="102">
        <f t="shared" si="10"/>
        <v>1.3680000000000001</v>
      </c>
      <c r="O89" s="102">
        <f t="shared" si="11"/>
        <v>4.0380000000000003</v>
      </c>
      <c r="P89" s="147">
        <f t="shared" si="12"/>
        <v>403800</v>
      </c>
      <c r="Q89" s="147">
        <f t="shared" si="13"/>
        <v>28035</v>
      </c>
      <c r="R89" s="147">
        <f t="shared" si="14"/>
        <v>375765</v>
      </c>
      <c r="S89" s="147">
        <v>6</v>
      </c>
      <c r="T89" s="147">
        <f t="shared" si="9"/>
        <v>2254590</v>
      </c>
      <c r="U89" s="97"/>
      <c r="V89" s="112">
        <f t="shared" ca="1" si="15"/>
        <v>2254590</v>
      </c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</row>
    <row r="90" spans="1:245" ht="15.75" x14ac:dyDescent="0.2">
      <c r="A90" s="146">
        <v>76</v>
      </c>
      <c r="B90" s="18" t="s">
        <v>149</v>
      </c>
      <c r="C90" s="148">
        <f>3.06+0.06</f>
        <v>3.12</v>
      </c>
      <c r="D90" s="101"/>
      <c r="E90" s="101">
        <v>0.3</v>
      </c>
      <c r="F90" s="101">
        <v>0.4</v>
      </c>
      <c r="G90" s="101">
        <v>40</v>
      </c>
      <c r="H90" s="102">
        <f t="shared" si="8"/>
        <v>1.2480000000000002</v>
      </c>
      <c r="I90" s="101"/>
      <c r="J90" s="147"/>
      <c r="K90" s="102"/>
      <c r="L90" s="103"/>
      <c r="M90" s="103"/>
      <c r="N90" s="102">
        <f>(D90+E90+I90+F90+H90+K90+L90+M90)</f>
        <v>1.9480000000000002</v>
      </c>
      <c r="O90" s="102">
        <f t="shared" si="11"/>
        <v>5.0680000000000005</v>
      </c>
      <c r="P90" s="147">
        <f t="shared" si="12"/>
        <v>506800.00000000006</v>
      </c>
      <c r="Q90" s="147">
        <f t="shared" si="13"/>
        <v>32760</v>
      </c>
      <c r="R90" s="147">
        <f t="shared" si="14"/>
        <v>474040.00000000006</v>
      </c>
      <c r="S90" s="147">
        <v>6</v>
      </c>
      <c r="T90" s="147">
        <f t="shared" si="9"/>
        <v>2844240.0000000005</v>
      </c>
      <c r="U90" s="97"/>
      <c r="V90" s="112">
        <f t="shared" ca="1" si="15"/>
        <v>2844240.0000000005</v>
      </c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</row>
    <row r="91" spans="1:245" ht="15.75" x14ac:dyDescent="0.2">
      <c r="A91" s="146">
        <v>77</v>
      </c>
      <c r="B91" s="18" t="s">
        <v>151</v>
      </c>
      <c r="C91" s="101">
        <v>4.0599999999999996</v>
      </c>
      <c r="D91" s="101"/>
      <c r="E91" s="101">
        <v>0.3</v>
      </c>
      <c r="F91" s="101">
        <v>0.3</v>
      </c>
      <c r="G91" s="101">
        <v>70</v>
      </c>
      <c r="H91" s="102">
        <f t="shared" si="8"/>
        <v>3.0977799999999998</v>
      </c>
      <c r="I91" s="101"/>
      <c r="J91" s="147">
        <v>9</v>
      </c>
      <c r="K91" s="102">
        <f>C91*J91/100</f>
        <v>0.3654</v>
      </c>
      <c r="L91" s="103"/>
      <c r="M91" s="103"/>
      <c r="N91" s="102">
        <f t="shared" si="10"/>
        <v>4.06318</v>
      </c>
      <c r="O91" s="102">
        <f t="shared" si="11"/>
        <v>8.1231799999999996</v>
      </c>
      <c r="P91" s="147">
        <f t="shared" si="12"/>
        <v>812318</v>
      </c>
      <c r="Q91" s="147">
        <f t="shared" si="13"/>
        <v>46466.7</v>
      </c>
      <c r="R91" s="147">
        <f t="shared" si="14"/>
        <v>765851.3</v>
      </c>
      <c r="S91" s="147">
        <v>6</v>
      </c>
      <c r="T91" s="147">
        <f t="shared" si="9"/>
        <v>4595107.8000000007</v>
      </c>
      <c r="U91" s="97"/>
      <c r="V91" s="112">
        <f t="shared" ca="1" si="15"/>
        <v>4595107.8000000007</v>
      </c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</row>
    <row r="92" spans="1:245" ht="15.75" x14ac:dyDescent="0.2">
      <c r="A92" s="146">
        <v>78</v>
      </c>
      <c r="B92" s="18" t="s">
        <v>153</v>
      </c>
      <c r="C92" s="101">
        <v>2.46</v>
      </c>
      <c r="D92" s="101"/>
      <c r="E92" s="101">
        <v>0.3</v>
      </c>
      <c r="F92" s="101">
        <v>0.3</v>
      </c>
      <c r="G92" s="101">
        <v>70</v>
      </c>
      <c r="H92" s="102">
        <f t="shared" si="8"/>
        <v>1.722</v>
      </c>
      <c r="I92" s="101"/>
      <c r="J92" s="147"/>
      <c r="K92" s="148"/>
      <c r="L92" s="103"/>
      <c r="M92" s="103"/>
      <c r="N92" s="102">
        <f t="shared" si="10"/>
        <v>2.3220000000000001</v>
      </c>
      <c r="O92" s="102">
        <f t="shared" si="11"/>
        <v>4.782</v>
      </c>
      <c r="P92" s="147">
        <f t="shared" si="12"/>
        <v>478200</v>
      </c>
      <c r="Q92" s="147">
        <f t="shared" si="13"/>
        <v>25829.999999999996</v>
      </c>
      <c r="R92" s="147">
        <f t="shared" si="14"/>
        <v>452370</v>
      </c>
      <c r="S92" s="147">
        <v>6</v>
      </c>
      <c r="T92" s="147">
        <f t="shared" si="9"/>
        <v>2714220</v>
      </c>
      <c r="U92" s="97"/>
      <c r="V92" s="112">
        <f t="shared" ca="1" si="15"/>
        <v>2714220</v>
      </c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</row>
    <row r="93" spans="1:245" ht="15.75" x14ac:dyDescent="0.2">
      <c r="A93" s="146">
        <v>79</v>
      </c>
      <c r="B93" s="18" t="s">
        <v>155</v>
      </c>
      <c r="C93" s="101">
        <v>2.46</v>
      </c>
      <c r="D93" s="101"/>
      <c r="E93" s="101">
        <v>0.3</v>
      </c>
      <c r="F93" s="101">
        <v>0.4</v>
      </c>
      <c r="G93" s="101">
        <v>40</v>
      </c>
      <c r="H93" s="102">
        <f t="shared" si="8"/>
        <v>0.9840000000000001</v>
      </c>
      <c r="I93" s="101"/>
      <c r="J93" s="147"/>
      <c r="K93" s="102"/>
      <c r="L93" s="103"/>
      <c r="M93" s="103"/>
      <c r="N93" s="102">
        <f t="shared" si="10"/>
        <v>1.6840000000000002</v>
      </c>
      <c r="O93" s="102">
        <f t="shared" si="11"/>
        <v>4.1440000000000001</v>
      </c>
      <c r="P93" s="147">
        <f t="shared" si="12"/>
        <v>414400</v>
      </c>
      <c r="Q93" s="147">
        <f t="shared" si="13"/>
        <v>25829.999999999996</v>
      </c>
      <c r="R93" s="147">
        <f t="shared" si="14"/>
        <v>388570</v>
      </c>
      <c r="S93" s="147">
        <v>6</v>
      </c>
      <c r="T93" s="147">
        <f t="shared" si="9"/>
        <v>2331420</v>
      </c>
      <c r="U93" s="97"/>
      <c r="V93" s="112">
        <f t="shared" ca="1" si="15"/>
        <v>2331420</v>
      </c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</row>
    <row r="94" spans="1:245" ht="15.75" x14ac:dyDescent="0.2">
      <c r="A94" s="146">
        <v>80</v>
      </c>
      <c r="B94" s="18" t="s">
        <v>157</v>
      </c>
      <c r="C94" s="101">
        <v>2.46</v>
      </c>
      <c r="D94" s="101"/>
      <c r="E94" s="101">
        <v>0.3</v>
      </c>
      <c r="F94" s="101">
        <v>0.2</v>
      </c>
      <c r="G94" s="101">
        <v>60</v>
      </c>
      <c r="H94" s="102">
        <f t="shared" si="8"/>
        <v>1.476</v>
      </c>
      <c r="I94" s="101"/>
      <c r="J94" s="147"/>
      <c r="K94" s="102"/>
      <c r="L94" s="103"/>
      <c r="M94" s="103"/>
      <c r="N94" s="102">
        <f t="shared" si="10"/>
        <v>1.976</v>
      </c>
      <c r="O94" s="102">
        <f t="shared" si="11"/>
        <v>4.4359999999999999</v>
      </c>
      <c r="P94" s="147">
        <f t="shared" si="12"/>
        <v>443600</v>
      </c>
      <c r="Q94" s="147">
        <f t="shared" si="13"/>
        <v>25829.999999999996</v>
      </c>
      <c r="R94" s="147">
        <f t="shared" si="14"/>
        <v>417770</v>
      </c>
      <c r="S94" s="147">
        <v>6</v>
      </c>
      <c r="T94" s="147">
        <f t="shared" si="9"/>
        <v>2506620</v>
      </c>
      <c r="U94" s="97"/>
      <c r="V94" s="112">
        <f t="shared" ca="1" si="15"/>
        <v>2506620</v>
      </c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</row>
    <row r="95" spans="1:245" ht="15.75" x14ac:dyDescent="0.2">
      <c r="A95" s="146">
        <v>81</v>
      </c>
      <c r="B95" s="18" t="s">
        <v>159</v>
      </c>
      <c r="C95" s="101">
        <v>4.0599999999999996</v>
      </c>
      <c r="D95" s="101"/>
      <c r="E95" s="101">
        <v>0.3</v>
      </c>
      <c r="F95" s="101">
        <v>0.4</v>
      </c>
      <c r="G95" s="101">
        <v>40</v>
      </c>
      <c r="H95" s="102">
        <f t="shared" si="8"/>
        <v>1.7214399999999999</v>
      </c>
      <c r="I95" s="101"/>
      <c r="J95" s="147">
        <v>6</v>
      </c>
      <c r="K95" s="102">
        <f>C95*J95/100</f>
        <v>0.24359999999999998</v>
      </c>
      <c r="L95" s="103"/>
      <c r="M95" s="103"/>
      <c r="N95" s="102">
        <f t="shared" si="10"/>
        <v>2.6650399999999994</v>
      </c>
      <c r="O95" s="102">
        <f t="shared" si="11"/>
        <v>6.725039999999999</v>
      </c>
      <c r="P95" s="147">
        <f t="shared" si="12"/>
        <v>672503.99999999988</v>
      </c>
      <c r="Q95" s="147">
        <f t="shared" si="13"/>
        <v>45187.799999999996</v>
      </c>
      <c r="R95" s="147">
        <f t="shared" si="14"/>
        <v>627316.19999999984</v>
      </c>
      <c r="S95" s="147">
        <v>6</v>
      </c>
      <c r="T95" s="147">
        <f t="shared" si="9"/>
        <v>3763897.1999999993</v>
      </c>
      <c r="U95" s="97"/>
      <c r="V95" s="112">
        <f t="shared" ca="1" si="15"/>
        <v>3763897.1999999993</v>
      </c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</row>
    <row r="96" spans="1:245" ht="15.75" x14ac:dyDescent="0.2">
      <c r="A96" s="146">
        <v>82</v>
      </c>
      <c r="B96" s="18" t="s">
        <v>161</v>
      </c>
      <c r="C96" s="148">
        <v>4.0599999999999996</v>
      </c>
      <c r="D96" s="101"/>
      <c r="E96" s="101">
        <v>0.3</v>
      </c>
      <c r="F96" s="101">
        <v>0.2</v>
      </c>
      <c r="G96" s="101">
        <v>40</v>
      </c>
      <c r="H96" s="102">
        <f t="shared" si="8"/>
        <v>1.77016</v>
      </c>
      <c r="I96" s="101"/>
      <c r="J96" s="147">
        <v>9</v>
      </c>
      <c r="K96" s="102">
        <f>C96*J96/100</f>
        <v>0.3654</v>
      </c>
      <c r="L96" s="103"/>
      <c r="M96" s="103"/>
      <c r="N96" s="102">
        <f t="shared" si="10"/>
        <v>2.6355599999999999</v>
      </c>
      <c r="O96" s="102">
        <f t="shared" si="11"/>
        <v>6.6955599999999995</v>
      </c>
      <c r="P96" s="147">
        <f t="shared" si="12"/>
        <v>669556</v>
      </c>
      <c r="Q96" s="147">
        <f t="shared" si="13"/>
        <v>46466.7</v>
      </c>
      <c r="R96" s="147">
        <f t="shared" si="14"/>
        <v>623089.30000000005</v>
      </c>
      <c r="S96" s="147">
        <v>6</v>
      </c>
      <c r="T96" s="147">
        <f t="shared" si="9"/>
        <v>3738535.8000000003</v>
      </c>
      <c r="U96" s="97"/>
      <c r="V96" s="112">
        <f t="shared" ca="1" si="15"/>
        <v>3738535.8000000003</v>
      </c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</row>
    <row r="97" spans="1:245" ht="15.75" x14ac:dyDescent="0.2">
      <c r="A97" s="146">
        <v>83</v>
      </c>
      <c r="B97" s="18" t="s">
        <v>163</v>
      </c>
      <c r="C97" s="101">
        <v>3.63</v>
      </c>
      <c r="D97" s="101"/>
      <c r="E97" s="101">
        <v>0.3</v>
      </c>
      <c r="F97" s="101">
        <v>0.2</v>
      </c>
      <c r="G97" s="101">
        <v>40</v>
      </c>
      <c r="H97" s="102">
        <f t="shared" si="8"/>
        <v>1.452</v>
      </c>
      <c r="I97" s="101"/>
      <c r="J97" s="147"/>
      <c r="K97" s="102">
        <f>C97*J97/100</f>
        <v>0</v>
      </c>
      <c r="L97" s="103"/>
      <c r="M97" s="103"/>
      <c r="N97" s="102">
        <f t="shared" si="10"/>
        <v>1.952</v>
      </c>
      <c r="O97" s="102">
        <f t="shared" si="11"/>
        <v>5.5819999999999999</v>
      </c>
      <c r="P97" s="147">
        <f t="shared" si="12"/>
        <v>558200</v>
      </c>
      <c r="Q97" s="147">
        <f t="shared" si="13"/>
        <v>38115</v>
      </c>
      <c r="R97" s="147">
        <f t="shared" si="14"/>
        <v>520085</v>
      </c>
      <c r="S97" s="147">
        <v>6</v>
      </c>
      <c r="T97" s="147">
        <f t="shared" si="9"/>
        <v>3120510</v>
      </c>
      <c r="U97" s="97"/>
      <c r="V97" s="112">
        <f t="shared" ca="1" si="15"/>
        <v>3120510</v>
      </c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</row>
    <row r="98" spans="1:245" ht="15.75" x14ac:dyDescent="0.2">
      <c r="A98" s="146">
        <v>84</v>
      </c>
      <c r="B98" s="18" t="s">
        <v>165</v>
      </c>
      <c r="C98" s="148">
        <v>4.0599999999999996</v>
      </c>
      <c r="D98" s="101"/>
      <c r="E98" s="101">
        <v>0.3</v>
      </c>
      <c r="F98" s="101">
        <v>0.3</v>
      </c>
      <c r="G98" s="101">
        <v>70</v>
      </c>
      <c r="H98" s="102">
        <f t="shared" si="8"/>
        <v>3.04094</v>
      </c>
      <c r="I98" s="101"/>
      <c r="J98" s="147">
        <v>7</v>
      </c>
      <c r="K98" s="102">
        <f>C98*J98/100</f>
        <v>0.28420000000000001</v>
      </c>
      <c r="L98" s="103"/>
      <c r="M98" s="103"/>
      <c r="N98" s="102">
        <f t="shared" si="10"/>
        <v>3.9251399999999999</v>
      </c>
      <c r="O98" s="102">
        <f t="shared" si="11"/>
        <v>7.9851399999999995</v>
      </c>
      <c r="P98" s="147">
        <f t="shared" si="12"/>
        <v>798514</v>
      </c>
      <c r="Q98" s="147">
        <f t="shared" si="13"/>
        <v>45614.1</v>
      </c>
      <c r="R98" s="147">
        <f t="shared" si="14"/>
        <v>752899.9</v>
      </c>
      <c r="S98" s="147">
        <v>5</v>
      </c>
      <c r="T98" s="147">
        <f t="shared" si="9"/>
        <v>3764499.5</v>
      </c>
      <c r="U98" s="97" t="s">
        <v>302</v>
      </c>
      <c r="V98" s="112">
        <f t="shared" ca="1" si="15"/>
        <v>4243617.6181818182</v>
      </c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</row>
    <row r="99" spans="1:245" ht="15.75" x14ac:dyDescent="0.2">
      <c r="A99" s="146"/>
      <c r="B99" s="18" t="s">
        <v>165</v>
      </c>
      <c r="C99" s="148">
        <f>4.06/22*14</f>
        <v>2.5836363636363635</v>
      </c>
      <c r="D99" s="101"/>
      <c r="E99" s="101">
        <f>0.3/22*14</f>
        <v>0.19090909090909089</v>
      </c>
      <c r="F99" s="101">
        <f>0.3/22*14</f>
        <v>0.19090909090909089</v>
      </c>
      <c r="G99" s="101">
        <v>70</v>
      </c>
      <c r="H99" s="102">
        <f t="shared" si="8"/>
        <v>1.9351436363636365</v>
      </c>
      <c r="I99" s="101"/>
      <c r="J99" s="147">
        <v>7</v>
      </c>
      <c r="K99" s="102">
        <f>C99*J99/100</f>
        <v>0.18085454545454546</v>
      </c>
      <c r="L99" s="103"/>
      <c r="M99" s="103"/>
      <c r="N99" s="102">
        <f t="shared" si="10"/>
        <v>2.4978163636363639</v>
      </c>
      <c r="O99" s="102">
        <f t="shared" si="11"/>
        <v>5.0814527272727279</v>
      </c>
      <c r="P99" s="147">
        <f t="shared" si="12"/>
        <v>508145.27272727276</v>
      </c>
      <c r="Q99" s="147">
        <f t="shared" si="13"/>
        <v>29027.154545454541</v>
      </c>
      <c r="R99" s="147">
        <f t="shared" si="14"/>
        <v>479118.11818181822</v>
      </c>
      <c r="S99" s="147">
        <v>1</v>
      </c>
      <c r="T99" s="147">
        <f t="shared" si="9"/>
        <v>479118.11818181822</v>
      </c>
      <c r="U99" s="97" t="s">
        <v>307</v>
      </c>
      <c r="V99" s="112">
        <f t="shared" ca="1" si="15"/>
        <v>4243617.6181818182</v>
      </c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</row>
    <row r="100" spans="1:245" ht="15.75" x14ac:dyDescent="0.2">
      <c r="A100" s="146">
        <v>85</v>
      </c>
      <c r="B100" s="18" t="s">
        <v>167</v>
      </c>
      <c r="C100" s="101">
        <v>2.67</v>
      </c>
      <c r="D100" s="101">
        <v>0.3</v>
      </c>
      <c r="E100" s="101">
        <v>0.3</v>
      </c>
      <c r="F100" s="101"/>
      <c r="G100" s="101">
        <v>40</v>
      </c>
      <c r="H100" s="102">
        <f t="shared" si="8"/>
        <v>1.1879999999999997</v>
      </c>
      <c r="I100" s="101"/>
      <c r="J100" s="147"/>
      <c r="K100" s="148"/>
      <c r="L100" s="103"/>
      <c r="M100" s="103"/>
      <c r="N100" s="102">
        <f t="shared" si="10"/>
        <v>1.7879999999999998</v>
      </c>
      <c r="O100" s="102">
        <f t="shared" si="11"/>
        <v>4.4580000000000002</v>
      </c>
      <c r="P100" s="147">
        <f t="shared" si="12"/>
        <v>445800</v>
      </c>
      <c r="Q100" s="147">
        <f t="shared" si="13"/>
        <v>31184.999999999996</v>
      </c>
      <c r="R100" s="147">
        <f t="shared" si="14"/>
        <v>414615</v>
      </c>
      <c r="S100" s="147">
        <v>6</v>
      </c>
      <c r="T100" s="147">
        <f t="shared" si="9"/>
        <v>2487690</v>
      </c>
      <c r="U100" s="97"/>
      <c r="V100" s="112">
        <f t="shared" ca="1" si="15"/>
        <v>2487690</v>
      </c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</row>
    <row r="101" spans="1:245" ht="15.75" x14ac:dyDescent="0.2">
      <c r="A101" s="146">
        <v>86</v>
      </c>
      <c r="B101" s="18" t="s">
        <v>169</v>
      </c>
      <c r="C101" s="101">
        <v>3.86</v>
      </c>
      <c r="D101" s="101"/>
      <c r="E101" s="101">
        <v>0.3</v>
      </c>
      <c r="F101" s="101"/>
      <c r="G101" s="101">
        <v>40</v>
      </c>
      <c r="H101" s="102">
        <f t="shared" si="8"/>
        <v>1.544</v>
      </c>
      <c r="I101" s="101"/>
      <c r="J101" s="147"/>
      <c r="K101" s="102"/>
      <c r="L101" s="103"/>
      <c r="M101" s="103"/>
      <c r="N101" s="102">
        <f t="shared" si="10"/>
        <v>1.8440000000000001</v>
      </c>
      <c r="O101" s="102">
        <f t="shared" si="11"/>
        <v>5.7039999999999997</v>
      </c>
      <c r="P101" s="147">
        <f t="shared" si="12"/>
        <v>570400</v>
      </c>
      <c r="Q101" s="147">
        <f t="shared" si="13"/>
        <v>40530</v>
      </c>
      <c r="R101" s="147">
        <f t="shared" si="14"/>
        <v>529870</v>
      </c>
      <c r="S101" s="147">
        <v>6</v>
      </c>
      <c r="T101" s="147">
        <f t="shared" si="9"/>
        <v>3179220</v>
      </c>
      <c r="U101" s="97"/>
      <c r="V101" s="112">
        <f t="shared" ca="1" si="15"/>
        <v>3179220</v>
      </c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</row>
    <row r="102" spans="1:245" ht="15.75" x14ac:dyDescent="0.2">
      <c r="A102" s="146">
        <v>87</v>
      </c>
      <c r="B102" s="18" t="s">
        <v>171</v>
      </c>
      <c r="C102" s="101">
        <v>4.0599999999999996</v>
      </c>
      <c r="D102" s="101"/>
      <c r="E102" s="101">
        <v>0.3</v>
      </c>
      <c r="F102" s="101">
        <v>0.2</v>
      </c>
      <c r="G102" s="101">
        <v>40</v>
      </c>
      <c r="H102" s="102">
        <f t="shared" si="8"/>
        <v>1.6239999999999997</v>
      </c>
      <c r="I102" s="101"/>
      <c r="J102" s="147"/>
      <c r="K102" s="102"/>
      <c r="L102" s="103"/>
      <c r="M102" s="103"/>
      <c r="N102" s="102">
        <f t="shared" si="10"/>
        <v>2.1239999999999997</v>
      </c>
      <c r="O102" s="102">
        <f t="shared" si="11"/>
        <v>6.1839999999999993</v>
      </c>
      <c r="P102" s="147">
        <f t="shared" si="12"/>
        <v>618399.99999999988</v>
      </c>
      <c r="Q102" s="147">
        <f t="shared" si="13"/>
        <v>42629.999999999993</v>
      </c>
      <c r="R102" s="147">
        <f t="shared" si="14"/>
        <v>575769.99999999988</v>
      </c>
      <c r="S102" s="147">
        <v>6</v>
      </c>
      <c r="T102" s="147">
        <f t="shared" si="9"/>
        <v>3454619.9999999991</v>
      </c>
      <c r="U102" s="97"/>
      <c r="V102" s="112">
        <f t="shared" ca="1" si="15"/>
        <v>3454619.9999999991</v>
      </c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</row>
    <row r="103" spans="1:245" ht="15.75" x14ac:dyDescent="0.2">
      <c r="A103" s="146">
        <v>88</v>
      </c>
      <c r="B103" s="18" t="s">
        <v>173</v>
      </c>
      <c r="C103" s="101">
        <v>2.46</v>
      </c>
      <c r="D103" s="101"/>
      <c r="E103" s="101">
        <v>0.3</v>
      </c>
      <c r="F103" s="101"/>
      <c r="G103" s="101">
        <v>40</v>
      </c>
      <c r="H103" s="102">
        <f t="shared" si="8"/>
        <v>0.9840000000000001</v>
      </c>
      <c r="I103" s="101"/>
      <c r="J103" s="147"/>
      <c r="K103" s="102"/>
      <c r="L103" s="103"/>
      <c r="M103" s="103"/>
      <c r="N103" s="102">
        <f t="shared" si="10"/>
        <v>1.284</v>
      </c>
      <c r="O103" s="102">
        <f t="shared" si="11"/>
        <v>3.7439999999999998</v>
      </c>
      <c r="P103" s="147">
        <f t="shared" si="12"/>
        <v>374400</v>
      </c>
      <c r="Q103" s="147">
        <f t="shared" si="13"/>
        <v>25829.999999999996</v>
      </c>
      <c r="R103" s="147">
        <f t="shared" si="14"/>
        <v>348570</v>
      </c>
      <c r="S103" s="147">
        <v>6</v>
      </c>
      <c r="T103" s="147">
        <f t="shared" si="9"/>
        <v>2091420</v>
      </c>
      <c r="U103" s="97"/>
      <c r="V103" s="112">
        <f t="shared" ca="1" si="15"/>
        <v>2091420</v>
      </c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</row>
    <row r="104" spans="1:245" ht="15.75" x14ac:dyDescent="0.2">
      <c r="A104" s="146">
        <v>89</v>
      </c>
      <c r="B104" s="18" t="s">
        <v>175</v>
      </c>
      <c r="C104" s="101">
        <v>2.66</v>
      </c>
      <c r="D104" s="101"/>
      <c r="E104" s="101">
        <v>0.3</v>
      </c>
      <c r="F104" s="101"/>
      <c r="G104" s="101">
        <v>40</v>
      </c>
      <c r="H104" s="102">
        <f t="shared" si="8"/>
        <v>1.0640000000000001</v>
      </c>
      <c r="I104" s="101"/>
      <c r="J104" s="147"/>
      <c r="K104" s="102"/>
      <c r="L104" s="103"/>
      <c r="M104" s="103"/>
      <c r="N104" s="102">
        <f t="shared" si="10"/>
        <v>1.3640000000000001</v>
      </c>
      <c r="O104" s="102">
        <f t="shared" si="11"/>
        <v>4.024</v>
      </c>
      <c r="P104" s="147">
        <f t="shared" si="12"/>
        <v>402400</v>
      </c>
      <c r="Q104" s="147">
        <f t="shared" si="13"/>
        <v>27930</v>
      </c>
      <c r="R104" s="147">
        <f t="shared" si="14"/>
        <v>374470</v>
      </c>
      <c r="S104" s="147">
        <v>2</v>
      </c>
      <c r="T104" s="147">
        <f t="shared" si="9"/>
        <v>748940</v>
      </c>
      <c r="U104" s="97" t="s">
        <v>297</v>
      </c>
      <c r="V104" s="112">
        <f t="shared" ca="1" si="15"/>
        <v>748940</v>
      </c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</row>
    <row r="105" spans="1:245" ht="15.75" x14ac:dyDescent="0.2">
      <c r="A105" s="146">
        <v>90</v>
      </c>
      <c r="B105" s="18" t="s">
        <v>345</v>
      </c>
      <c r="C105" s="148">
        <v>2.86</v>
      </c>
      <c r="D105" s="101"/>
      <c r="E105" s="101">
        <v>0.3</v>
      </c>
      <c r="F105" s="101"/>
      <c r="G105" s="101">
        <v>40</v>
      </c>
      <c r="H105" s="102">
        <f t="shared" si="8"/>
        <v>1.1439999999999999</v>
      </c>
      <c r="I105" s="101"/>
      <c r="J105" s="147"/>
      <c r="K105" s="102"/>
      <c r="L105" s="103"/>
      <c r="M105" s="103"/>
      <c r="N105" s="102">
        <f t="shared" si="10"/>
        <v>1.444</v>
      </c>
      <c r="O105" s="102">
        <f t="shared" si="11"/>
        <v>4.3040000000000003</v>
      </c>
      <c r="P105" s="147">
        <f t="shared" si="12"/>
        <v>430400</v>
      </c>
      <c r="Q105" s="147">
        <f t="shared" si="13"/>
        <v>30029.999999999996</v>
      </c>
      <c r="R105" s="147">
        <f t="shared" si="14"/>
        <v>400370</v>
      </c>
      <c r="S105" s="147">
        <v>6</v>
      </c>
      <c r="T105" s="147">
        <f t="shared" si="9"/>
        <v>2402220</v>
      </c>
      <c r="U105" s="97"/>
      <c r="V105" s="112">
        <f t="shared" ca="1" si="15"/>
        <v>2402220</v>
      </c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</row>
    <row r="106" spans="1:245" ht="15.75" x14ac:dyDescent="0.2">
      <c r="A106" s="146">
        <v>91</v>
      </c>
      <c r="B106" s="18" t="s">
        <v>178</v>
      </c>
      <c r="C106" s="101">
        <v>4.0599999999999996</v>
      </c>
      <c r="D106" s="101"/>
      <c r="E106" s="101">
        <v>0.3</v>
      </c>
      <c r="F106" s="101"/>
      <c r="G106" s="101">
        <v>40</v>
      </c>
      <c r="H106" s="102">
        <f t="shared" si="8"/>
        <v>1.6239999999999997</v>
      </c>
      <c r="I106" s="101"/>
      <c r="J106" s="147"/>
      <c r="K106" s="102">
        <f>C106*J106/100</f>
        <v>0</v>
      </c>
      <c r="L106" s="103"/>
      <c r="M106" s="103"/>
      <c r="N106" s="102">
        <f t="shared" si="10"/>
        <v>1.9239999999999997</v>
      </c>
      <c r="O106" s="102">
        <f t="shared" si="11"/>
        <v>5.9839999999999991</v>
      </c>
      <c r="P106" s="147">
        <f t="shared" si="12"/>
        <v>598399.99999999988</v>
      </c>
      <c r="Q106" s="147">
        <f t="shared" si="13"/>
        <v>42629.999999999993</v>
      </c>
      <c r="R106" s="147">
        <f t="shared" si="14"/>
        <v>555769.99999999988</v>
      </c>
      <c r="S106" s="147">
        <v>6</v>
      </c>
      <c r="T106" s="147">
        <f t="shared" si="9"/>
        <v>3334619.9999999991</v>
      </c>
      <c r="U106" s="97"/>
      <c r="V106" s="112">
        <f t="shared" ca="1" si="15"/>
        <v>3334619.9999999991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</row>
    <row r="107" spans="1:245" ht="15.75" x14ac:dyDescent="0.2">
      <c r="A107" s="146">
        <v>92</v>
      </c>
      <c r="B107" s="18" t="s">
        <v>180</v>
      </c>
      <c r="C107" s="101">
        <v>4.9800000000000004</v>
      </c>
      <c r="D107" s="101">
        <v>0.4</v>
      </c>
      <c r="E107" s="101">
        <v>0.3</v>
      </c>
      <c r="F107" s="101"/>
      <c r="G107" s="101">
        <v>70</v>
      </c>
      <c r="H107" s="102">
        <f t="shared" si="8"/>
        <v>3.9403000000000001</v>
      </c>
      <c r="I107" s="101"/>
      <c r="J107" s="147">
        <v>5</v>
      </c>
      <c r="K107" s="102">
        <f>C107*J107/100</f>
        <v>0.24900000000000003</v>
      </c>
      <c r="L107" s="103"/>
      <c r="M107" s="103"/>
      <c r="N107" s="102">
        <f t="shared" si="10"/>
        <v>4.8892999999999995</v>
      </c>
      <c r="O107" s="102">
        <f t="shared" si="11"/>
        <v>9.8692999999999991</v>
      </c>
      <c r="P107" s="147">
        <f t="shared" si="12"/>
        <v>986929.99999999988</v>
      </c>
      <c r="Q107" s="147">
        <f t="shared" si="13"/>
        <v>59104.500000000007</v>
      </c>
      <c r="R107" s="147">
        <f t="shared" si="14"/>
        <v>927825.49999999988</v>
      </c>
      <c r="S107" s="147">
        <v>6</v>
      </c>
      <c r="T107" s="147">
        <f t="shared" si="9"/>
        <v>5566952.9999999991</v>
      </c>
      <c r="U107" s="97"/>
      <c r="V107" s="112">
        <f t="shared" ca="1" si="15"/>
        <v>5566952.9999999991</v>
      </c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</row>
    <row r="108" spans="1:245" ht="15.75" x14ac:dyDescent="0.2">
      <c r="A108" s="146"/>
      <c r="B108" s="18" t="s">
        <v>186</v>
      </c>
      <c r="C108" s="101">
        <v>4.0599999999999996</v>
      </c>
      <c r="D108" s="101"/>
      <c r="E108" s="101">
        <v>0.3</v>
      </c>
      <c r="F108" s="101"/>
      <c r="G108" s="101">
        <v>40</v>
      </c>
      <c r="H108" s="102">
        <f t="shared" si="8"/>
        <v>1.6239999999999997</v>
      </c>
      <c r="I108" s="101"/>
      <c r="J108" s="147"/>
      <c r="K108" s="148"/>
      <c r="L108" s="103"/>
      <c r="M108" s="103"/>
      <c r="N108" s="102">
        <f t="shared" si="10"/>
        <v>1.9239999999999997</v>
      </c>
      <c r="O108" s="102">
        <f t="shared" si="11"/>
        <v>5.9839999999999991</v>
      </c>
      <c r="P108" s="147">
        <f t="shared" si="12"/>
        <v>598399.99999999988</v>
      </c>
      <c r="Q108" s="147">
        <f t="shared" si="13"/>
        <v>42629.999999999993</v>
      </c>
      <c r="R108" s="147">
        <f t="shared" si="14"/>
        <v>555769.99999999988</v>
      </c>
      <c r="S108" s="147">
        <v>6</v>
      </c>
      <c r="T108" s="147">
        <f t="shared" si="9"/>
        <v>3334619.9999999991</v>
      </c>
      <c r="U108" s="97"/>
      <c r="V108" s="112">
        <f t="shared" ca="1" si="15"/>
        <v>3334619.9999999991</v>
      </c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</row>
    <row r="109" spans="1:245" ht="15.75" x14ac:dyDescent="0.2">
      <c r="A109" s="146">
        <v>93</v>
      </c>
      <c r="B109" s="18" t="s">
        <v>182</v>
      </c>
      <c r="C109" s="101">
        <v>2.46</v>
      </c>
      <c r="D109" s="101"/>
      <c r="E109" s="101">
        <v>0.3</v>
      </c>
      <c r="F109" s="101">
        <v>0.4</v>
      </c>
      <c r="G109" s="101">
        <v>70</v>
      </c>
      <c r="H109" s="102">
        <f t="shared" si="8"/>
        <v>1.722</v>
      </c>
      <c r="I109" s="101"/>
      <c r="J109" s="147"/>
      <c r="K109" s="148"/>
      <c r="L109" s="103"/>
      <c r="M109" s="103"/>
      <c r="N109" s="102">
        <f t="shared" si="10"/>
        <v>2.4219999999999997</v>
      </c>
      <c r="O109" s="102">
        <f t="shared" si="11"/>
        <v>4.8819999999999997</v>
      </c>
      <c r="P109" s="147">
        <f t="shared" si="12"/>
        <v>488199.99999999994</v>
      </c>
      <c r="Q109" s="147">
        <f t="shared" si="13"/>
        <v>25829.999999999996</v>
      </c>
      <c r="R109" s="147">
        <f t="shared" si="14"/>
        <v>462369.99999999994</v>
      </c>
      <c r="S109" s="147">
        <v>6</v>
      </c>
      <c r="T109" s="147">
        <f t="shared" si="9"/>
        <v>2774219.9999999995</v>
      </c>
      <c r="U109" s="97"/>
      <c r="V109" s="112">
        <f t="shared" ca="1" si="15"/>
        <v>2774219.9999999995</v>
      </c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</row>
    <row r="110" spans="1:245" ht="15.75" x14ac:dyDescent="0.2">
      <c r="A110" s="146">
        <v>94</v>
      </c>
      <c r="B110" s="18" t="s">
        <v>184</v>
      </c>
      <c r="C110" s="151">
        <v>2.66</v>
      </c>
      <c r="D110" s="151"/>
      <c r="E110" s="101">
        <v>0.3</v>
      </c>
      <c r="F110" s="151">
        <v>0.4</v>
      </c>
      <c r="G110" s="151">
        <v>70</v>
      </c>
      <c r="H110" s="152">
        <f t="shared" si="8"/>
        <v>1.8620000000000001</v>
      </c>
      <c r="I110" s="151"/>
      <c r="J110" s="147"/>
      <c r="K110" s="102"/>
      <c r="L110" s="103"/>
      <c r="M110" s="103"/>
      <c r="N110" s="102">
        <f t="shared" si="10"/>
        <v>2.5620000000000003</v>
      </c>
      <c r="O110" s="102">
        <f t="shared" si="11"/>
        <v>5.2220000000000004</v>
      </c>
      <c r="P110" s="147">
        <f t="shared" si="12"/>
        <v>522200.00000000006</v>
      </c>
      <c r="Q110" s="147">
        <f t="shared" si="13"/>
        <v>27930</v>
      </c>
      <c r="R110" s="147">
        <f t="shared" si="14"/>
        <v>494270.00000000006</v>
      </c>
      <c r="S110" s="147">
        <v>6</v>
      </c>
      <c r="T110" s="147">
        <f t="shared" si="9"/>
        <v>2965620.0000000005</v>
      </c>
      <c r="U110" s="97"/>
      <c r="V110" s="112">
        <f t="shared" ca="1" si="15"/>
        <v>2965620.0000000005</v>
      </c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</row>
    <row r="111" spans="1:245" ht="15.75" x14ac:dyDescent="0.2">
      <c r="A111" s="146">
        <v>95</v>
      </c>
      <c r="B111" s="18" t="s">
        <v>259</v>
      </c>
      <c r="C111" s="101">
        <v>2.25</v>
      </c>
      <c r="D111" s="101"/>
      <c r="E111" s="101">
        <v>0.3</v>
      </c>
      <c r="F111" s="101">
        <v>0.2</v>
      </c>
      <c r="G111" s="151">
        <v>20</v>
      </c>
      <c r="H111" s="152">
        <f t="shared" si="8"/>
        <v>0.45</v>
      </c>
      <c r="I111" s="152"/>
      <c r="J111" s="155"/>
      <c r="K111" s="102"/>
      <c r="L111" s="101"/>
      <c r="M111" s="103"/>
      <c r="N111" s="102">
        <f t="shared" si="10"/>
        <v>0.95</v>
      </c>
      <c r="O111" s="102">
        <f t="shared" si="11"/>
        <v>3.2</v>
      </c>
      <c r="P111" s="147">
        <f t="shared" si="12"/>
        <v>320000</v>
      </c>
      <c r="Q111" s="147">
        <f t="shared" si="13"/>
        <v>23625</v>
      </c>
      <c r="R111" s="147">
        <f t="shared" si="14"/>
        <v>296375</v>
      </c>
      <c r="S111" s="147">
        <v>6</v>
      </c>
      <c r="T111" s="147">
        <f t="shared" si="9"/>
        <v>1778250</v>
      </c>
      <c r="U111" s="97" t="s">
        <v>344</v>
      </c>
      <c r="V111" s="112">
        <f t="shared" ca="1" si="15"/>
        <v>1778250</v>
      </c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</row>
    <row r="112" spans="1:245" ht="15.75" x14ac:dyDescent="0.2">
      <c r="A112" s="146">
        <v>96</v>
      </c>
      <c r="B112" s="18" t="s">
        <v>260</v>
      </c>
      <c r="C112" s="101">
        <v>2.0499999999999998</v>
      </c>
      <c r="D112" s="101"/>
      <c r="E112" s="101">
        <v>0.3</v>
      </c>
      <c r="F112" s="101">
        <v>0.2</v>
      </c>
      <c r="G112" s="151">
        <v>20</v>
      </c>
      <c r="H112" s="152">
        <f t="shared" si="8"/>
        <v>0.41</v>
      </c>
      <c r="I112" s="152"/>
      <c r="J112" s="155"/>
      <c r="K112" s="102"/>
      <c r="L112" s="101"/>
      <c r="M112" s="103"/>
      <c r="N112" s="102">
        <f t="shared" si="10"/>
        <v>0.90999999999999992</v>
      </c>
      <c r="O112" s="102">
        <f t="shared" si="11"/>
        <v>2.96</v>
      </c>
      <c r="P112" s="147">
        <f t="shared" si="12"/>
        <v>296000</v>
      </c>
      <c r="Q112" s="147">
        <f t="shared" si="13"/>
        <v>21524.999999999996</v>
      </c>
      <c r="R112" s="147">
        <f t="shared" si="14"/>
        <v>274475</v>
      </c>
      <c r="S112" s="147">
        <v>6</v>
      </c>
      <c r="T112" s="147">
        <f t="shared" si="9"/>
        <v>1646850</v>
      </c>
      <c r="U112" s="97" t="s">
        <v>344</v>
      </c>
      <c r="V112" s="112">
        <f t="shared" ca="1" si="15"/>
        <v>1646850</v>
      </c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</row>
    <row r="113" spans="1:245" ht="15.75" x14ac:dyDescent="0.2">
      <c r="A113" s="146">
        <v>97</v>
      </c>
      <c r="B113" s="18" t="s">
        <v>261</v>
      </c>
      <c r="C113" s="148">
        <v>1</v>
      </c>
      <c r="D113" s="101"/>
      <c r="E113" s="101">
        <v>0.3</v>
      </c>
      <c r="F113" s="101">
        <v>0.2</v>
      </c>
      <c r="G113" s="151">
        <v>20</v>
      </c>
      <c r="H113" s="152">
        <f t="shared" si="8"/>
        <v>0.2</v>
      </c>
      <c r="I113" s="152"/>
      <c r="J113" s="155"/>
      <c r="K113" s="102"/>
      <c r="L113" s="101"/>
      <c r="M113" s="103"/>
      <c r="N113" s="102">
        <f t="shared" si="10"/>
        <v>0.7</v>
      </c>
      <c r="O113" s="102">
        <f t="shared" si="11"/>
        <v>1.7</v>
      </c>
      <c r="P113" s="147">
        <f t="shared" si="12"/>
        <v>170000</v>
      </c>
      <c r="Q113" s="147">
        <f t="shared" si="13"/>
        <v>10500</v>
      </c>
      <c r="R113" s="147">
        <f t="shared" si="14"/>
        <v>159500</v>
      </c>
      <c r="S113" s="147">
        <v>6</v>
      </c>
      <c r="T113" s="147">
        <f t="shared" si="9"/>
        <v>957000</v>
      </c>
      <c r="U113" s="97" t="s">
        <v>344</v>
      </c>
      <c r="V113" s="112">
        <f t="shared" ca="1" si="15"/>
        <v>957000</v>
      </c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</row>
    <row r="114" spans="1:245" ht="15.75" x14ac:dyDescent="0.2">
      <c r="A114" s="144"/>
      <c r="B114" s="153" t="s">
        <v>328</v>
      </c>
      <c r="C114" s="163">
        <f>SUM(C9:C113)</f>
        <v>331.36909090909097</v>
      </c>
      <c r="D114" s="163">
        <f>SUM(D9:D113)</f>
        <v>9.2000000000000011</v>
      </c>
      <c r="E114" s="163">
        <f>SUM(E9:E113)</f>
        <v>30.327272727272778</v>
      </c>
      <c r="F114" s="163">
        <f>SUM(F9:F113)</f>
        <v>11.19090909090909</v>
      </c>
      <c r="G114" s="163"/>
      <c r="H114" s="163">
        <f>SUM(H9:H113)</f>
        <v>156.24106363636358</v>
      </c>
      <c r="I114" s="163">
        <f>SUM(I9:I113)</f>
        <v>3.5</v>
      </c>
      <c r="J114" s="163"/>
      <c r="K114" s="163">
        <f t="shared" ref="K114:R114" si="16">SUM(K9:K113)</f>
        <v>5.2427999999999999</v>
      </c>
      <c r="L114" s="163">
        <f t="shared" si="16"/>
        <v>2.1</v>
      </c>
      <c r="M114" s="163">
        <f t="shared" si="16"/>
        <v>0</v>
      </c>
      <c r="N114" s="163">
        <f t="shared" si="16"/>
        <v>217.80204545454538</v>
      </c>
      <c r="O114" s="163">
        <f t="shared" si="16"/>
        <v>549.17113636363672</v>
      </c>
      <c r="P114" s="162">
        <f t="shared" si="16"/>
        <v>54917113.636363633</v>
      </c>
      <c r="Q114" s="162">
        <f t="shared" si="16"/>
        <v>3624564.8545454545</v>
      </c>
      <c r="R114" s="162">
        <f t="shared" si="16"/>
        <v>51292548.781818181</v>
      </c>
      <c r="S114" s="162">
        <f>SUM(S9:S113)</f>
        <v>568</v>
      </c>
      <c r="T114" s="162">
        <f>SUM(T9:T113)</f>
        <v>279799018.38181818</v>
      </c>
      <c r="U114" s="105"/>
      <c r="V114" s="112">
        <f t="shared" ca="1" si="15"/>
        <v>279799018.38181818</v>
      </c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</row>
    <row r="115" spans="1:245" ht="15.75" x14ac:dyDescent="0.2">
      <c r="A115" s="144" t="s">
        <v>324</v>
      </c>
      <c r="B115" s="143" t="s">
        <v>325</v>
      </c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40"/>
      <c r="V115" s="112">
        <f t="shared" ca="1" si="15"/>
        <v>0</v>
      </c>
      <c r="W115" s="49"/>
      <c r="X115" s="49"/>
      <c r="Y115" s="50"/>
      <c r="Z115" s="2"/>
      <c r="AA115" s="42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</row>
    <row r="116" spans="1:245" ht="15.75" x14ac:dyDescent="0.25">
      <c r="A116" s="146">
        <v>1</v>
      </c>
      <c r="B116" s="99" t="s">
        <v>188</v>
      </c>
      <c r="C116" s="101">
        <v>4.9800000000000004</v>
      </c>
      <c r="D116" s="101">
        <v>0.5</v>
      </c>
      <c r="E116" s="101">
        <v>0.3</v>
      </c>
      <c r="F116" s="101">
        <v>0.2</v>
      </c>
      <c r="G116" s="101">
        <v>40</v>
      </c>
      <c r="H116" s="102">
        <f t="shared" ref="H116:H153" si="17">(C116+D116+K116)*G116/100</f>
        <v>2.1920000000000002</v>
      </c>
      <c r="I116" s="149"/>
      <c r="J116" s="150"/>
      <c r="K116" s="102"/>
      <c r="L116" s="101">
        <v>0.3</v>
      </c>
      <c r="M116" s="103">
        <v>0.4</v>
      </c>
      <c r="N116" s="102">
        <f t="shared" ref="N116:N153" si="18">(D116+E116+I116+F116+H116+K116+L116+M116)</f>
        <v>3.8919999999999999</v>
      </c>
      <c r="O116" s="102">
        <f>C116+N116</f>
        <v>8.8719999999999999</v>
      </c>
      <c r="P116" s="147">
        <f>O116*100000</f>
        <v>887200</v>
      </c>
      <c r="Q116" s="147">
        <f t="shared" ref="Q116:Q153" si="19">(C116+D116+K116)*10.5%*100000</f>
        <v>57540</v>
      </c>
      <c r="R116" s="147">
        <f t="shared" ref="R116:R153" si="20">P116-Q116</f>
        <v>829660</v>
      </c>
      <c r="S116" s="147">
        <v>6</v>
      </c>
      <c r="T116" s="147">
        <f>R116*S116</f>
        <v>4977960</v>
      </c>
      <c r="U116" s="97"/>
      <c r="V116" s="112">
        <f t="shared" ca="1" si="15"/>
        <v>4977960</v>
      </c>
      <c r="W116" s="49"/>
      <c r="X116" s="49"/>
      <c r="Z116" s="21"/>
      <c r="AA116" s="42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</row>
    <row r="117" spans="1:245" ht="15.75" x14ac:dyDescent="0.2">
      <c r="A117" s="146">
        <v>2</v>
      </c>
      <c r="B117" s="99" t="s">
        <v>190</v>
      </c>
      <c r="C117" s="148">
        <v>2.72</v>
      </c>
      <c r="D117" s="101"/>
      <c r="E117" s="101">
        <v>0.3</v>
      </c>
      <c r="F117" s="101"/>
      <c r="G117" s="101">
        <v>20</v>
      </c>
      <c r="H117" s="102">
        <f t="shared" si="17"/>
        <v>0.54400000000000004</v>
      </c>
      <c r="I117" s="149"/>
      <c r="J117" s="155"/>
      <c r="K117" s="102"/>
      <c r="L117" s="101"/>
      <c r="M117" s="103"/>
      <c r="N117" s="102">
        <f t="shared" si="18"/>
        <v>0.84400000000000008</v>
      </c>
      <c r="O117" s="102">
        <f t="shared" ref="O117:O153" si="21">C117+N117</f>
        <v>3.5640000000000001</v>
      </c>
      <c r="P117" s="147">
        <f t="shared" ref="P117:P153" si="22">O117*100000</f>
        <v>356400</v>
      </c>
      <c r="Q117" s="147">
        <f t="shared" si="19"/>
        <v>28560.000000000004</v>
      </c>
      <c r="R117" s="147">
        <f t="shared" si="20"/>
        <v>327840</v>
      </c>
      <c r="S117" s="147">
        <v>6</v>
      </c>
      <c r="T117" s="147">
        <f t="shared" ref="T117:T152" si="23">R117*S117</f>
        <v>1967040</v>
      </c>
      <c r="U117" s="97"/>
      <c r="V117" s="112">
        <f t="shared" ca="1" si="15"/>
        <v>1967040</v>
      </c>
      <c r="W117" s="49">
        <v>17.5</v>
      </c>
      <c r="X117" s="49" t="e">
        <f>#REF!</f>
        <v>#REF!</v>
      </c>
      <c r="Y117" s="34" t="e">
        <f>W117*X117</f>
        <v>#REF!</v>
      </c>
      <c r="Z117" s="54"/>
      <c r="AA117" s="42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</row>
    <row r="118" spans="1:245" ht="15.75" x14ac:dyDescent="0.2">
      <c r="A118" s="146">
        <v>3</v>
      </c>
      <c r="B118" s="99" t="s">
        <v>192</v>
      </c>
      <c r="C118" s="148">
        <v>3</v>
      </c>
      <c r="D118" s="101"/>
      <c r="E118" s="101">
        <v>0.3</v>
      </c>
      <c r="F118" s="101"/>
      <c r="G118" s="101">
        <v>20</v>
      </c>
      <c r="H118" s="102">
        <f t="shared" si="17"/>
        <v>0.6</v>
      </c>
      <c r="I118" s="101"/>
      <c r="J118" s="155"/>
      <c r="K118" s="102"/>
      <c r="L118" s="101"/>
      <c r="M118" s="103"/>
      <c r="N118" s="102">
        <f t="shared" si="18"/>
        <v>0.89999999999999991</v>
      </c>
      <c r="O118" s="102">
        <f t="shared" si="21"/>
        <v>3.9</v>
      </c>
      <c r="P118" s="147">
        <f t="shared" si="22"/>
        <v>390000</v>
      </c>
      <c r="Q118" s="147">
        <f t="shared" si="19"/>
        <v>31500</v>
      </c>
      <c r="R118" s="147">
        <f t="shared" si="20"/>
        <v>358500</v>
      </c>
      <c r="S118" s="147">
        <v>6</v>
      </c>
      <c r="T118" s="147">
        <f t="shared" si="23"/>
        <v>2151000</v>
      </c>
      <c r="U118" s="97"/>
      <c r="V118" s="112">
        <f t="shared" ca="1" si="15"/>
        <v>2151000</v>
      </c>
      <c r="W118" s="49">
        <v>3</v>
      </c>
      <c r="X118" s="49" t="e">
        <f>#REF!</f>
        <v>#REF!</v>
      </c>
      <c r="Y118" s="34" t="e">
        <f>W118*X118</f>
        <v>#REF!</v>
      </c>
      <c r="Z118" s="54"/>
      <c r="AA118" s="42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</row>
    <row r="119" spans="1:245" ht="15.75" x14ac:dyDescent="0.25">
      <c r="A119" s="146">
        <v>4</v>
      </c>
      <c r="B119" s="99" t="s">
        <v>194</v>
      </c>
      <c r="C119" s="148">
        <v>3</v>
      </c>
      <c r="D119" s="101">
        <v>0.4</v>
      </c>
      <c r="E119" s="101">
        <v>0.3</v>
      </c>
      <c r="F119" s="101"/>
      <c r="G119" s="101">
        <v>40</v>
      </c>
      <c r="H119" s="102">
        <f t="shared" si="17"/>
        <v>1.36</v>
      </c>
      <c r="I119" s="149"/>
      <c r="J119" s="150"/>
      <c r="K119" s="102"/>
      <c r="L119" s="101"/>
      <c r="M119" s="103"/>
      <c r="N119" s="102">
        <f t="shared" si="18"/>
        <v>2.06</v>
      </c>
      <c r="O119" s="102">
        <f t="shared" si="21"/>
        <v>5.0600000000000005</v>
      </c>
      <c r="P119" s="147">
        <f t="shared" si="22"/>
        <v>506000.00000000006</v>
      </c>
      <c r="Q119" s="147">
        <f t="shared" si="19"/>
        <v>35700</v>
      </c>
      <c r="R119" s="147">
        <f t="shared" si="20"/>
        <v>470300.00000000006</v>
      </c>
      <c r="S119" s="147">
        <v>6</v>
      </c>
      <c r="T119" s="147">
        <f t="shared" si="23"/>
        <v>2821800.0000000005</v>
      </c>
      <c r="U119" s="97"/>
      <c r="V119" s="112">
        <f t="shared" ca="1" si="15"/>
        <v>2821800.0000000005</v>
      </c>
      <c r="W119" s="34">
        <v>1</v>
      </c>
      <c r="X119" s="34" t="e">
        <f>#REF!</f>
        <v>#REF!</v>
      </c>
      <c r="Y119" s="34" t="e">
        <f>W119*X119</f>
        <v>#REF!</v>
      </c>
      <c r="Z119" s="61"/>
      <c r="AA119" s="42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</row>
    <row r="120" spans="1:245" ht="15.75" x14ac:dyDescent="0.25">
      <c r="A120" s="146">
        <v>5</v>
      </c>
      <c r="B120" s="99" t="s">
        <v>196</v>
      </c>
      <c r="C120" s="148">
        <v>3.33</v>
      </c>
      <c r="D120" s="101">
        <v>0.4</v>
      </c>
      <c r="E120" s="101">
        <v>0.3</v>
      </c>
      <c r="F120" s="101"/>
      <c r="G120" s="101">
        <v>40</v>
      </c>
      <c r="H120" s="102">
        <f t="shared" si="17"/>
        <v>1.492</v>
      </c>
      <c r="I120" s="149"/>
      <c r="J120" s="150"/>
      <c r="K120" s="102"/>
      <c r="L120" s="101">
        <v>0.3</v>
      </c>
      <c r="M120" s="103"/>
      <c r="N120" s="102">
        <f t="shared" si="18"/>
        <v>2.492</v>
      </c>
      <c r="O120" s="102">
        <f t="shared" si="21"/>
        <v>5.8220000000000001</v>
      </c>
      <c r="P120" s="147">
        <f t="shared" si="22"/>
        <v>582200</v>
      </c>
      <c r="Q120" s="147">
        <f t="shared" si="19"/>
        <v>39165</v>
      </c>
      <c r="R120" s="147">
        <f t="shared" si="20"/>
        <v>543035</v>
      </c>
      <c r="S120" s="147">
        <v>6</v>
      </c>
      <c r="T120" s="147">
        <f t="shared" si="23"/>
        <v>3258210</v>
      </c>
      <c r="U120" s="98"/>
      <c r="V120" s="112">
        <f t="shared" ca="1" si="15"/>
        <v>3258210</v>
      </c>
      <c r="W120" s="34">
        <v>2</v>
      </c>
      <c r="X120" s="34" t="e">
        <f>#REF!</f>
        <v>#REF!</v>
      </c>
      <c r="Y120" s="34" t="e">
        <f>W120*X120</f>
        <v>#REF!</v>
      </c>
      <c r="Z120" s="61"/>
      <c r="AA120" s="42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</row>
    <row r="121" spans="1:245" ht="15.75" x14ac:dyDescent="0.2">
      <c r="A121" s="146">
        <v>6</v>
      </c>
      <c r="B121" s="99" t="s">
        <v>198</v>
      </c>
      <c r="C121" s="101">
        <v>2.2599999999999998</v>
      </c>
      <c r="D121" s="101"/>
      <c r="E121" s="101">
        <v>0.3</v>
      </c>
      <c r="F121" s="101"/>
      <c r="G121" s="101">
        <v>40</v>
      </c>
      <c r="H121" s="102">
        <f t="shared" si="17"/>
        <v>0.90399999999999991</v>
      </c>
      <c r="I121" s="149"/>
      <c r="J121" s="150"/>
      <c r="K121" s="102"/>
      <c r="L121" s="101"/>
      <c r="M121" s="103"/>
      <c r="N121" s="102">
        <f t="shared" si="18"/>
        <v>1.204</v>
      </c>
      <c r="O121" s="102">
        <f t="shared" si="21"/>
        <v>3.4639999999999995</v>
      </c>
      <c r="P121" s="147">
        <f t="shared" si="22"/>
        <v>346399.99999999994</v>
      </c>
      <c r="Q121" s="147">
        <f t="shared" si="19"/>
        <v>23729.999999999996</v>
      </c>
      <c r="R121" s="147">
        <f t="shared" si="20"/>
        <v>322669.99999999994</v>
      </c>
      <c r="S121" s="147">
        <v>6</v>
      </c>
      <c r="T121" s="147">
        <f t="shared" si="23"/>
        <v>1936019.9999999995</v>
      </c>
      <c r="U121" s="97"/>
      <c r="V121" s="112">
        <f t="shared" ca="1" si="15"/>
        <v>1936019.9999999995</v>
      </c>
      <c r="W121" s="65">
        <f>SUM(W117:W120)</f>
        <v>23.5</v>
      </c>
      <c r="Y121" s="34" t="e">
        <f>SUM(Y116:Y120)</f>
        <v>#REF!</v>
      </c>
      <c r="Z121" s="50"/>
      <c r="AA121" s="42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</row>
    <row r="122" spans="1:245" ht="15.75" x14ac:dyDescent="0.2">
      <c r="A122" s="146">
        <v>7</v>
      </c>
      <c r="B122" s="99" t="s">
        <v>200</v>
      </c>
      <c r="C122" s="101">
        <v>2.06</v>
      </c>
      <c r="D122" s="101"/>
      <c r="E122" s="101">
        <v>0.3</v>
      </c>
      <c r="F122" s="101">
        <v>0.4</v>
      </c>
      <c r="G122" s="101">
        <v>70</v>
      </c>
      <c r="H122" s="102">
        <f t="shared" si="17"/>
        <v>1.4420000000000002</v>
      </c>
      <c r="I122" s="149"/>
      <c r="J122" s="150"/>
      <c r="K122" s="102"/>
      <c r="L122" s="101"/>
      <c r="M122" s="103"/>
      <c r="N122" s="102">
        <f t="shared" si="18"/>
        <v>2.1420000000000003</v>
      </c>
      <c r="O122" s="102">
        <f t="shared" si="21"/>
        <v>4.202</v>
      </c>
      <c r="P122" s="147">
        <f t="shared" si="22"/>
        <v>420200</v>
      </c>
      <c r="Q122" s="147">
        <f t="shared" si="19"/>
        <v>21630</v>
      </c>
      <c r="R122" s="147">
        <f t="shared" si="20"/>
        <v>398570</v>
      </c>
      <c r="S122" s="147">
        <v>6</v>
      </c>
      <c r="T122" s="147">
        <f t="shared" si="23"/>
        <v>2391420</v>
      </c>
      <c r="U122" s="97"/>
      <c r="V122" s="112">
        <f t="shared" ca="1" si="15"/>
        <v>2391420</v>
      </c>
      <c r="AA122" s="42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</row>
    <row r="123" spans="1:245" ht="15.75" x14ac:dyDescent="0.2">
      <c r="A123" s="146">
        <v>8</v>
      </c>
      <c r="B123" s="99" t="s">
        <v>201</v>
      </c>
      <c r="C123" s="148">
        <v>2.34</v>
      </c>
      <c r="D123" s="101"/>
      <c r="E123" s="101"/>
      <c r="F123" s="101"/>
      <c r="G123" s="101"/>
      <c r="H123" s="102">
        <f t="shared" si="17"/>
        <v>0</v>
      </c>
      <c r="I123" s="149"/>
      <c r="J123" s="150"/>
      <c r="K123" s="102"/>
      <c r="L123" s="101"/>
      <c r="M123" s="103"/>
      <c r="N123" s="102">
        <f t="shared" si="18"/>
        <v>0</v>
      </c>
      <c r="O123" s="102">
        <f t="shared" si="21"/>
        <v>2.34</v>
      </c>
      <c r="P123" s="147">
        <f t="shared" si="22"/>
        <v>234000</v>
      </c>
      <c r="Q123" s="147">
        <f t="shared" si="19"/>
        <v>24569.999999999996</v>
      </c>
      <c r="R123" s="147">
        <f t="shared" si="20"/>
        <v>209430</v>
      </c>
      <c r="S123" s="147">
        <v>6</v>
      </c>
      <c r="T123" s="147">
        <f t="shared" si="23"/>
        <v>1256580</v>
      </c>
      <c r="U123" s="97" t="s">
        <v>291</v>
      </c>
      <c r="V123" s="112">
        <f t="shared" ca="1" si="15"/>
        <v>1256580</v>
      </c>
      <c r="AA123" s="42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</row>
    <row r="124" spans="1:245" ht="15.75" x14ac:dyDescent="0.2">
      <c r="A124" s="146">
        <v>9</v>
      </c>
      <c r="B124" s="99" t="s">
        <v>203</v>
      </c>
      <c r="C124" s="148">
        <v>2.67</v>
      </c>
      <c r="D124" s="101"/>
      <c r="E124" s="101">
        <v>0.3</v>
      </c>
      <c r="F124" s="101"/>
      <c r="G124" s="101">
        <v>40</v>
      </c>
      <c r="H124" s="102">
        <f t="shared" si="17"/>
        <v>1.0680000000000001</v>
      </c>
      <c r="I124" s="149"/>
      <c r="J124" s="155"/>
      <c r="K124" s="102"/>
      <c r="L124" s="101"/>
      <c r="M124" s="103"/>
      <c r="N124" s="102">
        <f t="shared" si="18"/>
        <v>1.3680000000000001</v>
      </c>
      <c r="O124" s="102">
        <f t="shared" si="21"/>
        <v>4.0380000000000003</v>
      </c>
      <c r="P124" s="147">
        <f t="shared" si="22"/>
        <v>403800</v>
      </c>
      <c r="Q124" s="147">
        <f t="shared" si="19"/>
        <v>28035</v>
      </c>
      <c r="R124" s="147">
        <f t="shared" si="20"/>
        <v>375765</v>
      </c>
      <c r="S124" s="147">
        <v>6</v>
      </c>
      <c r="T124" s="147">
        <f t="shared" si="23"/>
        <v>2254590</v>
      </c>
      <c r="U124" s="97"/>
      <c r="V124" s="112">
        <f t="shared" ca="1" si="15"/>
        <v>2254590</v>
      </c>
      <c r="W124" s="41"/>
      <c r="X124" s="41"/>
      <c r="Y124" s="41" t="e">
        <f>Y121+#REF!+#REF!</f>
        <v>#REF!</v>
      </c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</row>
    <row r="125" spans="1:245" ht="15.75" x14ac:dyDescent="0.2">
      <c r="A125" s="146">
        <v>10</v>
      </c>
      <c r="B125" s="99" t="s">
        <v>205</v>
      </c>
      <c r="C125" s="148">
        <v>2.67</v>
      </c>
      <c r="D125" s="101"/>
      <c r="E125" s="101">
        <v>0.3</v>
      </c>
      <c r="F125" s="101"/>
      <c r="G125" s="101">
        <v>40</v>
      </c>
      <c r="H125" s="156">
        <f t="shared" si="17"/>
        <v>1.0680000000000001</v>
      </c>
      <c r="I125" s="149"/>
      <c r="J125" s="150"/>
      <c r="K125" s="102"/>
      <c r="L125" s="101"/>
      <c r="M125" s="103"/>
      <c r="N125" s="102">
        <f t="shared" si="18"/>
        <v>1.3680000000000001</v>
      </c>
      <c r="O125" s="102">
        <f t="shared" si="21"/>
        <v>4.0380000000000003</v>
      </c>
      <c r="P125" s="147">
        <f t="shared" si="22"/>
        <v>403800</v>
      </c>
      <c r="Q125" s="147">
        <f t="shared" si="19"/>
        <v>28035</v>
      </c>
      <c r="R125" s="147">
        <f t="shared" si="20"/>
        <v>375765</v>
      </c>
      <c r="S125" s="147">
        <v>6</v>
      </c>
      <c r="T125" s="147">
        <f t="shared" si="23"/>
        <v>2254590</v>
      </c>
      <c r="U125" s="98"/>
      <c r="V125" s="112">
        <f t="shared" ca="1" si="15"/>
        <v>2254590</v>
      </c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</row>
    <row r="126" spans="1:245" ht="15.75" x14ac:dyDescent="0.2">
      <c r="A126" s="146">
        <v>11</v>
      </c>
      <c r="B126" s="99" t="s">
        <v>207</v>
      </c>
      <c r="C126" s="148">
        <v>4.0599999999999996</v>
      </c>
      <c r="D126" s="101">
        <v>0.3</v>
      </c>
      <c r="E126" s="101">
        <v>0.3</v>
      </c>
      <c r="F126" s="101">
        <v>0.2</v>
      </c>
      <c r="G126" s="101">
        <v>40</v>
      </c>
      <c r="H126" s="102">
        <f t="shared" si="17"/>
        <v>1.8901599999999998</v>
      </c>
      <c r="I126" s="149"/>
      <c r="J126" s="157">
        <v>9</v>
      </c>
      <c r="K126" s="102">
        <f>C126*J126/100</f>
        <v>0.3654</v>
      </c>
      <c r="L126" s="101"/>
      <c r="M126" s="103">
        <v>0.4</v>
      </c>
      <c r="N126" s="102">
        <f t="shared" si="18"/>
        <v>3.4555599999999997</v>
      </c>
      <c r="O126" s="102">
        <f t="shared" si="21"/>
        <v>7.5155599999999989</v>
      </c>
      <c r="P126" s="147">
        <f t="shared" si="22"/>
        <v>751555.99999999988</v>
      </c>
      <c r="Q126" s="147">
        <f t="shared" si="19"/>
        <v>49616.69999999999</v>
      </c>
      <c r="R126" s="147">
        <f t="shared" si="20"/>
        <v>701939.29999999993</v>
      </c>
      <c r="S126" s="147">
        <v>6</v>
      </c>
      <c r="T126" s="147">
        <f t="shared" si="23"/>
        <v>4211635.8</v>
      </c>
      <c r="U126" s="97"/>
      <c r="V126" s="112">
        <f t="shared" ca="1" si="15"/>
        <v>4211635.8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</row>
    <row r="127" spans="1:245" ht="15.75" x14ac:dyDescent="0.2">
      <c r="A127" s="146">
        <v>12</v>
      </c>
      <c r="B127" s="99" t="s">
        <v>209</v>
      </c>
      <c r="C127" s="148">
        <v>4.0599999999999996</v>
      </c>
      <c r="D127" s="101"/>
      <c r="E127" s="101">
        <v>0.3</v>
      </c>
      <c r="F127" s="101">
        <v>0.2</v>
      </c>
      <c r="G127" s="101">
        <v>40</v>
      </c>
      <c r="H127" s="102">
        <f t="shared" si="17"/>
        <v>1.77016</v>
      </c>
      <c r="I127" s="149"/>
      <c r="J127" s="157">
        <v>9</v>
      </c>
      <c r="K127" s="102">
        <f>C127*J127/100</f>
        <v>0.3654</v>
      </c>
      <c r="L127" s="101"/>
      <c r="M127" s="103">
        <v>0.4</v>
      </c>
      <c r="N127" s="102">
        <f t="shared" si="18"/>
        <v>3.0355599999999998</v>
      </c>
      <c r="O127" s="102">
        <f t="shared" si="21"/>
        <v>7.095559999999999</v>
      </c>
      <c r="P127" s="147">
        <f t="shared" si="22"/>
        <v>709555.99999999988</v>
      </c>
      <c r="Q127" s="147">
        <f t="shared" si="19"/>
        <v>46466.7</v>
      </c>
      <c r="R127" s="147">
        <f t="shared" si="20"/>
        <v>663089.29999999993</v>
      </c>
      <c r="S127" s="147">
        <v>6</v>
      </c>
      <c r="T127" s="147">
        <f t="shared" si="23"/>
        <v>3978535.8</v>
      </c>
      <c r="U127" s="97"/>
      <c r="V127" s="112">
        <f t="shared" ca="1" si="15"/>
        <v>3978535.8</v>
      </c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</row>
    <row r="128" spans="1:245" ht="15.75" x14ac:dyDescent="0.2">
      <c r="A128" s="146">
        <v>13</v>
      </c>
      <c r="B128" s="99" t="s">
        <v>211</v>
      </c>
      <c r="C128" s="148">
        <v>4.0599999999999996</v>
      </c>
      <c r="D128" s="101"/>
      <c r="E128" s="101">
        <v>0.3</v>
      </c>
      <c r="F128" s="101">
        <v>0.2</v>
      </c>
      <c r="G128" s="101">
        <v>40</v>
      </c>
      <c r="H128" s="102">
        <f t="shared" si="17"/>
        <v>1.7376800000000001</v>
      </c>
      <c r="I128" s="149"/>
      <c r="J128" s="157">
        <v>7</v>
      </c>
      <c r="K128" s="102">
        <f>C128*J128/100</f>
        <v>0.28420000000000001</v>
      </c>
      <c r="L128" s="101"/>
      <c r="M128" s="103">
        <v>0.4</v>
      </c>
      <c r="N128" s="102">
        <f t="shared" si="18"/>
        <v>2.9218800000000003</v>
      </c>
      <c r="O128" s="102">
        <f t="shared" si="21"/>
        <v>6.9818800000000003</v>
      </c>
      <c r="P128" s="147">
        <f t="shared" si="22"/>
        <v>698188</v>
      </c>
      <c r="Q128" s="147">
        <f t="shared" si="19"/>
        <v>45614.1</v>
      </c>
      <c r="R128" s="147">
        <f t="shared" si="20"/>
        <v>652573.9</v>
      </c>
      <c r="S128" s="147">
        <v>6</v>
      </c>
      <c r="T128" s="147">
        <f t="shared" si="23"/>
        <v>3915443.4000000004</v>
      </c>
      <c r="U128" s="97"/>
      <c r="V128" s="112">
        <f t="shared" ca="1" si="15"/>
        <v>3915443.4000000004</v>
      </c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</row>
    <row r="129" spans="1:245" ht="15.75" x14ac:dyDescent="0.2">
      <c r="A129" s="146">
        <v>14</v>
      </c>
      <c r="B129" s="99" t="s">
        <v>213</v>
      </c>
      <c r="C129" s="101">
        <v>2.86</v>
      </c>
      <c r="D129" s="101"/>
      <c r="E129" s="101">
        <v>0.3</v>
      </c>
      <c r="F129" s="101">
        <v>0.2</v>
      </c>
      <c r="G129" s="101">
        <v>40</v>
      </c>
      <c r="H129" s="102">
        <f t="shared" si="17"/>
        <v>1.1439999999999999</v>
      </c>
      <c r="I129" s="149"/>
      <c r="J129" s="150"/>
      <c r="K129" s="102"/>
      <c r="L129" s="101"/>
      <c r="M129" s="103">
        <v>0.4</v>
      </c>
      <c r="N129" s="102">
        <f t="shared" si="18"/>
        <v>2.044</v>
      </c>
      <c r="O129" s="102">
        <f t="shared" si="21"/>
        <v>4.9039999999999999</v>
      </c>
      <c r="P129" s="147">
        <f t="shared" si="22"/>
        <v>490400</v>
      </c>
      <c r="Q129" s="147">
        <f t="shared" si="19"/>
        <v>30029.999999999996</v>
      </c>
      <c r="R129" s="147">
        <f t="shared" si="20"/>
        <v>460370</v>
      </c>
      <c r="S129" s="147">
        <v>6</v>
      </c>
      <c r="T129" s="147">
        <f t="shared" si="23"/>
        <v>2762220</v>
      </c>
      <c r="U129" s="97"/>
      <c r="V129" s="112">
        <f t="shared" ca="1" si="15"/>
        <v>2762220</v>
      </c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</row>
    <row r="130" spans="1:245" ht="15.75" x14ac:dyDescent="0.2">
      <c r="A130" s="146">
        <v>15</v>
      </c>
      <c r="B130" s="99" t="s">
        <v>215</v>
      </c>
      <c r="C130" s="101">
        <v>3.06</v>
      </c>
      <c r="D130" s="101"/>
      <c r="E130" s="101">
        <v>0.3</v>
      </c>
      <c r="F130" s="101"/>
      <c r="G130" s="101">
        <v>40</v>
      </c>
      <c r="H130" s="102">
        <f t="shared" si="17"/>
        <v>1.224</v>
      </c>
      <c r="I130" s="149"/>
      <c r="J130" s="158"/>
      <c r="K130" s="102"/>
      <c r="L130" s="101"/>
      <c r="M130" s="103"/>
      <c r="N130" s="102">
        <f t="shared" si="18"/>
        <v>1.524</v>
      </c>
      <c r="O130" s="102">
        <f t="shared" si="21"/>
        <v>4.5839999999999996</v>
      </c>
      <c r="P130" s="147">
        <f t="shared" si="22"/>
        <v>458399.99999999994</v>
      </c>
      <c r="Q130" s="147">
        <f t="shared" si="19"/>
        <v>32129.999999999996</v>
      </c>
      <c r="R130" s="147">
        <f t="shared" si="20"/>
        <v>426269.99999999994</v>
      </c>
      <c r="S130" s="147">
        <v>6</v>
      </c>
      <c r="T130" s="147">
        <f t="shared" si="23"/>
        <v>2557619.9999999995</v>
      </c>
      <c r="U130" s="97"/>
      <c r="V130" s="112">
        <f t="shared" ca="1" si="15"/>
        <v>2557619.9999999995</v>
      </c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</row>
    <row r="131" spans="1:245" ht="15.75" x14ac:dyDescent="0.2">
      <c r="A131" s="146">
        <v>16</v>
      </c>
      <c r="B131" s="99" t="s">
        <v>217</v>
      </c>
      <c r="C131" s="101">
        <v>4.0599999999999996</v>
      </c>
      <c r="D131" s="101"/>
      <c r="E131" s="101">
        <v>0.3</v>
      </c>
      <c r="F131" s="101"/>
      <c r="G131" s="101">
        <v>40</v>
      </c>
      <c r="H131" s="102">
        <f t="shared" si="17"/>
        <v>1.7214399999999999</v>
      </c>
      <c r="I131" s="149"/>
      <c r="J131" s="157">
        <v>6</v>
      </c>
      <c r="K131" s="102">
        <f>C131*J131/100</f>
        <v>0.24359999999999998</v>
      </c>
      <c r="L131" s="101"/>
      <c r="M131" s="103"/>
      <c r="N131" s="102">
        <f t="shared" si="18"/>
        <v>2.2650399999999995</v>
      </c>
      <c r="O131" s="102">
        <f t="shared" si="21"/>
        <v>6.3250399999999996</v>
      </c>
      <c r="P131" s="147">
        <f t="shared" si="22"/>
        <v>632504</v>
      </c>
      <c r="Q131" s="147">
        <f t="shared" si="19"/>
        <v>45187.799999999996</v>
      </c>
      <c r="R131" s="147">
        <f t="shared" si="20"/>
        <v>587316.19999999995</v>
      </c>
      <c r="S131" s="147">
        <v>6</v>
      </c>
      <c r="T131" s="147">
        <f t="shared" si="23"/>
        <v>3523897.1999999997</v>
      </c>
      <c r="U131" s="97"/>
      <c r="V131" s="112">
        <f t="shared" ca="1" si="15"/>
        <v>3523897.1999999997</v>
      </c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</row>
    <row r="132" spans="1:245" ht="15.75" x14ac:dyDescent="0.2">
      <c r="A132" s="146">
        <v>17</v>
      </c>
      <c r="B132" s="99" t="s">
        <v>219</v>
      </c>
      <c r="C132" s="101">
        <v>3.06</v>
      </c>
      <c r="D132" s="101">
        <v>0.3</v>
      </c>
      <c r="E132" s="101">
        <v>0.3</v>
      </c>
      <c r="F132" s="101">
        <v>0.2</v>
      </c>
      <c r="G132" s="101">
        <v>70</v>
      </c>
      <c r="H132" s="102">
        <f t="shared" si="17"/>
        <v>2.3519999999999999</v>
      </c>
      <c r="I132" s="149"/>
      <c r="J132" s="150"/>
      <c r="K132" s="148"/>
      <c r="L132" s="101"/>
      <c r="M132" s="103"/>
      <c r="N132" s="102">
        <f t="shared" si="18"/>
        <v>3.1520000000000001</v>
      </c>
      <c r="O132" s="102">
        <f t="shared" si="21"/>
        <v>6.2119999999999997</v>
      </c>
      <c r="P132" s="147">
        <f t="shared" si="22"/>
        <v>621200</v>
      </c>
      <c r="Q132" s="147">
        <f t="shared" si="19"/>
        <v>35279.999999999993</v>
      </c>
      <c r="R132" s="147">
        <f t="shared" si="20"/>
        <v>585920</v>
      </c>
      <c r="S132" s="147">
        <v>6</v>
      </c>
      <c r="T132" s="147">
        <f>R132*S132</f>
        <v>3515520</v>
      </c>
      <c r="U132" s="97"/>
      <c r="V132" s="112">
        <f t="shared" ca="1" si="15"/>
        <v>3515520</v>
      </c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</row>
    <row r="133" spans="1:245" ht="15.75" x14ac:dyDescent="0.2">
      <c r="A133" s="146">
        <v>18</v>
      </c>
      <c r="B133" s="99" t="s">
        <v>221</v>
      </c>
      <c r="C133" s="148">
        <v>2.66</v>
      </c>
      <c r="D133" s="101"/>
      <c r="E133" s="101">
        <v>0.3</v>
      </c>
      <c r="F133" s="101">
        <v>0.2</v>
      </c>
      <c r="G133" s="101">
        <v>70</v>
      </c>
      <c r="H133" s="102">
        <f t="shared" si="17"/>
        <v>1.8620000000000001</v>
      </c>
      <c r="I133" s="149"/>
      <c r="J133" s="150"/>
      <c r="K133" s="102"/>
      <c r="L133" s="101">
        <v>0.3</v>
      </c>
      <c r="M133" s="103"/>
      <c r="N133" s="102">
        <f t="shared" si="18"/>
        <v>2.6619999999999999</v>
      </c>
      <c r="O133" s="102">
        <f t="shared" si="21"/>
        <v>5.3220000000000001</v>
      </c>
      <c r="P133" s="147">
        <f t="shared" si="22"/>
        <v>532200</v>
      </c>
      <c r="Q133" s="147">
        <f t="shared" si="19"/>
        <v>27930</v>
      </c>
      <c r="R133" s="147">
        <f t="shared" si="20"/>
        <v>504270</v>
      </c>
      <c r="S133" s="147">
        <v>6</v>
      </c>
      <c r="T133" s="147">
        <f t="shared" si="23"/>
        <v>3025620</v>
      </c>
      <c r="U133" s="97"/>
      <c r="V133" s="112">
        <f t="shared" ca="1" si="15"/>
        <v>3025620</v>
      </c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</row>
    <row r="134" spans="1:245" ht="15.75" x14ac:dyDescent="0.2">
      <c r="A134" s="146">
        <v>19</v>
      </c>
      <c r="B134" s="99" t="s">
        <v>223</v>
      </c>
      <c r="C134" s="101">
        <v>2.86</v>
      </c>
      <c r="D134" s="101"/>
      <c r="E134" s="101">
        <v>0.3</v>
      </c>
      <c r="F134" s="101"/>
      <c r="G134" s="101">
        <v>40</v>
      </c>
      <c r="H134" s="102">
        <f t="shared" si="17"/>
        <v>1.1439999999999999</v>
      </c>
      <c r="I134" s="149"/>
      <c r="J134" s="155"/>
      <c r="K134" s="102"/>
      <c r="L134" s="101"/>
      <c r="M134" s="103"/>
      <c r="N134" s="102">
        <f t="shared" si="18"/>
        <v>1.444</v>
      </c>
      <c r="O134" s="102">
        <f t="shared" si="21"/>
        <v>4.3040000000000003</v>
      </c>
      <c r="P134" s="147">
        <f t="shared" si="22"/>
        <v>430400</v>
      </c>
      <c r="Q134" s="147">
        <f t="shared" si="19"/>
        <v>30029.999999999996</v>
      </c>
      <c r="R134" s="147">
        <f t="shared" si="20"/>
        <v>400370</v>
      </c>
      <c r="S134" s="147">
        <v>6</v>
      </c>
      <c r="T134" s="147">
        <f t="shared" si="23"/>
        <v>2402220</v>
      </c>
      <c r="U134" s="97"/>
      <c r="V134" s="112">
        <f t="shared" ca="1" si="15"/>
        <v>2402220</v>
      </c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</row>
    <row r="135" spans="1:245" ht="15.75" x14ac:dyDescent="0.2">
      <c r="A135" s="146">
        <v>20</v>
      </c>
      <c r="B135" s="99" t="s">
        <v>326</v>
      </c>
      <c r="C135" s="148">
        <v>2.67</v>
      </c>
      <c r="D135" s="101"/>
      <c r="E135" s="101">
        <v>0.3</v>
      </c>
      <c r="F135" s="101">
        <v>0.2</v>
      </c>
      <c r="G135" s="101">
        <v>40</v>
      </c>
      <c r="H135" s="102">
        <f t="shared" si="17"/>
        <v>1.0680000000000001</v>
      </c>
      <c r="I135" s="149"/>
      <c r="J135" s="155"/>
      <c r="K135" s="102"/>
      <c r="L135" s="101"/>
      <c r="M135" s="103"/>
      <c r="N135" s="102">
        <f t="shared" si="18"/>
        <v>1.5680000000000001</v>
      </c>
      <c r="O135" s="102">
        <f t="shared" si="21"/>
        <v>4.2379999999999995</v>
      </c>
      <c r="P135" s="147">
        <f t="shared" si="22"/>
        <v>423799.99999999994</v>
      </c>
      <c r="Q135" s="147">
        <f t="shared" si="19"/>
        <v>28035</v>
      </c>
      <c r="R135" s="147">
        <f t="shared" si="20"/>
        <v>395764.99999999994</v>
      </c>
      <c r="S135" s="147">
        <v>6</v>
      </c>
      <c r="T135" s="147">
        <f t="shared" si="23"/>
        <v>2374589.9999999995</v>
      </c>
      <c r="U135" s="97"/>
      <c r="V135" s="112">
        <f t="shared" ca="1" si="15"/>
        <v>2374589.9999999995</v>
      </c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</row>
    <row r="136" spans="1:245" ht="15.75" x14ac:dyDescent="0.2">
      <c r="A136" s="146">
        <v>21</v>
      </c>
      <c r="B136" s="99" t="s">
        <v>226</v>
      </c>
      <c r="C136" s="101">
        <v>2.66</v>
      </c>
      <c r="D136" s="101"/>
      <c r="E136" s="101">
        <v>0.3</v>
      </c>
      <c r="F136" s="101"/>
      <c r="G136" s="101">
        <v>40</v>
      </c>
      <c r="H136" s="102">
        <f t="shared" si="17"/>
        <v>1.0640000000000001</v>
      </c>
      <c r="I136" s="149"/>
      <c r="J136" s="150"/>
      <c r="K136" s="102"/>
      <c r="L136" s="101"/>
      <c r="M136" s="103"/>
      <c r="N136" s="102">
        <f t="shared" si="18"/>
        <v>1.3640000000000001</v>
      </c>
      <c r="O136" s="102">
        <f t="shared" si="21"/>
        <v>4.024</v>
      </c>
      <c r="P136" s="147">
        <f t="shared" si="22"/>
        <v>402400</v>
      </c>
      <c r="Q136" s="147">
        <f t="shared" si="19"/>
        <v>27930</v>
      </c>
      <c r="R136" s="147">
        <f t="shared" si="20"/>
        <v>374470</v>
      </c>
      <c r="S136" s="147">
        <v>6</v>
      </c>
      <c r="T136" s="147">
        <f t="shared" si="23"/>
        <v>2246820</v>
      </c>
      <c r="U136" s="97"/>
      <c r="V136" s="112">
        <f t="shared" ca="1" si="15"/>
        <v>2246820</v>
      </c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</row>
    <row r="137" spans="1:245" ht="15" customHeight="1" x14ac:dyDescent="0.2">
      <c r="A137" s="146">
        <v>22</v>
      </c>
      <c r="B137" s="99" t="s">
        <v>228</v>
      </c>
      <c r="C137" s="101">
        <v>2.34</v>
      </c>
      <c r="D137" s="101">
        <v>0.4</v>
      </c>
      <c r="E137" s="101">
        <v>0.3</v>
      </c>
      <c r="F137" s="101">
        <v>0.2</v>
      </c>
      <c r="G137" s="101">
        <v>70</v>
      </c>
      <c r="H137" s="102">
        <f t="shared" si="17"/>
        <v>1.9179999999999999</v>
      </c>
      <c r="I137" s="149"/>
      <c r="J137" s="150"/>
      <c r="K137" s="102"/>
      <c r="L137" s="101"/>
      <c r="M137" s="103">
        <v>0.4</v>
      </c>
      <c r="N137" s="102">
        <f t="shared" si="18"/>
        <v>3.2179999999999995</v>
      </c>
      <c r="O137" s="102">
        <f t="shared" si="21"/>
        <v>5.5579999999999998</v>
      </c>
      <c r="P137" s="147">
        <f t="shared" si="22"/>
        <v>555800</v>
      </c>
      <c r="Q137" s="147">
        <f t="shared" si="19"/>
        <v>28769.999999999996</v>
      </c>
      <c r="R137" s="147">
        <f t="shared" si="20"/>
        <v>527030</v>
      </c>
      <c r="S137" s="147">
        <v>6</v>
      </c>
      <c r="T137" s="147">
        <f t="shared" si="23"/>
        <v>3162180</v>
      </c>
      <c r="U137" s="97"/>
      <c r="V137" s="112">
        <f t="shared" ca="1" si="15"/>
        <v>3162180</v>
      </c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</row>
    <row r="138" spans="1:245" ht="15.75" x14ac:dyDescent="0.2">
      <c r="A138" s="146">
        <v>23</v>
      </c>
      <c r="B138" s="99" t="s">
        <v>230</v>
      </c>
      <c r="C138" s="148">
        <v>2.66</v>
      </c>
      <c r="D138" s="101">
        <v>0.3</v>
      </c>
      <c r="E138" s="101">
        <v>0.3</v>
      </c>
      <c r="F138" s="101">
        <v>0.2</v>
      </c>
      <c r="G138" s="101">
        <v>70</v>
      </c>
      <c r="H138" s="102">
        <f t="shared" si="17"/>
        <v>2.0720000000000001</v>
      </c>
      <c r="I138" s="149"/>
      <c r="J138" s="150"/>
      <c r="K138" s="102"/>
      <c r="L138" s="101"/>
      <c r="M138" s="103">
        <v>0.4</v>
      </c>
      <c r="N138" s="102">
        <f t="shared" si="18"/>
        <v>3.2719999999999998</v>
      </c>
      <c r="O138" s="102">
        <f t="shared" si="21"/>
        <v>5.9320000000000004</v>
      </c>
      <c r="P138" s="147">
        <f t="shared" si="22"/>
        <v>593200</v>
      </c>
      <c r="Q138" s="147">
        <f t="shared" si="19"/>
        <v>31079.999999999996</v>
      </c>
      <c r="R138" s="147">
        <f t="shared" si="20"/>
        <v>562120</v>
      </c>
      <c r="S138" s="147">
        <v>6</v>
      </c>
      <c r="T138" s="147">
        <f t="shared" si="23"/>
        <v>3372720</v>
      </c>
      <c r="U138" s="97"/>
      <c r="V138" s="112">
        <f t="shared" ref="V138:V154" ca="1" si="24">SUMIF(B:T,B138,T:T)</f>
        <v>3372720</v>
      </c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</row>
    <row r="139" spans="1:245" ht="15.75" x14ac:dyDescent="0.2">
      <c r="A139" s="146">
        <v>24</v>
      </c>
      <c r="B139" s="99" t="s">
        <v>232</v>
      </c>
      <c r="C139" s="148">
        <v>4.0599999999999996</v>
      </c>
      <c r="D139" s="101"/>
      <c r="E139" s="101">
        <v>0.3</v>
      </c>
      <c r="F139" s="101">
        <v>0.2</v>
      </c>
      <c r="G139" s="101">
        <v>40</v>
      </c>
      <c r="H139" s="102">
        <f t="shared" si="17"/>
        <v>1.7214399999999999</v>
      </c>
      <c r="I139" s="149"/>
      <c r="J139" s="157">
        <v>6</v>
      </c>
      <c r="K139" s="102">
        <f>C139*J139/100</f>
        <v>0.24359999999999998</v>
      </c>
      <c r="L139" s="101"/>
      <c r="M139" s="103">
        <v>0.4</v>
      </c>
      <c r="N139" s="102">
        <f t="shared" si="18"/>
        <v>2.8650399999999996</v>
      </c>
      <c r="O139" s="102">
        <f t="shared" si="21"/>
        <v>6.9250399999999992</v>
      </c>
      <c r="P139" s="147">
        <f t="shared" si="22"/>
        <v>692503.99999999988</v>
      </c>
      <c r="Q139" s="147">
        <f t="shared" si="19"/>
        <v>45187.799999999996</v>
      </c>
      <c r="R139" s="147">
        <f t="shared" si="20"/>
        <v>647316.19999999984</v>
      </c>
      <c r="S139" s="147">
        <v>6</v>
      </c>
      <c r="T139" s="147">
        <f t="shared" si="23"/>
        <v>3883897.1999999993</v>
      </c>
      <c r="U139" s="97"/>
      <c r="V139" s="112">
        <f t="shared" ca="1" si="24"/>
        <v>3883897.1999999993</v>
      </c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</row>
    <row r="140" spans="1:245" ht="15.75" x14ac:dyDescent="0.2">
      <c r="A140" s="146">
        <v>25</v>
      </c>
      <c r="B140" s="99" t="s">
        <v>234</v>
      </c>
      <c r="C140" s="148">
        <v>2.67</v>
      </c>
      <c r="D140" s="101"/>
      <c r="E140" s="101">
        <v>0.3</v>
      </c>
      <c r="F140" s="101">
        <v>0.2</v>
      </c>
      <c r="G140" s="101">
        <v>40</v>
      </c>
      <c r="H140" s="102">
        <f t="shared" si="17"/>
        <v>1.0680000000000001</v>
      </c>
      <c r="I140" s="149"/>
      <c r="J140" s="150"/>
      <c r="K140" s="148"/>
      <c r="L140" s="101"/>
      <c r="M140" s="103">
        <v>0.4</v>
      </c>
      <c r="N140" s="102">
        <f t="shared" si="18"/>
        <v>1.968</v>
      </c>
      <c r="O140" s="102">
        <f t="shared" si="21"/>
        <v>4.6379999999999999</v>
      </c>
      <c r="P140" s="147">
        <f t="shared" si="22"/>
        <v>463800</v>
      </c>
      <c r="Q140" s="147">
        <f t="shared" si="19"/>
        <v>28035</v>
      </c>
      <c r="R140" s="147">
        <f t="shared" si="20"/>
        <v>435765</v>
      </c>
      <c r="S140" s="147">
        <v>6</v>
      </c>
      <c r="T140" s="147">
        <f t="shared" si="23"/>
        <v>2614590</v>
      </c>
      <c r="U140" s="97"/>
      <c r="V140" s="112">
        <f t="shared" ca="1" si="24"/>
        <v>2614590</v>
      </c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</row>
    <row r="141" spans="1:245" ht="15.75" x14ac:dyDescent="0.2">
      <c r="A141" s="146">
        <v>26</v>
      </c>
      <c r="B141" s="99" t="s">
        <v>236</v>
      </c>
      <c r="C141" s="148">
        <v>2</v>
      </c>
      <c r="D141" s="101"/>
      <c r="E141" s="101">
        <v>0.3</v>
      </c>
      <c r="F141" s="103">
        <v>0.2</v>
      </c>
      <c r="G141" s="101">
        <v>40</v>
      </c>
      <c r="H141" s="102">
        <f t="shared" si="17"/>
        <v>0.8</v>
      </c>
      <c r="I141" s="159"/>
      <c r="J141" s="157"/>
      <c r="K141" s="102"/>
      <c r="L141" s="101"/>
      <c r="M141" s="103">
        <v>0.4</v>
      </c>
      <c r="N141" s="102">
        <f t="shared" si="18"/>
        <v>1.7000000000000002</v>
      </c>
      <c r="O141" s="102">
        <f t="shared" si="21"/>
        <v>3.7</v>
      </c>
      <c r="P141" s="147">
        <f t="shared" si="22"/>
        <v>370000</v>
      </c>
      <c r="Q141" s="147">
        <f t="shared" si="19"/>
        <v>21000</v>
      </c>
      <c r="R141" s="147">
        <f t="shared" si="20"/>
        <v>349000</v>
      </c>
      <c r="S141" s="147">
        <v>6</v>
      </c>
      <c r="T141" s="147">
        <f t="shared" si="23"/>
        <v>2094000</v>
      </c>
      <c r="U141" s="97"/>
      <c r="V141" s="112">
        <f t="shared" ca="1" si="24"/>
        <v>2094000</v>
      </c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</row>
    <row r="142" spans="1:245" ht="15.75" x14ac:dyDescent="0.2">
      <c r="A142" s="146">
        <v>27</v>
      </c>
      <c r="B142" s="99" t="s">
        <v>238</v>
      </c>
      <c r="C142" s="148">
        <v>2.66</v>
      </c>
      <c r="D142" s="101"/>
      <c r="E142" s="101">
        <v>0.3</v>
      </c>
      <c r="F142" s="101">
        <v>0.2</v>
      </c>
      <c r="G142" s="101">
        <v>40</v>
      </c>
      <c r="H142" s="102">
        <f t="shared" si="17"/>
        <v>1.0640000000000001</v>
      </c>
      <c r="I142" s="149"/>
      <c r="J142" s="155"/>
      <c r="K142" s="102"/>
      <c r="L142" s="101"/>
      <c r="M142" s="103">
        <v>0.4</v>
      </c>
      <c r="N142" s="102">
        <f t="shared" si="18"/>
        <v>1.964</v>
      </c>
      <c r="O142" s="102">
        <f t="shared" si="21"/>
        <v>4.6240000000000006</v>
      </c>
      <c r="P142" s="147">
        <f t="shared" si="22"/>
        <v>462400.00000000006</v>
      </c>
      <c r="Q142" s="147">
        <f t="shared" si="19"/>
        <v>27930</v>
      </c>
      <c r="R142" s="147">
        <f t="shared" si="20"/>
        <v>434470.00000000006</v>
      </c>
      <c r="S142" s="147">
        <v>6</v>
      </c>
      <c r="T142" s="147">
        <f t="shared" si="23"/>
        <v>2606820.0000000005</v>
      </c>
      <c r="U142" s="97"/>
      <c r="V142" s="112">
        <f t="shared" ca="1" si="24"/>
        <v>2606820.0000000005</v>
      </c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</row>
    <row r="143" spans="1:245" ht="15.75" x14ac:dyDescent="0.2">
      <c r="A143" s="146">
        <v>28</v>
      </c>
      <c r="B143" s="99" t="s">
        <v>240</v>
      </c>
      <c r="C143" s="148">
        <f>3</f>
        <v>3</v>
      </c>
      <c r="D143" s="101">
        <v>0.4</v>
      </c>
      <c r="E143" s="101">
        <v>0.3</v>
      </c>
      <c r="F143" s="101">
        <v>0.2</v>
      </c>
      <c r="G143" s="101">
        <v>40</v>
      </c>
      <c r="H143" s="102">
        <f>(C143+D143+K143)*G143/100/22*18</f>
        <v>1.2207272727272727</v>
      </c>
      <c r="I143" s="149"/>
      <c r="J143" s="157">
        <v>11</v>
      </c>
      <c r="K143" s="102">
        <f>C143*J143/100</f>
        <v>0.33</v>
      </c>
      <c r="L143" s="101">
        <v>0.3</v>
      </c>
      <c r="M143" s="103">
        <v>0.4</v>
      </c>
      <c r="N143" s="102">
        <f t="shared" si="18"/>
        <v>3.1507272727272722</v>
      </c>
      <c r="O143" s="102">
        <f t="shared" si="21"/>
        <v>6.1507272727272717</v>
      </c>
      <c r="P143" s="147">
        <f t="shared" si="22"/>
        <v>615072.72727272718</v>
      </c>
      <c r="Q143" s="147">
        <f t="shared" si="19"/>
        <v>39165</v>
      </c>
      <c r="R143" s="147">
        <f t="shared" si="20"/>
        <v>575907.72727272718</v>
      </c>
      <c r="S143" s="147">
        <v>5</v>
      </c>
      <c r="T143" s="147">
        <f t="shared" si="23"/>
        <v>2879538.6363636358</v>
      </c>
      <c r="U143" s="97" t="s">
        <v>327</v>
      </c>
      <c r="V143" s="112">
        <f t="shared" ca="1" si="24"/>
        <v>2879538.6363636358</v>
      </c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</row>
    <row r="144" spans="1:245" ht="15.75" x14ac:dyDescent="0.2">
      <c r="A144" s="146">
        <v>29</v>
      </c>
      <c r="B144" s="99" t="s">
        <v>242</v>
      </c>
      <c r="C144" s="148">
        <f>3</f>
        <v>3</v>
      </c>
      <c r="D144" s="101">
        <v>0.3</v>
      </c>
      <c r="E144" s="101">
        <v>0.3</v>
      </c>
      <c r="F144" s="101">
        <v>0.2</v>
      </c>
      <c r="G144" s="101">
        <v>40</v>
      </c>
      <c r="H144" s="102">
        <f>(C144+D144+K144)*G144/100/22*18</f>
        <v>1.08</v>
      </c>
      <c r="I144" s="149"/>
      <c r="J144" s="150"/>
      <c r="K144" s="102"/>
      <c r="L144" s="101"/>
      <c r="M144" s="103">
        <v>0.4</v>
      </c>
      <c r="N144" s="102">
        <f t="shared" si="18"/>
        <v>2.2800000000000002</v>
      </c>
      <c r="O144" s="102">
        <f t="shared" si="21"/>
        <v>5.28</v>
      </c>
      <c r="P144" s="147">
        <f t="shared" si="22"/>
        <v>528000</v>
      </c>
      <c r="Q144" s="147">
        <f t="shared" si="19"/>
        <v>34650</v>
      </c>
      <c r="R144" s="147">
        <f t="shared" si="20"/>
        <v>493350</v>
      </c>
      <c r="S144" s="147">
        <v>5</v>
      </c>
      <c r="T144" s="147">
        <f t="shared" si="23"/>
        <v>2466750</v>
      </c>
      <c r="U144" s="97"/>
      <c r="V144" s="112">
        <f t="shared" ca="1" si="24"/>
        <v>2907961.3636363638</v>
      </c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</row>
    <row r="145" spans="1:245" ht="15.75" x14ac:dyDescent="0.2">
      <c r="A145" s="146"/>
      <c r="B145" s="99" t="s">
        <v>242</v>
      </c>
      <c r="C145" s="148">
        <v>3</v>
      </c>
      <c r="D145" s="101">
        <f>0.3/22*9</f>
        <v>0.12272727272727273</v>
      </c>
      <c r="E145" s="101">
        <f>0.3/22*9</f>
        <v>0.12272727272727273</v>
      </c>
      <c r="F145" s="101">
        <f>0.2/22*9</f>
        <v>8.1818181818181832E-2</v>
      </c>
      <c r="G145" s="101">
        <v>40</v>
      </c>
      <c r="H145" s="102">
        <f>(C145+D145+K145)*G145/100</f>
        <v>1.249090909090909</v>
      </c>
      <c r="I145" s="149"/>
      <c r="J145" s="150"/>
      <c r="K145" s="102"/>
      <c r="L145" s="101"/>
      <c r="M145" s="102">
        <f>0.4/22*9</f>
        <v>0.16363636363636366</v>
      </c>
      <c r="N145" s="102">
        <f>(D145+E145+I145+F145+H145+K145+L145+M145)</f>
        <v>1.7399999999999998</v>
      </c>
      <c r="O145" s="102">
        <f>C145+N145</f>
        <v>4.74</v>
      </c>
      <c r="P145" s="147">
        <f>O145*100000</f>
        <v>474000</v>
      </c>
      <c r="Q145" s="147">
        <f t="shared" si="19"/>
        <v>32788.63636363636</v>
      </c>
      <c r="R145" s="147">
        <f t="shared" si="20"/>
        <v>441211.36363636365</v>
      </c>
      <c r="S145" s="147">
        <v>1</v>
      </c>
      <c r="T145" s="147">
        <f>R145*S145</f>
        <v>441211.36363636365</v>
      </c>
      <c r="U145" s="97" t="s">
        <v>346</v>
      </c>
      <c r="V145" s="112">
        <f t="shared" ca="1" si="24"/>
        <v>2907961.3636363638</v>
      </c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</row>
    <row r="146" spans="1:245" ht="15.75" x14ac:dyDescent="0.2">
      <c r="A146" s="146">
        <v>30</v>
      </c>
      <c r="B146" s="99" t="s">
        <v>244</v>
      </c>
      <c r="C146" s="101">
        <v>2.66</v>
      </c>
      <c r="D146" s="101"/>
      <c r="E146" s="101">
        <v>0.3</v>
      </c>
      <c r="F146" s="101">
        <v>0.2</v>
      </c>
      <c r="G146" s="101">
        <v>70</v>
      </c>
      <c r="H146" s="102">
        <f t="shared" si="17"/>
        <v>1.8620000000000001</v>
      </c>
      <c r="I146" s="159"/>
      <c r="J146" s="160"/>
      <c r="K146" s="102"/>
      <c r="L146" s="101"/>
      <c r="M146" s="103">
        <v>0.4</v>
      </c>
      <c r="N146" s="102">
        <f t="shared" si="18"/>
        <v>2.762</v>
      </c>
      <c r="O146" s="102">
        <f t="shared" si="21"/>
        <v>5.4220000000000006</v>
      </c>
      <c r="P146" s="147">
        <f t="shared" si="22"/>
        <v>542200.00000000012</v>
      </c>
      <c r="Q146" s="147">
        <f t="shared" si="19"/>
        <v>27930</v>
      </c>
      <c r="R146" s="147">
        <f t="shared" si="20"/>
        <v>514270.00000000012</v>
      </c>
      <c r="S146" s="147">
        <v>6</v>
      </c>
      <c r="T146" s="147">
        <f t="shared" si="23"/>
        <v>3085620.0000000009</v>
      </c>
      <c r="U146" s="100"/>
      <c r="V146" s="112">
        <f t="shared" ca="1" si="24"/>
        <v>3085620.0000000009</v>
      </c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</row>
    <row r="147" spans="1:245" ht="15.75" x14ac:dyDescent="0.2">
      <c r="A147" s="146">
        <v>31</v>
      </c>
      <c r="B147" s="99" t="s">
        <v>246</v>
      </c>
      <c r="C147" s="101">
        <v>2.67</v>
      </c>
      <c r="D147" s="101"/>
      <c r="E147" s="101">
        <v>0.3</v>
      </c>
      <c r="F147" s="101">
        <v>0.2</v>
      </c>
      <c r="G147" s="101">
        <v>40</v>
      </c>
      <c r="H147" s="102">
        <f t="shared" si="17"/>
        <v>1.0680000000000001</v>
      </c>
      <c r="I147" s="149"/>
      <c r="J147" s="155"/>
      <c r="K147" s="102"/>
      <c r="L147" s="101"/>
      <c r="M147" s="103">
        <v>0.4</v>
      </c>
      <c r="N147" s="102">
        <f t="shared" si="18"/>
        <v>1.968</v>
      </c>
      <c r="O147" s="102">
        <f t="shared" si="21"/>
        <v>4.6379999999999999</v>
      </c>
      <c r="P147" s="147">
        <f t="shared" si="22"/>
        <v>463800</v>
      </c>
      <c r="Q147" s="147">
        <f t="shared" si="19"/>
        <v>28035</v>
      </c>
      <c r="R147" s="147">
        <f t="shared" si="20"/>
        <v>435765</v>
      </c>
      <c r="S147" s="147">
        <v>6</v>
      </c>
      <c r="T147" s="147">
        <f t="shared" si="23"/>
        <v>2614590</v>
      </c>
      <c r="U147" s="97"/>
      <c r="V147" s="112">
        <f t="shared" ca="1" si="24"/>
        <v>2614590</v>
      </c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</row>
    <row r="148" spans="1:245" ht="15.75" x14ac:dyDescent="0.2">
      <c r="A148" s="146">
        <v>32</v>
      </c>
      <c r="B148" s="99" t="s">
        <v>248</v>
      </c>
      <c r="C148" s="148">
        <v>3.99</v>
      </c>
      <c r="D148" s="101">
        <v>0.4</v>
      </c>
      <c r="E148" s="101">
        <v>0.3</v>
      </c>
      <c r="F148" s="101"/>
      <c r="G148" s="101">
        <v>70</v>
      </c>
      <c r="H148" s="102">
        <f t="shared" si="17"/>
        <v>3.0730000000000008</v>
      </c>
      <c r="I148" s="149"/>
      <c r="J148" s="155"/>
      <c r="K148" s="102"/>
      <c r="L148" s="101"/>
      <c r="M148" s="103"/>
      <c r="N148" s="102">
        <f t="shared" si="18"/>
        <v>3.7730000000000006</v>
      </c>
      <c r="O148" s="102">
        <f t="shared" si="21"/>
        <v>7.7630000000000008</v>
      </c>
      <c r="P148" s="147">
        <f t="shared" si="22"/>
        <v>776300.00000000012</v>
      </c>
      <c r="Q148" s="147">
        <f t="shared" si="19"/>
        <v>46095</v>
      </c>
      <c r="R148" s="147">
        <f t="shared" si="20"/>
        <v>730205.00000000012</v>
      </c>
      <c r="S148" s="147">
        <v>6</v>
      </c>
      <c r="T148" s="147">
        <f t="shared" si="23"/>
        <v>4381230.0000000009</v>
      </c>
      <c r="U148" s="97"/>
      <c r="V148" s="112">
        <f t="shared" ca="1" si="24"/>
        <v>4381230.0000000009</v>
      </c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</row>
    <row r="149" spans="1:245" ht="15.75" x14ac:dyDescent="0.2">
      <c r="A149" s="146">
        <v>33</v>
      </c>
      <c r="B149" s="99" t="s">
        <v>250</v>
      </c>
      <c r="C149" s="101">
        <v>3.46</v>
      </c>
      <c r="D149" s="101">
        <v>0.3</v>
      </c>
      <c r="E149" s="101">
        <v>0.3</v>
      </c>
      <c r="F149" s="101">
        <v>0.2</v>
      </c>
      <c r="G149" s="101">
        <v>40</v>
      </c>
      <c r="H149" s="102">
        <f t="shared" si="17"/>
        <v>1.5039999999999998</v>
      </c>
      <c r="I149" s="149"/>
      <c r="J149" s="155"/>
      <c r="K149" s="102"/>
      <c r="L149" s="101"/>
      <c r="M149" s="103">
        <v>0.4</v>
      </c>
      <c r="N149" s="102">
        <f t="shared" si="18"/>
        <v>2.7039999999999997</v>
      </c>
      <c r="O149" s="102">
        <f t="shared" si="21"/>
        <v>6.1639999999999997</v>
      </c>
      <c r="P149" s="147">
        <f t="shared" si="22"/>
        <v>616400</v>
      </c>
      <c r="Q149" s="147">
        <f t="shared" si="19"/>
        <v>39480</v>
      </c>
      <c r="R149" s="147">
        <f t="shared" si="20"/>
        <v>576920</v>
      </c>
      <c r="S149" s="147">
        <v>6</v>
      </c>
      <c r="T149" s="147">
        <f t="shared" si="23"/>
        <v>3461520</v>
      </c>
      <c r="U149" s="97"/>
      <c r="V149" s="112">
        <f t="shared" ca="1" si="24"/>
        <v>3461520</v>
      </c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</row>
    <row r="150" spans="1:245" ht="15.75" x14ac:dyDescent="0.2">
      <c r="A150" s="146">
        <v>34</v>
      </c>
      <c r="B150" s="99" t="s">
        <v>252</v>
      </c>
      <c r="C150" s="148">
        <v>4.0599999999999996</v>
      </c>
      <c r="D150" s="101"/>
      <c r="E150" s="101">
        <v>0.3</v>
      </c>
      <c r="F150" s="101">
        <v>0.2</v>
      </c>
      <c r="G150" s="101">
        <v>40</v>
      </c>
      <c r="H150" s="102">
        <f t="shared" si="17"/>
        <v>1.77016</v>
      </c>
      <c r="I150" s="149"/>
      <c r="J150" s="157">
        <v>9</v>
      </c>
      <c r="K150" s="102">
        <f>C150*J150/100</f>
        <v>0.3654</v>
      </c>
      <c r="L150" s="101"/>
      <c r="M150" s="103">
        <v>0.4</v>
      </c>
      <c r="N150" s="102">
        <f t="shared" si="18"/>
        <v>3.0355599999999998</v>
      </c>
      <c r="O150" s="102">
        <f t="shared" si="21"/>
        <v>7.095559999999999</v>
      </c>
      <c r="P150" s="147">
        <f t="shared" si="22"/>
        <v>709555.99999999988</v>
      </c>
      <c r="Q150" s="147">
        <f t="shared" si="19"/>
        <v>46466.7</v>
      </c>
      <c r="R150" s="147">
        <f t="shared" si="20"/>
        <v>663089.29999999993</v>
      </c>
      <c r="S150" s="147">
        <v>6</v>
      </c>
      <c r="T150" s="147">
        <f t="shared" si="23"/>
        <v>3978535.8</v>
      </c>
      <c r="U150" s="97"/>
      <c r="V150" s="112">
        <f t="shared" ca="1" si="24"/>
        <v>3978535.8</v>
      </c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</row>
    <row r="151" spans="1:245" ht="15.75" x14ac:dyDescent="0.2">
      <c r="A151" s="146">
        <v>35</v>
      </c>
      <c r="B151" s="99" t="s">
        <v>253</v>
      </c>
      <c r="C151" s="148">
        <v>2.67</v>
      </c>
      <c r="D151" s="101"/>
      <c r="E151" s="101">
        <v>0.3</v>
      </c>
      <c r="F151" s="101">
        <v>0.2</v>
      </c>
      <c r="G151" s="101">
        <v>40</v>
      </c>
      <c r="H151" s="102">
        <f t="shared" si="17"/>
        <v>1.0680000000000001</v>
      </c>
      <c r="I151" s="149"/>
      <c r="J151" s="155"/>
      <c r="K151" s="102"/>
      <c r="L151" s="101"/>
      <c r="M151" s="103">
        <v>0.4</v>
      </c>
      <c r="N151" s="102">
        <f t="shared" si="18"/>
        <v>1.968</v>
      </c>
      <c r="O151" s="102">
        <f t="shared" si="21"/>
        <v>4.6379999999999999</v>
      </c>
      <c r="P151" s="147">
        <f t="shared" si="22"/>
        <v>463800</v>
      </c>
      <c r="Q151" s="147">
        <f t="shared" si="19"/>
        <v>28035</v>
      </c>
      <c r="R151" s="147">
        <f t="shared" si="20"/>
        <v>435765</v>
      </c>
      <c r="S151" s="147">
        <v>6</v>
      </c>
      <c r="T151" s="147">
        <f t="shared" si="23"/>
        <v>2614590</v>
      </c>
      <c r="U151" s="97"/>
      <c r="V151" s="112">
        <f t="shared" ca="1" si="24"/>
        <v>2614590</v>
      </c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</row>
    <row r="152" spans="1:245" ht="15.75" x14ac:dyDescent="0.2">
      <c r="A152" s="146">
        <v>36</v>
      </c>
      <c r="B152" s="18" t="s">
        <v>255</v>
      </c>
      <c r="C152" s="148">
        <v>2.06</v>
      </c>
      <c r="D152" s="101"/>
      <c r="E152" s="101">
        <v>0.3</v>
      </c>
      <c r="F152" s="101"/>
      <c r="G152" s="101">
        <v>40</v>
      </c>
      <c r="H152" s="102">
        <f t="shared" si="17"/>
        <v>0.82400000000000007</v>
      </c>
      <c r="I152" s="149">
        <v>0.1</v>
      </c>
      <c r="J152" s="155"/>
      <c r="K152" s="102"/>
      <c r="L152" s="101"/>
      <c r="M152" s="103"/>
      <c r="N152" s="102">
        <f t="shared" si="18"/>
        <v>1.2240000000000002</v>
      </c>
      <c r="O152" s="102">
        <f t="shared" si="21"/>
        <v>3.2840000000000003</v>
      </c>
      <c r="P152" s="147">
        <f>O152*100000</f>
        <v>328400</v>
      </c>
      <c r="Q152" s="147">
        <f t="shared" si="19"/>
        <v>21630</v>
      </c>
      <c r="R152" s="147">
        <f t="shared" si="20"/>
        <v>306770</v>
      </c>
      <c r="S152" s="147">
        <v>6</v>
      </c>
      <c r="T152" s="147">
        <f t="shared" si="23"/>
        <v>1840620</v>
      </c>
      <c r="U152" s="97"/>
      <c r="V152" s="112">
        <f t="shared" ca="1" si="24"/>
        <v>1840620</v>
      </c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</row>
    <row r="153" spans="1:245" ht="15.75" x14ac:dyDescent="0.2">
      <c r="A153" s="146">
        <v>37</v>
      </c>
      <c r="B153" s="18" t="s">
        <v>257</v>
      </c>
      <c r="C153" s="148">
        <v>2.06</v>
      </c>
      <c r="D153" s="101"/>
      <c r="E153" s="101">
        <v>0.3</v>
      </c>
      <c r="F153" s="101"/>
      <c r="G153" s="101">
        <v>40</v>
      </c>
      <c r="H153" s="102">
        <f t="shared" si="17"/>
        <v>0.82400000000000007</v>
      </c>
      <c r="I153" s="149">
        <v>0.1</v>
      </c>
      <c r="J153" s="155"/>
      <c r="K153" s="102"/>
      <c r="L153" s="101"/>
      <c r="M153" s="103"/>
      <c r="N153" s="102">
        <f t="shared" si="18"/>
        <v>1.2240000000000002</v>
      </c>
      <c r="O153" s="102">
        <f t="shared" si="21"/>
        <v>3.2840000000000003</v>
      </c>
      <c r="P153" s="147">
        <f t="shared" si="22"/>
        <v>328400</v>
      </c>
      <c r="Q153" s="147">
        <f t="shared" si="19"/>
        <v>21630</v>
      </c>
      <c r="R153" s="147">
        <f t="shared" si="20"/>
        <v>306770</v>
      </c>
      <c r="S153" s="147">
        <v>6</v>
      </c>
      <c r="T153" s="147">
        <f>R153*S153</f>
        <v>1840620</v>
      </c>
      <c r="U153" s="97"/>
      <c r="V153" s="112">
        <f t="shared" ca="1" si="24"/>
        <v>1840620</v>
      </c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</row>
    <row r="154" spans="1:245" ht="15.75" x14ac:dyDescent="0.2">
      <c r="A154" s="144"/>
      <c r="B154" s="153" t="s">
        <v>308</v>
      </c>
      <c r="C154" s="161">
        <f>SUM(C116:C153)</f>
        <v>114.12</v>
      </c>
      <c r="D154" s="161">
        <f>SUM(D116:D153)</f>
        <v>4.1227272727272721</v>
      </c>
      <c r="E154" s="161">
        <f>SUM(E116:E153)</f>
        <v>10.922727272727277</v>
      </c>
      <c r="F154" s="161">
        <f>SUM(F116:F153)</f>
        <v>4.6818181818181834</v>
      </c>
      <c r="G154" s="161"/>
      <c r="H154" s="161">
        <f>SUM(H116:H153)</f>
        <v>51.833858181818165</v>
      </c>
      <c r="I154" s="161">
        <f>SUM(I116:I153)</f>
        <v>0.2</v>
      </c>
      <c r="J154" s="161"/>
      <c r="K154" s="161">
        <f>SUM(K116:K153)</f>
        <v>2.1976000000000004</v>
      </c>
      <c r="L154" s="161">
        <f>SUM(L116:L153)</f>
        <v>1.2</v>
      </c>
      <c r="M154" s="161">
        <f>SUM(M116:M153)</f>
        <v>7.363636363636366</v>
      </c>
      <c r="N154" s="161">
        <f>SUM(N116:N153)</f>
        <v>82.52236727272728</v>
      </c>
      <c r="O154" s="161">
        <f>SUM(O116:O153)</f>
        <v>196.64236727272726</v>
      </c>
      <c r="P154" s="106">
        <f>SUM(P116:P153)</f>
        <v>19664236.727272727</v>
      </c>
      <c r="Q154" s="106">
        <f>SUM(Q116:Q153)</f>
        <v>1264623.4363636363</v>
      </c>
      <c r="R154" s="106">
        <f>SUM(R116:R153)</f>
        <v>18399613.290909089</v>
      </c>
      <c r="S154" s="106">
        <f>SUM(S116:S153)</f>
        <v>221</v>
      </c>
      <c r="T154" s="106">
        <f>SUM(T116:T153)</f>
        <v>107122365.2</v>
      </c>
      <c r="U154" s="107"/>
      <c r="V154" s="112">
        <f t="shared" ca="1" si="24"/>
        <v>107122365.2</v>
      </c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</row>
    <row r="155" spans="1:245" ht="15.75" x14ac:dyDescent="0.2">
      <c r="A155" s="104"/>
      <c r="B155" s="153" t="s">
        <v>262</v>
      </c>
      <c r="C155" s="161">
        <f>C154+C114</f>
        <v>445.48909090909098</v>
      </c>
      <c r="D155" s="161">
        <f t="shared" ref="D155:O155" si="25">D154+D114</f>
        <v>13.322727272727274</v>
      </c>
      <c r="E155" s="161">
        <f t="shared" si="25"/>
        <v>41.250000000000057</v>
      </c>
      <c r="F155" s="161">
        <f t="shared" si="25"/>
        <v>15.872727272727273</v>
      </c>
      <c r="G155" s="161"/>
      <c r="H155" s="161">
        <f t="shared" si="25"/>
        <v>208.07492181818174</v>
      </c>
      <c r="I155" s="161">
        <f t="shared" si="25"/>
        <v>3.7</v>
      </c>
      <c r="J155" s="161">
        <f t="shared" si="25"/>
        <v>0</v>
      </c>
      <c r="K155" s="161">
        <f t="shared" si="25"/>
        <v>7.4404000000000003</v>
      </c>
      <c r="L155" s="161">
        <f t="shared" si="25"/>
        <v>3.3</v>
      </c>
      <c r="M155" s="161">
        <f t="shared" si="25"/>
        <v>7.363636363636366</v>
      </c>
      <c r="N155" s="161">
        <f t="shared" si="25"/>
        <v>300.32441272727266</v>
      </c>
      <c r="O155" s="161">
        <f t="shared" si="25"/>
        <v>745.81350363636398</v>
      </c>
      <c r="P155" s="106">
        <f>P154+P114</f>
        <v>74581350.36363636</v>
      </c>
      <c r="Q155" s="106">
        <f t="shared" ref="Q155" si="26">Q154+Q114</f>
        <v>4889188.290909091</v>
      </c>
      <c r="R155" s="106">
        <f t="shared" ref="R155" si="27">R154+R114</f>
        <v>69692162.072727263</v>
      </c>
      <c r="S155" s="106">
        <f t="shared" ref="S155" si="28">S154+S114</f>
        <v>789</v>
      </c>
      <c r="T155" s="106">
        <f>T154+T114</f>
        <v>386921383.58181816</v>
      </c>
      <c r="U155" s="105"/>
      <c r="V155" s="11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</row>
    <row r="156" spans="1:245" ht="15.75" x14ac:dyDescent="0.25">
      <c r="A156" s="68"/>
      <c r="B156" s="69"/>
      <c r="C156" s="70"/>
      <c r="D156" s="71"/>
      <c r="E156" s="71"/>
      <c r="F156" s="71"/>
      <c r="G156" s="71"/>
      <c r="H156" s="71"/>
      <c r="I156" s="72"/>
      <c r="J156" s="72"/>
      <c r="K156" s="72"/>
      <c r="L156" s="72"/>
      <c r="M156" s="72"/>
      <c r="N156" s="70"/>
      <c r="O156" s="70"/>
      <c r="P156" s="73"/>
      <c r="Q156" s="73"/>
      <c r="R156" s="73"/>
      <c r="S156" s="73"/>
      <c r="T156" s="73"/>
      <c r="U156" s="73"/>
      <c r="V156" s="11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</row>
    <row r="157" spans="1:245" ht="15.75" x14ac:dyDescent="0.25">
      <c r="A157" s="68"/>
      <c r="B157" s="51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44"/>
      <c r="O157" s="52"/>
      <c r="P157" s="52"/>
      <c r="Q157" s="53" t="s">
        <v>343</v>
      </c>
      <c r="R157" s="53"/>
      <c r="S157" s="52"/>
      <c r="T157" s="73"/>
      <c r="U157" s="73"/>
      <c r="V157" s="11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</row>
    <row r="158" spans="1:245" ht="15.75" x14ac:dyDescent="0.25">
      <c r="A158" s="68"/>
      <c r="B158" s="55" t="s">
        <v>309</v>
      </c>
      <c r="C158" s="55"/>
      <c r="D158" s="56"/>
      <c r="E158" s="44"/>
      <c r="F158" s="44"/>
      <c r="G158" s="44"/>
      <c r="H158" s="56" t="s">
        <v>310</v>
      </c>
      <c r="I158" s="57"/>
      <c r="J158" s="44"/>
      <c r="K158" s="56"/>
      <c r="L158" s="56"/>
      <c r="M158" s="44"/>
      <c r="N158" s="44"/>
      <c r="O158" s="44"/>
      <c r="P158" s="56"/>
      <c r="Q158" s="53" t="s">
        <v>311</v>
      </c>
      <c r="R158" s="53"/>
      <c r="S158" s="56"/>
      <c r="T158" s="73"/>
      <c r="U158" s="73"/>
      <c r="V158" s="11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</row>
    <row r="159" spans="1:245" ht="15.75" x14ac:dyDescent="0.2">
      <c r="A159" s="68"/>
      <c r="B159" s="51"/>
      <c r="C159" s="58"/>
      <c r="D159" s="58"/>
      <c r="E159" s="58"/>
      <c r="F159" s="58"/>
      <c r="G159" s="58"/>
      <c r="H159" s="59"/>
      <c r="I159" s="58"/>
      <c r="J159" s="58"/>
      <c r="K159" s="58"/>
      <c r="L159" s="58"/>
      <c r="M159" s="58"/>
      <c r="N159" s="58"/>
      <c r="O159" s="44"/>
      <c r="P159" s="52"/>
      <c r="Q159" s="60"/>
      <c r="R159" s="60"/>
      <c r="S159" s="52"/>
      <c r="T159" s="73"/>
      <c r="U159" s="73"/>
      <c r="V159" s="11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</row>
    <row r="160" spans="1:245" ht="15.75" x14ac:dyDescent="0.2">
      <c r="A160" s="68"/>
      <c r="B160" s="51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73"/>
      <c r="U160" s="73"/>
      <c r="V160" s="11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</row>
    <row r="161" spans="1:245" ht="15.75" x14ac:dyDescent="0.2">
      <c r="A161" s="68"/>
      <c r="B161" s="51"/>
      <c r="C161" s="63"/>
      <c r="D161" s="63"/>
      <c r="E161" s="63"/>
      <c r="F161" s="63"/>
      <c r="G161" s="63"/>
      <c r="H161" s="64"/>
      <c r="I161" s="63"/>
      <c r="J161" s="63"/>
      <c r="K161" s="63"/>
      <c r="L161" s="63"/>
      <c r="M161" s="63"/>
      <c r="N161" s="44"/>
      <c r="O161" s="44"/>
      <c r="P161" s="52"/>
      <c r="Q161" s="60"/>
      <c r="R161" s="60"/>
      <c r="S161" s="52"/>
      <c r="T161" s="73"/>
      <c r="U161" s="73"/>
      <c r="V161" s="11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</row>
    <row r="162" spans="1:245" ht="15.75" x14ac:dyDescent="0.2">
      <c r="A162" s="68"/>
      <c r="B162" s="51"/>
      <c r="C162" s="66"/>
      <c r="D162" s="52"/>
      <c r="E162" s="52"/>
      <c r="F162" s="52"/>
      <c r="G162" s="52"/>
      <c r="H162" s="67"/>
      <c r="I162" s="67"/>
      <c r="J162" s="44"/>
      <c r="K162" s="52"/>
      <c r="L162" s="52"/>
      <c r="M162" s="44"/>
      <c r="N162" s="44"/>
      <c r="O162" s="44"/>
      <c r="P162" s="52"/>
      <c r="Q162" s="60"/>
      <c r="R162" s="60"/>
      <c r="S162" s="52"/>
      <c r="T162" s="73"/>
      <c r="U162" s="73"/>
      <c r="V162" s="11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</row>
    <row r="163" spans="1:245" ht="15.75" x14ac:dyDescent="0.25">
      <c r="A163" s="68"/>
      <c r="B163" s="55" t="s">
        <v>192</v>
      </c>
      <c r="C163" s="55"/>
      <c r="D163" s="55"/>
      <c r="E163" s="44"/>
      <c r="F163" s="56"/>
      <c r="G163" s="56"/>
      <c r="H163" s="57" t="s">
        <v>312</v>
      </c>
      <c r="I163" s="57"/>
      <c r="J163" s="44"/>
      <c r="K163" s="56"/>
      <c r="L163" s="56"/>
      <c r="M163" s="44"/>
      <c r="N163" s="44"/>
      <c r="O163" s="44"/>
      <c r="P163" s="56" t="s">
        <v>313</v>
      </c>
      <c r="Q163" s="53"/>
      <c r="R163" s="53"/>
      <c r="S163" s="56"/>
      <c r="T163" s="73"/>
      <c r="U163" s="73"/>
      <c r="V163" s="11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</row>
    <row r="164" spans="1:245" ht="15.75" x14ac:dyDescent="0.25">
      <c r="A164" s="68"/>
      <c r="B164" s="69"/>
      <c r="C164" s="70"/>
      <c r="D164" s="71"/>
      <c r="E164" s="71"/>
      <c r="F164" s="71"/>
      <c r="G164" s="71"/>
      <c r="H164" s="71"/>
      <c r="I164" s="72"/>
      <c r="J164" s="72"/>
      <c r="K164" s="72"/>
      <c r="L164" s="72"/>
      <c r="M164" s="72"/>
      <c r="N164" s="70"/>
      <c r="O164" s="70"/>
      <c r="P164" s="73"/>
      <c r="Q164" s="73"/>
      <c r="R164" s="73"/>
      <c r="S164" s="73"/>
      <c r="T164" s="73"/>
      <c r="U164" s="73"/>
      <c r="V164" s="11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</row>
    <row r="165" spans="1:245" ht="15.75" x14ac:dyDescent="0.25">
      <c r="A165" s="68"/>
      <c r="B165" s="69"/>
      <c r="C165" s="70"/>
      <c r="D165" s="71"/>
      <c r="E165" s="71"/>
      <c r="F165" s="71"/>
      <c r="G165" s="71"/>
      <c r="H165" s="71"/>
      <c r="I165" s="72"/>
      <c r="J165" s="72"/>
      <c r="K165" s="72"/>
      <c r="L165" s="72"/>
      <c r="M165" s="72"/>
      <c r="N165" s="70"/>
      <c r="O165" s="70"/>
      <c r="P165" s="73"/>
      <c r="Q165" s="73"/>
      <c r="R165" s="73"/>
      <c r="S165" s="73"/>
      <c r="T165" s="73"/>
      <c r="U165" s="73"/>
      <c r="V165" s="11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</row>
    <row r="166" spans="1:245" ht="15.75" x14ac:dyDescent="0.25">
      <c r="A166" s="68"/>
      <c r="B166" s="69"/>
      <c r="C166" s="70"/>
      <c r="D166" s="71"/>
      <c r="E166" s="71"/>
      <c r="F166" s="71"/>
      <c r="G166" s="71"/>
      <c r="H166" s="71"/>
      <c r="I166" s="72"/>
      <c r="J166" s="72"/>
      <c r="K166" s="72"/>
      <c r="L166" s="72"/>
      <c r="M166" s="72"/>
      <c r="N166" s="70"/>
      <c r="O166" s="70"/>
      <c r="P166" s="73"/>
      <c r="Q166" s="73"/>
      <c r="R166" s="73"/>
      <c r="S166" s="73"/>
      <c r="T166" s="73"/>
      <c r="U166" s="73"/>
      <c r="V166" s="11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</row>
    <row r="167" spans="1:245" ht="15.75" x14ac:dyDescent="0.25">
      <c r="A167" s="68"/>
      <c r="B167" s="69"/>
      <c r="C167" s="70"/>
      <c r="D167" s="71"/>
      <c r="E167" s="71"/>
      <c r="F167" s="71"/>
      <c r="G167" s="71"/>
      <c r="H167" s="71"/>
      <c r="I167" s="72"/>
      <c r="J167" s="72"/>
      <c r="K167" s="72"/>
      <c r="L167" s="72"/>
      <c r="M167" s="72"/>
      <c r="N167" s="70"/>
      <c r="O167" s="70"/>
      <c r="P167" s="73"/>
      <c r="Q167" s="73"/>
      <c r="R167" s="73"/>
      <c r="S167" s="73"/>
      <c r="T167" s="73"/>
      <c r="U167" s="73"/>
      <c r="V167" s="11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</row>
    <row r="168" spans="1:245" ht="15.75" x14ac:dyDescent="0.25">
      <c r="A168" s="68"/>
      <c r="B168" s="69"/>
      <c r="C168" s="70"/>
      <c r="D168" s="71"/>
      <c r="E168" s="71"/>
      <c r="F168" s="71"/>
      <c r="G168" s="71"/>
      <c r="H168" s="71"/>
      <c r="I168" s="72"/>
      <c r="J168" s="72"/>
      <c r="K168" s="72"/>
      <c r="L168" s="72"/>
      <c r="M168" s="72"/>
      <c r="N168" s="70"/>
      <c r="O168" s="70"/>
      <c r="P168" s="73"/>
      <c r="Q168" s="73"/>
      <c r="R168" s="73"/>
      <c r="S168" s="73"/>
      <c r="T168" s="73"/>
      <c r="U168" s="73"/>
      <c r="V168" s="11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</row>
    <row r="169" spans="1:245" ht="15.75" x14ac:dyDescent="0.25">
      <c r="A169" s="68"/>
      <c r="B169" s="69"/>
      <c r="C169" s="70"/>
      <c r="D169" s="71"/>
      <c r="E169" s="71"/>
      <c r="F169" s="71"/>
      <c r="G169" s="71"/>
      <c r="H169" s="71"/>
      <c r="I169" s="72"/>
      <c r="J169" s="72"/>
      <c r="K169" s="72"/>
      <c r="L169" s="72"/>
      <c r="M169" s="72"/>
      <c r="N169" s="70"/>
      <c r="O169" s="70"/>
      <c r="P169" s="73"/>
      <c r="Q169" s="73"/>
      <c r="R169" s="73"/>
      <c r="S169" s="73"/>
      <c r="T169" s="73"/>
      <c r="U169" s="73"/>
      <c r="V169" s="11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</row>
    <row r="170" spans="1:245" ht="15.75" x14ac:dyDescent="0.25">
      <c r="A170" s="68"/>
      <c r="B170" s="69"/>
      <c r="C170" s="70"/>
      <c r="D170" s="71"/>
      <c r="E170" s="71"/>
      <c r="F170" s="71"/>
      <c r="G170" s="71"/>
      <c r="H170" s="71"/>
      <c r="I170" s="72"/>
      <c r="J170" s="72"/>
      <c r="K170" s="72"/>
      <c r="L170" s="72"/>
      <c r="M170" s="72"/>
      <c r="N170" s="70"/>
      <c r="O170" s="70"/>
      <c r="P170" s="73"/>
      <c r="Q170" s="73"/>
      <c r="R170" s="73"/>
      <c r="S170" s="73"/>
      <c r="T170" s="73"/>
      <c r="U170" s="73"/>
      <c r="V170" s="11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</row>
    <row r="171" spans="1:245" ht="15.75" x14ac:dyDescent="0.25">
      <c r="A171" s="68"/>
      <c r="B171" s="69"/>
      <c r="C171" s="70"/>
      <c r="D171" s="71"/>
      <c r="E171" s="71"/>
      <c r="F171" s="71"/>
      <c r="G171" s="71"/>
      <c r="H171" s="71"/>
      <c r="I171" s="72"/>
      <c r="J171" s="72"/>
      <c r="K171" s="72"/>
      <c r="L171" s="72"/>
      <c r="M171" s="72"/>
      <c r="N171" s="70"/>
      <c r="O171" s="70"/>
      <c r="P171" s="73"/>
      <c r="Q171" s="73"/>
      <c r="R171" s="73"/>
      <c r="S171" s="73"/>
      <c r="T171" s="73"/>
      <c r="U171" s="73"/>
      <c r="V171" s="11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</row>
    <row r="172" spans="1:245" ht="15.75" x14ac:dyDescent="0.25">
      <c r="A172" s="68"/>
      <c r="B172" s="69"/>
      <c r="C172" s="70"/>
      <c r="D172" s="71"/>
      <c r="E172" s="71"/>
      <c r="F172" s="71"/>
      <c r="G172" s="71"/>
      <c r="H172" s="71"/>
      <c r="I172" s="72"/>
      <c r="J172" s="72"/>
      <c r="K172" s="72"/>
      <c r="L172" s="72"/>
      <c r="M172" s="72"/>
      <c r="N172" s="70"/>
      <c r="O172" s="70"/>
      <c r="P172" s="73"/>
      <c r="Q172" s="73"/>
      <c r="R172" s="73"/>
      <c r="S172" s="73"/>
      <c r="T172" s="73"/>
      <c r="U172" s="73"/>
      <c r="V172" s="11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</row>
    <row r="173" spans="1:245" ht="15.75" x14ac:dyDescent="0.25">
      <c r="A173" s="68"/>
      <c r="B173" s="69"/>
      <c r="C173" s="70"/>
      <c r="D173" s="71"/>
      <c r="E173" s="71"/>
      <c r="F173" s="71"/>
      <c r="G173" s="71"/>
      <c r="H173" s="71"/>
      <c r="I173" s="72"/>
      <c r="J173" s="72"/>
      <c r="K173" s="72"/>
      <c r="L173" s="72"/>
      <c r="M173" s="72"/>
      <c r="N173" s="70"/>
      <c r="O173" s="70"/>
      <c r="P173" s="73"/>
      <c r="Q173" s="73"/>
      <c r="R173" s="73"/>
      <c r="S173" s="73"/>
      <c r="T173" s="73"/>
      <c r="U173" s="73"/>
      <c r="V173" s="11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</row>
    <row r="174" spans="1:245" ht="15.75" x14ac:dyDescent="0.25">
      <c r="A174" s="68"/>
      <c r="B174" s="69"/>
      <c r="C174" s="70"/>
      <c r="D174" s="71"/>
      <c r="E174" s="71"/>
      <c r="F174" s="71"/>
      <c r="G174" s="71"/>
      <c r="H174" s="71"/>
      <c r="I174" s="72"/>
      <c r="J174" s="72"/>
      <c r="K174" s="72"/>
      <c r="L174" s="72"/>
      <c r="M174" s="72"/>
      <c r="N174" s="70"/>
      <c r="O174" s="70"/>
      <c r="P174" s="73"/>
      <c r="Q174" s="73"/>
      <c r="R174" s="73"/>
      <c r="S174" s="73"/>
      <c r="T174" s="73"/>
      <c r="U174" s="73"/>
      <c r="V174" s="11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</row>
    <row r="175" spans="1:245" ht="15.75" x14ac:dyDescent="0.25">
      <c r="A175" s="68"/>
      <c r="B175" s="69"/>
      <c r="C175" s="70"/>
      <c r="D175" s="71"/>
      <c r="E175" s="71"/>
      <c r="F175" s="71"/>
      <c r="G175" s="71"/>
      <c r="H175" s="71"/>
      <c r="I175" s="72"/>
      <c r="J175" s="72"/>
      <c r="K175" s="72"/>
      <c r="L175" s="72"/>
      <c r="M175" s="72"/>
      <c r="N175" s="70"/>
      <c r="O175" s="70"/>
      <c r="P175" s="73"/>
      <c r="Q175" s="73"/>
      <c r="R175" s="73"/>
      <c r="S175" s="73"/>
      <c r="T175" s="73"/>
      <c r="U175" s="73"/>
      <c r="V175" s="11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</row>
    <row r="176" spans="1:245" ht="15.75" x14ac:dyDescent="0.25">
      <c r="A176" s="68"/>
      <c r="B176" s="69"/>
      <c r="C176" s="70"/>
      <c r="D176" s="71"/>
      <c r="E176" s="71"/>
      <c r="F176" s="71"/>
      <c r="G176" s="71"/>
      <c r="H176" s="71"/>
      <c r="I176" s="72"/>
      <c r="J176" s="72"/>
      <c r="K176" s="72"/>
      <c r="L176" s="72"/>
      <c r="M176" s="72"/>
      <c r="N176" s="70"/>
      <c r="O176" s="70"/>
      <c r="P176" s="73"/>
      <c r="Q176" s="73"/>
      <c r="R176" s="73"/>
      <c r="S176" s="73"/>
      <c r="T176" s="73"/>
      <c r="U176" s="73"/>
      <c r="V176" s="11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</row>
    <row r="177" spans="1:245" ht="15.75" x14ac:dyDescent="0.25">
      <c r="A177" s="68"/>
      <c r="B177" s="69"/>
      <c r="C177" s="70"/>
      <c r="D177" s="71"/>
      <c r="E177" s="71"/>
      <c r="F177" s="71"/>
      <c r="G177" s="71"/>
      <c r="H177" s="71"/>
      <c r="I177" s="72"/>
      <c r="J177" s="72"/>
      <c r="K177" s="72"/>
      <c r="L177" s="72"/>
      <c r="M177" s="72"/>
      <c r="N177" s="70"/>
      <c r="O177" s="70"/>
      <c r="P177" s="73"/>
      <c r="Q177" s="73"/>
      <c r="R177" s="73"/>
      <c r="S177" s="73"/>
      <c r="T177" s="73"/>
      <c r="U177" s="73"/>
      <c r="V177" s="11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44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</row>
    <row r="178" spans="1:245" ht="15.75" x14ac:dyDescent="0.25">
      <c r="A178" s="68"/>
      <c r="B178" s="69"/>
      <c r="C178" s="70"/>
      <c r="D178" s="71"/>
      <c r="E178" s="71"/>
      <c r="F178" s="71"/>
      <c r="G178" s="71"/>
      <c r="H178" s="71"/>
      <c r="I178" s="72"/>
      <c r="J178" s="72"/>
      <c r="K178" s="72"/>
      <c r="L178" s="72"/>
      <c r="M178" s="72"/>
      <c r="N178" s="70"/>
      <c r="O178" s="70"/>
      <c r="P178" s="73"/>
      <c r="Q178" s="73"/>
      <c r="R178" s="73"/>
      <c r="S178" s="73"/>
      <c r="T178" s="73"/>
      <c r="U178" s="73"/>
      <c r="V178" s="11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</row>
    <row r="179" spans="1:245" ht="15.75" x14ac:dyDescent="0.25">
      <c r="A179" s="68"/>
      <c r="B179" s="69"/>
      <c r="C179" s="70"/>
      <c r="D179" s="71"/>
      <c r="E179" s="71"/>
      <c r="F179" s="71"/>
      <c r="G179" s="71"/>
      <c r="H179" s="71"/>
      <c r="I179" s="72"/>
      <c r="J179" s="72"/>
      <c r="K179" s="72"/>
      <c r="L179" s="72"/>
      <c r="M179" s="72"/>
      <c r="N179" s="70"/>
      <c r="O179" s="70"/>
      <c r="P179" s="73"/>
      <c r="Q179" s="73"/>
      <c r="R179" s="73"/>
      <c r="S179" s="73"/>
      <c r="T179" s="73"/>
      <c r="U179" s="73"/>
      <c r="V179" s="11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</row>
    <row r="180" spans="1:245" ht="15.75" x14ac:dyDescent="0.25">
      <c r="A180" s="68"/>
      <c r="B180" s="69"/>
      <c r="C180" s="70"/>
      <c r="D180" s="71"/>
      <c r="E180" s="71"/>
      <c r="F180" s="71"/>
      <c r="G180" s="71"/>
      <c r="H180" s="71"/>
      <c r="I180" s="72"/>
      <c r="J180" s="72"/>
      <c r="K180" s="72"/>
      <c r="L180" s="72"/>
      <c r="M180" s="72"/>
      <c r="N180" s="70"/>
      <c r="O180" s="70"/>
      <c r="P180" s="73"/>
      <c r="Q180" s="73"/>
      <c r="R180" s="73"/>
      <c r="S180" s="73"/>
      <c r="T180" s="73"/>
      <c r="U180" s="73"/>
      <c r="V180" s="11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</row>
    <row r="181" spans="1:245" ht="15.75" x14ac:dyDescent="0.25">
      <c r="A181" s="68"/>
      <c r="B181" s="69"/>
      <c r="C181" s="70"/>
      <c r="D181" s="71"/>
      <c r="E181" s="71"/>
      <c r="F181" s="71"/>
      <c r="G181" s="71"/>
      <c r="H181" s="71"/>
      <c r="I181" s="72"/>
      <c r="J181" s="72"/>
      <c r="K181" s="72"/>
      <c r="L181" s="72"/>
      <c r="M181" s="72"/>
      <c r="N181" s="70"/>
      <c r="O181" s="70"/>
      <c r="P181" s="73"/>
      <c r="Q181" s="73"/>
      <c r="R181" s="73"/>
      <c r="S181" s="73"/>
      <c r="T181" s="73"/>
      <c r="U181" s="73"/>
      <c r="V181" s="11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</row>
    <row r="182" spans="1:245" ht="15.75" x14ac:dyDescent="0.25">
      <c r="A182" s="68"/>
      <c r="B182" s="69"/>
      <c r="C182" s="70"/>
      <c r="D182" s="71"/>
      <c r="E182" s="71"/>
      <c r="F182" s="71"/>
      <c r="G182" s="71"/>
      <c r="H182" s="71"/>
      <c r="I182" s="72"/>
      <c r="J182" s="72"/>
      <c r="K182" s="72"/>
      <c r="L182" s="72"/>
      <c r="M182" s="72"/>
      <c r="N182" s="70"/>
      <c r="O182" s="70"/>
      <c r="P182" s="73"/>
      <c r="Q182" s="73"/>
      <c r="R182" s="73"/>
      <c r="S182" s="73"/>
      <c r="T182" s="73"/>
      <c r="U182" s="73"/>
      <c r="V182" s="11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</row>
    <row r="183" spans="1:245" ht="15.75" x14ac:dyDescent="0.25">
      <c r="A183" s="68"/>
      <c r="B183" s="69"/>
      <c r="C183" s="70"/>
      <c r="D183" s="71"/>
      <c r="E183" s="71"/>
      <c r="F183" s="71"/>
      <c r="G183" s="71"/>
      <c r="H183" s="71"/>
      <c r="I183" s="72"/>
      <c r="J183" s="72"/>
      <c r="K183" s="72"/>
      <c r="L183" s="72"/>
      <c r="M183" s="72"/>
      <c r="N183" s="70"/>
      <c r="O183" s="70"/>
      <c r="P183" s="73"/>
      <c r="Q183" s="73"/>
      <c r="R183" s="73"/>
      <c r="S183" s="73"/>
      <c r="T183" s="73"/>
      <c r="U183" s="73"/>
      <c r="V183" s="11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</row>
    <row r="184" spans="1:245" ht="15.75" x14ac:dyDescent="0.25">
      <c r="A184" s="68"/>
      <c r="B184" s="69"/>
      <c r="C184" s="70"/>
      <c r="D184" s="71"/>
      <c r="E184" s="71"/>
      <c r="F184" s="71"/>
      <c r="G184" s="71"/>
      <c r="H184" s="71"/>
      <c r="I184" s="72"/>
      <c r="J184" s="72"/>
      <c r="K184" s="72"/>
      <c r="L184" s="72"/>
      <c r="M184" s="72"/>
      <c r="N184" s="70"/>
      <c r="O184" s="70"/>
      <c r="P184" s="73"/>
      <c r="Q184" s="73"/>
      <c r="R184" s="73"/>
      <c r="S184" s="73"/>
      <c r="T184" s="73"/>
      <c r="U184" s="73"/>
      <c r="V184" s="11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</row>
    <row r="185" spans="1:245" ht="18.75" x14ac:dyDescent="0.3">
      <c r="A185" s="74"/>
      <c r="B185" s="75" t="s">
        <v>314</v>
      </c>
      <c r="C185" s="75" t="s">
        <v>315</v>
      </c>
      <c r="D185" s="76"/>
      <c r="I185" s="75"/>
      <c r="J185" s="75"/>
      <c r="K185" s="75"/>
      <c r="N185" s="78"/>
      <c r="O185" s="79"/>
      <c r="P185" s="80"/>
      <c r="Q185" s="81"/>
      <c r="R185" s="81"/>
      <c r="S185" s="81"/>
      <c r="T185" s="81"/>
    </row>
    <row r="186" spans="1:245" ht="18.75" x14ac:dyDescent="0.3">
      <c r="A186" s="74"/>
      <c r="B186" s="75"/>
      <c r="C186" s="75"/>
      <c r="D186" s="76"/>
      <c r="I186" s="75"/>
      <c r="J186" s="75"/>
      <c r="K186" s="75"/>
      <c r="N186" s="78"/>
      <c r="O186" s="79"/>
      <c r="P186" s="80"/>
      <c r="Q186" s="81"/>
      <c r="R186" s="81"/>
      <c r="S186" s="81"/>
      <c r="T186" s="81"/>
    </row>
    <row r="187" spans="1:245" ht="15.75" x14ac:dyDescent="0.25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82" t="s">
        <v>316</v>
      </c>
      <c r="R187" s="82"/>
      <c r="S187" s="82"/>
      <c r="T187" s="82"/>
      <c r="U187" s="21"/>
      <c r="V187" s="113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</row>
    <row r="188" spans="1:245" ht="15.75" x14ac:dyDescent="0.25">
      <c r="A188" s="22"/>
      <c r="B188" s="4"/>
      <c r="C188" s="22" t="s">
        <v>317</v>
      </c>
      <c r="D188" s="4"/>
      <c r="E188" s="4"/>
      <c r="F188" s="4"/>
      <c r="G188" s="4"/>
      <c r="H188" s="4"/>
      <c r="I188" s="83"/>
      <c r="J188" s="83"/>
      <c r="K188" s="83"/>
      <c r="L188" s="83"/>
      <c r="M188" s="83"/>
      <c r="N188" s="4"/>
      <c r="O188" s="4"/>
      <c r="P188" s="4"/>
      <c r="Q188" s="84" t="s">
        <v>318</v>
      </c>
      <c r="R188" s="84"/>
      <c r="S188" s="84"/>
      <c r="T188" s="84"/>
      <c r="U188" s="4"/>
      <c r="V188" s="11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</row>
    <row r="189" spans="1:245" ht="15.75" x14ac:dyDescent="0.25">
      <c r="A189" s="23"/>
      <c r="B189" s="21"/>
      <c r="C189" s="23"/>
      <c r="D189" s="21"/>
      <c r="E189" s="21"/>
      <c r="F189" s="21"/>
      <c r="G189" s="21"/>
      <c r="H189" s="21"/>
      <c r="I189" s="85"/>
      <c r="J189" s="85"/>
      <c r="K189" s="85"/>
      <c r="L189" s="85"/>
      <c r="M189" s="85"/>
      <c r="N189" s="21"/>
      <c r="O189" s="21"/>
      <c r="P189" s="21"/>
      <c r="Q189" s="82"/>
      <c r="R189" s="82"/>
      <c r="S189" s="82"/>
      <c r="T189" s="82"/>
      <c r="U189" s="21"/>
      <c r="V189" s="113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</row>
    <row r="190" spans="1:245" ht="15.75" x14ac:dyDescent="0.25">
      <c r="A190" s="23"/>
      <c r="B190" s="21"/>
      <c r="C190" s="23"/>
      <c r="D190" s="21"/>
      <c r="E190" s="21"/>
      <c r="F190" s="21"/>
      <c r="G190" s="21"/>
      <c r="H190" s="21"/>
      <c r="I190" s="85"/>
      <c r="J190" s="85"/>
      <c r="K190" s="85"/>
      <c r="L190" s="85"/>
      <c r="M190" s="85"/>
      <c r="N190" s="21"/>
      <c r="O190" s="21"/>
      <c r="P190" s="21"/>
      <c r="Q190" s="82"/>
      <c r="R190" s="82"/>
      <c r="S190" s="82"/>
      <c r="T190" s="82"/>
      <c r="U190" s="21"/>
      <c r="V190" s="113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</row>
    <row r="191" spans="1:245" ht="15.75" x14ac:dyDescent="0.25">
      <c r="A191" s="23"/>
      <c r="B191" s="21"/>
      <c r="C191" s="23"/>
      <c r="D191" s="21"/>
      <c r="E191" s="21"/>
      <c r="F191" s="21"/>
      <c r="G191" s="21"/>
      <c r="H191" s="21"/>
      <c r="I191" s="85"/>
      <c r="J191" s="85"/>
      <c r="K191" s="85"/>
      <c r="L191" s="85"/>
      <c r="M191" s="85"/>
      <c r="N191" s="21"/>
      <c r="O191" s="21"/>
      <c r="P191" s="21"/>
      <c r="Q191" s="82"/>
      <c r="R191" s="82"/>
      <c r="S191" s="82"/>
      <c r="T191" s="82"/>
      <c r="U191" s="21"/>
      <c r="V191" s="113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</row>
    <row r="192" spans="1:245" ht="15.75" x14ac:dyDescent="0.25">
      <c r="A192" s="23"/>
      <c r="B192" s="23"/>
      <c r="C192" s="23"/>
      <c r="D192" s="21"/>
      <c r="E192" s="21"/>
      <c r="F192" s="21"/>
      <c r="G192" s="21"/>
      <c r="H192" s="21"/>
      <c r="I192" s="85"/>
      <c r="J192" s="85"/>
      <c r="K192" s="85"/>
      <c r="L192" s="85"/>
      <c r="M192" s="85"/>
      <c r="N192" s="21"/>
      <c r="O192" s="21"/>
      <c r="P192" s="21"/>
      <c r="Q192" s="82"/>
      <c r="R192" s="82"/>
      <c r="S192" s="82"/>
      <c r="T192" s="82"/>
      <c r="U192" s="21"/>
      <c r="V192" s="113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</row>
    <row r="193" spans="1:245" ht="15.75" x14ac:dyDescent="0.25">
      <c r="A193" s="22"/>
      <c r="B193" s="4"/>
      <c r="C193" s="22" t="s">
        <v>319</v>
      </c>
      <c r="D193" s="22"/>
      <c r="E193" s="4"/>
      <c r="F193" s="4"/>
      <c r="G193" s="4"/>
      <c r="H193" s="4"/>
      <c r="I193" s="83"/>
      <c r="J193" s="83"/>
      <c r="K193" s="83"/>
      <c r="L193" s="83"/>
      <c r="M193" s="83"/>
      <c r="N193" s="4"/>
      <c r="O193" s="4"/>
      <c r="P193" s="4"/>
      <c r="Q193" s="84" t="s">
        <v>320</v>
      </c>
      <c r="R193" s="84"/>
      <c r="S193" s="84"/>
      <c r="T193" s="84"/>
      <c r="U193" s="4"/>
      <c r="V193" s="11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</row>
    <row r="213" spans="1:245" x14ac:dyDescent="0.25">
      <c r="B213" s="78" t="s">
        <v>321</v>
      </c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</row>
    <row r="214" spans="1:245" x14ac:dyDescent="0.25">
      <c r="A214" s="88">
        <v>39</v>
      </c>
      <c r="B214" s="88" t="s">
        <v>19</v>
      </c>
      <c r="C214" s="45">
        <v>2.41</v>
      </c>
      <c r="D214" s="45"/>
      <c r="E214" s="45">
        <v>0.3</v>
      </c>
      <c r="F214" s="45"/>
      <c r="G214" s="45"/>
      <c r="H214" s="45"/>
      <c r="I214" s="45"/>
      <c r="J214" s="45"/>
      <c r="K214" s="45"/>
      <c r="L214" s="45"/>
      <c r="M214" s="45"/>
      <c r="N214" s="46">
        <v>0.78200000000000003</v>
      </c>
      <c r="O214" s="46">
        <v>3.1920000000000002</v>
      </c>
      <c r="P214" s="47">
        <v>3670800</v>
      </c>
      <c r="Q214" s="47">
        <v>291008</v>
      </c>
      <c r="R214" s="89"/>
      <c r="S214" s="89"/>
      <c r="T214" s="89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</row>
    <row r="215" spans="1:245" x14ac:dyDescent="0.25">
      <c r="A215" s="88">
        <v>55</v>
      </c>
      <c r="B215" s="88" t="s">
        <v>322</v>
      </c>
      <c r="C215" s="45">
        <v>2.2599999999999998</v>
      </c>
      <c r="D215" s="45"/>
      <c r="E215" s="45">
        <v>0.3</v>
      </c>
      <c r="F215" s="45"/>
      <c r="G215" s="45"/>
      <c r="H215" s="45"/>
      <c r="I215" s="45"/>
      <c r="J215" s="45"/>
      <c r="K215" s="45"/>
      <c r="L215" s="45">
        <v>0.3</v>
      </c>
      <c r="M215" s="45"/>
      <c r="N215" s="46">
        <v>1.956</v>
      </c>
      <c r="O215" s="46">
        <v>4.2160000000000002</v>
      </c>
      <c r="P215" s="47">
        <v>4848400</v>
      </c>
      <c r="Q215" s="47">
        <v>272895</v>
      </c>
      <c r="R215" s="90"/>
      <c r="S215" s="90"/>
      <c r="T215" s="90"/>
      <c r="U215" s="91"/>
      <c r="V215" s="115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8"/>
    </row>
    <row r="217" spans="1:245" x14ac:dyDescent="0.25">
      <c r="B217" s="78" t="s">
        <v>323</v>
      </c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</row>
    <row r="218" spans="1:245" x14ac:dyDescent="0.25">
      <c r="A218" s="88">
        <v>61</v>
      </c>
      <c r="B218" s="88" t="s">
        <v>57</v>
      </c>
      <c r="C218" s="45">
        <v>2.46</v>
      </c>
      <c r="D218" s="45"/>
      <c r="E218" s="45">
        <v>0.3</v>
      </c>
      <c r="F218" s="45"/>
      <c r="G218" s="45"/>
      <c r="H218" s="45"/>
      <c r="I218" s="45"/>
      <c r="J218" s="45"/>
      <c r="K218" s="45"/>
      <c r="L218" s="45"/>
      <c r="M218" s="45"/>
      <c r="N218" s="46">
        <v>1.53</v>
      </c>
      <c r="O218" s="46">
        <v>3.99</v>
      </c>
      <c r="P218" s="47">
        <v>4827900</v>
      </c>
      <c r="Q218" s="47">
        <v>312543</v>
      </c>
      <c r="R218" s="92"/>
      <c r="S218" s="92"/>
      <c r="T218" s="92"/>
      <c r="U218" s="93"/>
      <c r="V218" s="116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4"/>
      <c r="DJ218" s="94"/>
      <c r="DK218" s="94"/>
      <c r="DL218" s="94"/>
      <c r="DM218" s="94"/>
      <c r="DN218" s="94"/>
      <c r="DO218" s="94"/>
      <c r="DP218" s="94"/>
      <c r="DQ218" s="94"/>
      <c r="DR218" s="94"/>
      <c r="DS218" s="94"/>
      <c r="DT218" s="94"/>
      <c r="DU218" s="94"/>
      <c r="DV218" s="94"/>
      <c r="DW218" s="94"/>
      <c r="DX218" s="94"/>
      <c r="DY218" s="94"/>
      <c r="DZ218" s="94"/>
      <c r="EA218" s="94"/>
      <c r="EB218" s="94"/>
      <c r="EC218" s="94"/>
      <c r="ED218" s="94"/>
      <c r="EE218" s="94"/>
      <c r="EF218" s="94"/>
      <c r="EG218" s="94"/>
      <c r="EH218" s="94"/>
      <c r="EI218" s="94"/>
      <c r="EJ218" s="94"/>
      <c r="EK218" s="94"/>
      <c r="EL218" s="94"/>
      <c r="EM218" s="94"/>
      <c r="EN218" s="94"/>
      <c r="EO218" s="94"/>
      <c r="EP218" s="94"/>
      <c r="EQ218" s="94"/>
      <c r="ER218" s="94"/>
      <c r="ES218" s="94"/>
      <c r="ET218" s="94"/>
      <c r="EU218" s="94"/>
      <c r="EV218" s="94"/>
      <c r="EW218" s="94"/>
      <c r="EX218" s="94"/>
      <c r="EY218" s="94"/>
      <c r="EZ218" s="94"/>
      <c r="FA218" s="94"/>
      <c r="FB218" s="94"/>
      <c r="FC218" s="94"/>
      <c r="FD218" s="94"/>
      <c r="FE218" s="94"/>
      <c r="FF218" s="94"/>
      <c r="FG218" s="94"/>
      <c r="FH218" s="94"/>
      <c r="FI218" s="94"/>
      <c r="FJ218" s="94"/>
      <c r="FK218" s="94"/>
      <c r="FL218" s="94"/>
      <c r="FM218" s="94"/>
      <c r="FN218" s="94"/>
      <c r="FO218" s="94"/>
      <c r="FP218" s="94"/>
      <c r="FQ218" s="94"/>
      <c r="FR218" s="94"/>
      <c r="FS218" s="94"/>
      <c r="FT218" s="94"/>
      <c r="FU218" s="94"/>
      <c r="FV218" s="94"/>
      <c r="FW218" s="94"/>
      <c r="FX218" s="94"/>
      <c r="FY218" s="94"/>
      <c r="FZ218" s="94"/>
      <c r="GA218" s="94"/>
      <c r="GB218" s="94"/>
      <c r="GC218" s="94"/>
      <c r="GD218" s="94"/>
      <c r="GE218" s="94"/>
      <c r="GF218" s="94"/>
      <c r="GG218" s="94"/>
      <c r="GH218" s="94"/>
      <c r="GI218" s="94"/>
      <c r="GJ218" s="94"/>
      <c r="GK218" s="94"/>
      <c r="GL218" s="94"/>
      <c r="GM218" s="94"/>
      <c r="GN218" s="94"/>
      <c r="GO218" s="94"/>
      <c r="GP218" s="94"/>
      <c r="GQ218" s="94"/>
      <c r="GR218" s="94"/>
      <c r="GS218" s="94"/>
      <c r="GT218" s="94"/>
      <c r="GU218" s="94"/>
      <c r="GV218" s="94"/>
      <c r="GW218" s="94"/>
      <c r="GX218" s="94"/>
      <c r="GY218" s="94"/>
      <c r="GZ218" s="94"/>
      <c r="HA218" s="94"/>
      <c r="HB218" s="94"/>
      <c r="HC218" s="94"/>
      <c r="HD218" s="94"/>
      <c r="HE218" s="94"/>
      <c r="HF218" s="94"/>
      <c r="HG218" s="94"/>
      <c r="HH218" s="94"/>
      <c r="HI218" s="94"/>
      <c r="HJ218" s="94"/>
      <c r="HK218" s="94"/>
      <c r="HL218" s="94"/>
      <c r="HM218" s="94"/>
      <c r="HN218" s="94"/>
      <c r="HO218" s="94"/>
      <c r="HP218" s="94"/>
      <c r="HQ218" s="94"/>
      <c r="HR218" s="94"/>
      <c r="HS218" s="94"/>
      <c r="HT218" s="94"/>
      <c r="HU218" s="94"/>
      <c r="HV218" s="94"/>
      <c r="HW218" s="94"/>
      <c r="HX218" s="94"/>
      <c r="HY218" s="94"/>
      <c r="HZ218" s="94"/>
      <c r="IA218" s="94"/>
      <c r="IB218" s="94"/>
      <c r="IC218" s="94"/>
      <c r="ID218" s="94"/>
      <c r="IE218" s="94"/>
      <c r="IF218" s="94"/>
      <c r="IG218" s="94"/>
      <c r="IH218" s="94"/>
      <c r="II218" s="94"/>
      <c r="IJ218" s="94"/>
      <c r="IK218" s="94"/>
    </row>
  </sheetData>
  <mergeCells count="23">
    <mergeCell ref="J6:K6"/>
    <mergeCell ref="L6:L7"/>
    <mergeCell ref="M6:M7"/>
    <mergeCell ref="N6:N7"/>
    <mergeCell ref="V5:V7"/>
    <mergeCell ref="D6:D7"/>
    <mergeCell ref="E6:E7"/>
    <mergeCell ref="F6:F7"/>
    <mergeCell ref="G6:H6"/>
    <mergeCell ref="I6:I7"/>
    <mergeCell ref="S5:S7"/>
    <mergeCell ref="T5:T7"/>
    <mergeCell ref="U5:U7"/>
    <mergeCell ref="A3:U3"/>
    <mergeCell ref="A4:U4"/>
    <mergeCell ref="A5:A7"/>
    <mergeCell ref="B5:B7"/>
    <mergeCell ref="C5:C7"/>
    <mergeCell ref="D5:N5"/>
    <mergeCell ref="O5:O7"/>
    <mergeCell ref="P5:P7"/>
    <mergeCell ref="Q5:Q7"/>
    <mergeCell ref="R5:R7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TỔNG HỢP - chuyển tiền vào TK</vt:lpstr>
      <vt:lpstr>BẢNG TÍNH TRUY LĨNH LTT 1490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2020-02-19T03:10:04Z</cp:lastPrinted>
  <dcterms:created xsi:type="dcterms:W3CDTF">2020-02-19T02:31:27Z</dcterms:created>
  <dcterms:modified xsi:type="dcterms:W3CDTF">2020-02-19T03:31:57Z</dcterms:modified>
</cp:coreProperties>
</file>