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20115" windowHeight="7620"/>
  </bookViews>
  <sheets>
    <sheet name="nâng lương huyện " sheetId="6" r:id="rId1"/>
    <sheet name="VK huyện" sheetId="2" r:id="rId2"/>
    <sheet name="TĂNG chức vụ huyện" sheetId="17" r:id="rId3"/>
    <sheet name="giảm chức vụ huyện " sheetId="18" r:id="rId4"/>
    <sheet name="NL xã" sheetId="3" r:id="rId5"/>
    <sheet name="VK xã" sheetId="10" r:id="rId6"/>
    <sheet name="BS thâm niên" sheetId="11" r:id="rId7"/>
    <sheet name="GIẢM QUỸ XÃ" sheetId="14" r:id="rId8"/>
    <sheet name="LTThuyện cuối 19" sheetId="12" r:id="rId9"/>
    <sheet name="LTT Xã" sheetId="13" r:id="rId10"/>
    <sheet name="116" sheetId="9" r:id="rId11"/>
    <sheet name="BS chức vụ xã" sheetId="16" r:id="rId12"/>
    <sheet name="Sheet1" sheetId="19" r:id="rId13"/>
  </sheets>
  <definedNames>
    <definedName name="_xlnm.Print_Titles" localSheetId="0">'nâng lương huyện '!$4:$5</definedName>
  </definedNames>
  <calcPr calcId="125725"/>
</workbook>
</file>

<file path=xl/calcChain.xml><?xml version="1.0" encoding="utf-8"?>
<calcChain xmlns="http://schemas.openxmlformats.org/spreadsheetml/2006/main">
  <c r="M21" i="11"/>
  <c r="R27" i="3" l="1"/>
  <c r="R26"/>
  <c r="Q26"/>
  <c r="P26"/>
  <c r="O26"/>
  <c r="M26"/>
  <c r="E9" i="17" l="1"/>
  <c r="F9"/>
  <c r="G9"/>
  <c r="H9"/>
  <c r="I9"/>
  <c r="J9"/>
  <c r="K9"/>
  <c r="N9"/>
  <c r="N8"/>
  <c r="K7" i="18" l="1"/>
  <c r="J7"/>
  <c r="J8" s="1"/>
  <c r="G8"/>
  <c r="F8"/>
  <c r="E8"/>
  <c r="N7" i="17"/>
  <c r="J7"/>
  <c r="Q8" i="16"/>
  <c r="R8" s="1"/>
  <c r="O8"/>
  <c r="K8" i="18" l="1"/>
  <c r="K13" i="3" l="1"/>
  <c r="P13" s="1"/>
  <c r="E11" i="14"/>
  <c r="F11"/>
  <c r="G11"/>
  <c r="H11"/>
  <c r="I11"/>
  <c r="L11"/>
  <c r="P11"/>
  <c r="Q11"/>
  <c r="R11"/>
  <c r="S11"/>
  <c r="S10"/>
  <c r="S9"/>
  <c r="Q10"/>
  <c r="R10" s="1"/>
  <c r="Q9"/>
  <c r="R9" s="1"/>
  <c r="P10"/>
  <c r="I10"/>
  <c r="I9"/>
  <c r="P9" s="1"/>
  <c r="M13" i="3" l="1"/>
  <c r="Q13" s="1"/>
  <c r="R13" s="1"/>
  <c r="R88" i="13"/>
  <c r="Q88"/>
  <c r="N88"/>
  <c r="H88"/>
  <c r="E88"/>
  <c r="T87"/>
  <c r="J87"/>
  <c r="S87" s="1"/>
  <c r="T86"/>
  <c r="J86"/>
  <c r="S86" s="1"/>
  <c r="T85"/>
  <c r="J85"/>
  <c r="S85" s="1"/>
  <c r="T84"/>
  <c r="L84"/>
  <c r="J84"/>
  <c r="T83"/>
  <c r="L83"/>
  <c r="J83"/>
  <c r="T82"/>
  <c r="J82"/>
  <c r="S82" s="1"/>
  <c r="T80"/>
  <c r="J80"/>
  <c r="S80" s="1"/>
  <c r="T79"/>
  <c r="J79"/>
  <c r="S79" s="1"/>
  <c r="T78"/>
  <c r="J78"/>
  <c r="S78" s="1"/>
  <c r="T77"/>
  <c r="J77"/>
  <c r="S77" s="1"/>
  <c r="T76"/>
  <c r="J76"/>
  <c r="S76" s="1"/>
  <c r="T74"/>
  <c r="J74"/>
  <c r="S74" s="1"/>
  <c r="T73"/>
  <c r="L73"/>
  <c r="J73"/>
  <c r="T72"/>
  <c r="J72"/>
  <c r="S72" s="1"/>
  <c r="G71"/>
  <c r="J71" s="1"/>
  <c r="T70"/>
  <c r="L70"/>
  <c r="J70"/>
  <c r="T69"/>
  <c r="J69"/>
  <c r="S69" s="1"/>
  <c r="T67"/>
  <c r="J67"/>
  <c r="S67" s="1"/>
  <c r="G66"/>
  <c r="T66" s="1"/>
  <c r="T65"/>
  <c r="J65"/>
  <c r="S65" s="1"/>
  <c r="T64"/>
  <c r="J64"/>
  <c r="S64" s="1"/>
  <c r="T62"/>
  <c r="L62"/>
  <c r="J62"/>
  <c r="T61"/>
  <c r="L61"/>
  <c r="J61"/>
  <c r="T60"/>
  <c r="J60"/>
  <c r="S60" s="1"/>
  <c r="T59"/>
  <c r="J59"/>
  <c r="S59" s="1"/>
  <c r="T58"/>
  <c r="L58"/>
  <c r="J58"/>
  <c r="G57"/>
  <c r="T57" s="1"/>
  <c r="T55"/>
  <c r="J55"/>
  <c r="S55" s="1"/>
  <c r="T54"/>
  <c r="J54"/>
  <c r="S54" s="1"/>
  <c r="T53"/>
  <c r="J53"/>
  <c r="S53" s="1"/>
  <c r="T52"/>
  <c r="J52"/>
  <c r="S52" s="1"/>
  <c r="T51"/>
  <c r="J51"/>
  <c r="S51" s="1"/>
  <c r="U51" s="1"/>
  <c r="V51" s="1"/>
  <c r="T49"/>
  <c r="J49"/>
  <c r="S49" s="1"/>
  <c r="T48"/>
  <c r="J48"/>
  <c r="S48" s="1"/>
  <c r="T47"/>
  <c r="J47"/>
  <c r="S47" s="1"/>
  <c r="T46"/>
  <c r="J46"/>
  <c r="S46" s="1"/>
  <c r="T45"/>
  <c r="J45"/>
  <c r="S45" s="1"/>
  <c r="T43"/>
  <c r="J43"/>
  <c r="S43" s="1"/>
  <c r="T42"/>
  <c r="J42"/>
  <c r="S42" s="1"/>
  <c r="T41"/>
  <c r="J41"/>
  <c r="S41" s="1"/>
  <c r="G40"/>
  <c r="T40" s="1"/>
  <c r="T39"/>
  <c r="L39"/>
  <c r="J39"/>
  <c r="G38"/>
  <c r="T38" s="1"/>
  <c r="T36"/>
  <c r="J36"/>
  <c r="S36" s="1"/>
  <c r="T35"/>
  <c r="L35"/>
  <c r="J35"/>
  <c r="T34"/>
  <c r="J34"/>
  <c r="S34" s="1"/>
  <c r="T33"/>
  <c r="J33"/>
  <c r="S33" s="1"/>
  <c r="T32"/>
  <c r="L32"/>
  <c r="J32"/>
  <c r="T30"/>
  <c r="J30"/>
  <c r="S30" s="1"/>
  <c r="G29"/>
  <c r="J29" s="1"/>
  <c r="T28"/>
  <c r="J28"/>
  <c r="S28" s="1"/>
  <c r="T27"/>
  <c r="J27"/>
  <c r="S27" s="1"/>
  <c r="T26"/>
  <c r="J26"/>
  <c r="S26" s="1"/>
  <c r="G25"/>
  <c r="T25" s="1"/>
  <c r="T23"/>
  <c r="L23"/>
  <c r="J23"/>
  <c r="T22"/>
  <c r="J22"/>
  <c r="S22" s="1"/>
  <c r="T21"/>
  <c r="J21"/>
  <c r="S21" s="1"/>
  <c r="G20"/>
  <c r="T20" s="1"/>
  <c r="G19"/>
  <c r="T18"/>
  <c r="J18"/>
  <c r="S18" s="1"/>
  <c r="T16"/>
  <c r="L16"/>
  <c r="J16"/>
  <c r="T15"/>
  <c r="J15"/>
  <c r="S15" s="1"/>
  <c r="T14"/>
  <c r="J14"/>
  <c r="S14" s="1"/>
  <c r="T13"/>
  <c r="J13"/>
  <c r="S13" s="1"/>
  <c r="T12"/>
  <c r="L12"/>
  <c r="J12"/>
  <c r="U30" l="1"/>
  <c r="V30" s="1"/>
  <c r="U36"/>
  <c r="V36" s="1"/>
  <c r="U52"/>
  <c r="V52" s="1"/>
  <c r="U53"/>
  <c r="V53" s="1"/>
  <c r="U85"/>
  <c r="V85" s="1"/>
  <c r="U22"/>
  <c r="V22" s="1"/>
  <c r="U13"/>
  <c r="V13" s="1"/>
  <c r="U14"/>
  <c r="V14" s="1"/>
  <c r="S23"/>
  <c r="U23" s="1"/>
  <c r="V23" s="1"/>
  <c r="U69"/>
  <c r="V69" s="1"/>
  <c r="S84"/>
  <c r="U84" s="1"/>
  <c r="V84" s="1"/>
  <c r="U86"/>
  <c r="V86" s="1"/>
  <c r="U87"/>
  <c r="V87" s="1"/>
  <c r="U41"/>
  <c r="V41" s="1"/>
  <c r="U65"/>
  <c r="V65" s="1"/>
  <c r="U42"/>
  <c r="V42" s="1"/>
  <c r="S62"/>
  <c r="U62" s="1"/>
  <c r="V62" s="1"/>
  <c r="U26"/>
  <c r="V26" s="1"/>
  <c r="U55"/>
  <c r="V55" s="1"/>
  <c r="U43"/>
  <c r="V43" s="1"/>
  <c r="U46"/>
  <c r="V46" s="1"/>
  <c r="S70"/>
  <c r="U70" s="1"/>
  <c r="V70" s="1"/>
  <c r="U74"/>
  <c r="V74" s="1"/>
  <c r="U76"/>
  <c r="V76" s="1"/>
  <c r="U78"/>
  <c r="V78" s="1"/>
  <c r="U27"/>
  <c r="V27" s="1"/>
  <c r="U18"/>
  <c r="V18" s="1"/>
  <c r="U33"/>
  <c r="V33" s="1"/>
  <c r="U34"/>
  <c r="V34" s="1"/>
  <c r="U47"/>
  <c r="V47" s="1"/>
  <c r="U48"/>
  <c r="V48" s="1"/>
  <c r="U59"/>
  <c r="V59" s="1"/>
  <c r="U60"/>
  <c r="V60" s="1"/>
  <c r="U72"/>
  <c r="V72" s="1"/>
  <c r="U79"/>
  <c r="V79" s="1"/>
  <c r="U80"/>
  <c r="V80" s="1"/>
  <c r="U15"/>
  <c r="V15" s="1"/>
  <c r="S16"/>
  <c r="U16" s="1"/>
  <c r="V16" s="1"/>
  <c r="G88"/>
  <c r="U21"/>
  <c r="V21" s="1"/>
  <c r="U28"/>
  <c r="V28" s="1"/>
  <c r="S29"/>
  <c r="T29"/>
  <c r="S32"/>
  <c r="U32" s="1"/>
  <c r="V32" s="1"/>
  <c r="S35"/>
  <c r="U35" s="1"/>
  <c r="V35" s="1"/>
  <c r="J38"/>
  <c r="S38" s="1"/>
  <c r="U38" s="1"/>
  <c r="V38" s="1"/>
  <c r="J40"/>
  <c r="S40" s="1"/>
  <c r="U40" s="1"/>
  <c r="V40" s="1"/>
  <c r="U45"/>
  <c r="V45" s="1"/>
  <c r="U49"/>
  <c r="V49" s="1"/>
  <c r="U54"/>
  <c r="V54" s="1"/>
  <c r="S58"/>
  <c r="U58" s="1"/>
  <c r="V58" s="1"/>
  <c r="S61"/>
  <c r="U61" s="1"/>
  <c r="V61" s="1"/>
  <c r="U64"/>
  <c r="V64" s="1"/>
  <c r="U67"/>
  <c r="V67" s="1"/>
  <c r="S71"/>
  <c r="T71"/>
  <c r="S73"/>
  <c r="U73" s="1"/>
  <c r="V73" s="1"/>
  <c r="U77"/>
  <c r="V77" s="1"/>
  <c r="U82"/>
  <c r="V82" s="1"/>
  <c r="S83"/>
  <c r="U83" s="1"/>
  <c r="V83" s="1"/>
  <c r="S12"/>
  <c r="L88"/>
  <c r="J19"/>
  <c r="T19"/>
  <c r="J20"/>
  <c r="S20" s="1"/>
  <c r="U20" s="1"/>
  <c r="V20" s="1"/>
  <c r="J25"/>
  <c r="S25" s="1"/>
  <c r="U25" s="1"/>
  <c r="V25" s="1"/>
  <c r="S39"/>
  <c r="U39" s="1"/>
  <c r="V39" s="1"/>
  <c r="J57"/>
  <c r="S57" s="1"/>
  <c r="U57" s="1"/>
  <c r="V57" s="1"/>
  <c r="J66"/>
  <c r="S66" s="1"/>
  <c r="U66" s="1"/>
  <c r="V66" s="1"/>
  <c r="T88" l="1"/>
  <c r="U29"/>
  <c r="V29" s="1"/>
  <c r="J88"/>
  <c r="U71"/>
  <c r="V71" s="1"/>
  <c r="S19"/>
  <c r="U19" s="1"/>
  <c r="V19" s="1"/>
  <c r="U12"/>
  <c r="S88" l="1"/>
  <c r="U88"/>
  <c r="V12"/>
  <c r="V88" s="1"/>
  <c r="Q163" i="12" l="1"/>
  <c r="Q164" s="1"/>
  <c r="P163"/>
  <c r="M163"/>
  <c r="K163"/>
  <c r="J163"/>
  <c r="F163"/>
  <c r="S162"/>
  <c r="O162"/>
  <c r="R162" s="1"/>
  <c r="T162" s="1"/>
  <c r="U162" s="1"/>
  <c r="S161"/>
  <c r="O161"/>
  <c r="R161" s="1"/>
  <c r="T161" s="1"/>
  <c r="U161" s="1"/>
  <c r="H160"/>
  <c r="S159"/>
  <c r="O159"/>
  <c r="R159" s="1"/>
  <c r="S158"/>
  <c r="O158"/>
  <c r="R158" s="1"/>
  <c r="U157"/>
  <c r="S156"/>
  <c r="O156"/>
  <c r="R156" s="1"/>
  <c r="T156" s="1"/>
  <c r="U156" s="1"/>
  <c r="H155"/>
  <c r="O155" s="1"/>
  <c r="S154"/>
  <c r="O154"/>
  <c r="R154" s="1"/>
  <c r="S153"/>
  <c r="O153"/>
  <c r="R153" s="1"/>
  <c r="T153" s="1"/>
  <c r="U153" s="1"/>
  <c r="S152"/>
  <c r="O152"/>
  <c r="R152" s="1"/>
  <c r="T152" s="1"/>
  <c r="U152" s="1"/>
  <c r="S151"/>
  <c r="R151"/>
  <c r="T151" s="1"/>
  <c r="U151" s="1"/>
  <c r="O151"/>
  <c r="S150"/>
  <c r="O150"/>
  <c r="R150" s="1"/>
  <c r="S149"/>
  <c r="O149"/>
  <c r="R149" s="1"/>
  <c r="S148"/>
  <c r="O148"/>
  <c r="R148" s="1"/>
  <c r="H147"/>
  <c r="S147" s="1"/>
  <c r="U146"/>
  <c r="S145"/>
  <c r="O145"/>
  <c r="R145" s="1"/>
  <c r="S144"/>
  <c r="O144"/>
  <c r="R144" s="1"/>
  <c r="T144" s="1"/>
  <c r="U144" s="1"/>
  <c r="S143"/>
  <c r="O143"/>
  <c r="R143" s="1"/>
  <c r="S142"/>
  <c r="O142"/>
  <c r="R142" s="1"/>
  <c r="T142" s="1"/>
  <c r="U142" s="1"/>
  <c r="S141"/>
  <c r="O141"/>
  <c r="R141" s="1"/>
  <c r="T141" s="1"/>
  <c r="U141" s="1"/>
  <c r="H140"/>
  <c r="S140" s="1"/>
  <c r="S139"/>
  <c r="O139"/>
  <c r="R139" s="1"/>
  <c r="S138"/>
  <c r="O138"/>
  <c r="R138" s="1"/>
  <c r="U137"/>
  <c r="S136"/>
  <c r="O136"/>
  <c r="R136" s="1"/>
  <c r="S135"/>
  <c r="O135"/>
  <c r="R135" s="1"/>
  <c r="T135" s="1"/>
  <c r="U135" s="1"/>
  <c r="S134"/>
  <c r="O134"/>
  <c r="R134" s="1"/>
  <c r="T134" s="1"/>
  <c r="U134" s="1"/>
  <c r="H133"/>
  <c r="S133" s="1"/>
  <c r="H132"/>
  <c r="S132" s="1"/>
  <c r="H131"/>
  <c r="S131" s="1"/>
  <c r="S130"/>
  <c r="O130"/>
  <c r="R130" s="1"/>
  <c r="U129"/>
  <c r="S128"/>
  <c r="O128"/>
  <c r="R128" s="1"/>
  <c r="T128" s="1"/>
  <c r="U128" s="1"/>
  <c r="S127"/>
  <c r="O127"/>
  <c r="R127" s="1"/>
  <c r="T127" s="1"/>
  <c r="U127" s="1"/>
  <c r="S126"/>
  <c r="R126"/>
  <c r="T126" s="1"/>
  <c r="U126" s="1"/>
  <c r="O126"/>
  <c r="S125"/>
  <c r="R125"/>
  <c r="S124"/>
  <c r="R124"/>
  <c r="S123"/>
  <c r="O123"/>
  <c r="R123" s="1"/>
  <c r="U122"/>
  <c r="S121"/>
  <c r="O121"/>
  <c r="R121" s="1"/>
  <c r="U120"/>
  <c r="U119"/>
  <c r="P118"/>
  <c r="M118"/>
  <c r="L118"/>
  <c r="K118"/>
  <c r="J118"/>
  <c r="I118"/>
  <c r="I164" s="1"/>
  <c r="F118"/>
  <c r="S117"/>
  <c r="R117"/>
  <c r="T117" s="1"/>
  <c r="U117" s="1"/>
  <c r="O117"/>
  <c r="S116"/>
  <c r="O116"/>
  <c r="R116" s="1"/>
  <c r="S115"/>
  <c r="O115"/>
  <c r="R115" s="1"/>
  <c r="O114"/>
  <c r="H114"/>
  <c r="U113"/>
  <c r="S112"/>
  <c r="R112"/>
  <c r="T112" s="1"/>
  <c r="U112" s="1"/>
  <c r="O112"/>
  <c r="S111"/>
  <c r="O111"/>
  <c r="R111" s="1"/>
  <c r="S110"/>
  <c r="O110"/>
  <c r="R110" s="1"/>
  <c r="S109"/>
  <c r="O109"/>
  <c r="R109" s="1"/>
  <c r="S108"/>
  <c r="O108"/>
  <c r="R108" s="1"/>
  <c r="T108" s="1"/>
  <c r="U108" s="1"/>
  <c r="S107"/>
  <c r="O107"/>
  <c r="R107" s="1"/>
  <c r="S106"/>
  <c r="O106"/>
  <c r="R106" s="1"/>
  <c r="T106" s="1"/>
  <c r="U106" s="1"/>
  <c r="U105"/>
  <c r="H104"/>
  <c r="H103"/>
  <c r="S102"/>
  <c r="O102"/>
  <c r="R102" s="1"/>
  <c r="S101"/>
  <c r="O101"/>
  <c r="R101" s="1"/>
  <c r="S100"/>
  <c r="O100"/>
  <c r="R100" s="1"/>
  <c r="H99"/>
  <c r="S98"/>
  <c r="O98"/>
  <c r="R98" s="1"/>
  <c r="T98" s="1"/>
  <c r="U98" s="1"/>
  <c r="S97"/>
  <c r="O97"/>
  <c r="R97" s="1"/>
  <c r="T97" s="1"/>
  <c r="U97" s="1"/>
  <c r="S96"/>
  <c r="R96"/>
  <c r="T96" s="1"/>
  <c r="U96" s="1"/>
  <c r="O96"/>
  <c r="H95"/>
  <c r="O95" s="1"/>
  <c r="S94"/>
  <c r="O94"/>
  <c r="R94" s="1"/>
  <c r="T94" s="1"/>
  <c r="U94" s="1"/>
  <c r="H93"/>
  <c r="U92"/>
  <c r="H91"/>
  <c r="O91" s="1"/>
  <c r="H90"/>
  <c r="O90" s="1"/>
  <c r="S89"/>
  <c r="O89"/>
  <c r="R89" s="1"/>
  <c r="S88"/>
  <c r="O88"/>
  <c r="R88" s="1"/>
  <c r="T88" s="1"/>
  <c r="U88" s="1"/>
  <c r="S87"/>
  <c r="O87"/>
  <c r="R87" s="1"/>
  <c r="S86"/>
  <c r="O86"/>
  <c r="R86" s="1"/>
  <c r="T86" s="1"/>
  <c r="U86" s="1"/>
  <c r="S85"/>
  <c r="O85"/>
  <c r="R85" s="1"/>
  <c r="T85" s="1"/>
  <c r="U85" s="1"/>
  <c r="S84"/>
  <c r="R84"/>
  <c r="T84" s="1"/>
  <c r="U84" s="1"/>
  <c r="O84"/>
  <c r="S83"/>
  <c r="O83"/>
  <c r="R83" s="1"/>
  <c r="S82"/>
  <c r="O82"/>
  <c r="R82" s="1"/>
  <c r="U81"/>
  <c r="S80"/>
  <c r="O80"/>
  <c r="R80" s="1"/>
  <c r="T80" s="1"/>
  <c r="U80" s="1"/>
  <c r="S79"/>
  <c r="O79"/>
  <c r="R79" s="1"/>
  <c r="T79" s="1"/>
  <c r="U79" s="1"/>
  <c r="S78"/>
  <c r="R78"/>
  <c r="T78" s="1"/>
  <c r="U78" s="1"/>
  <c r="O78"/>
  <c r="S77"/>
  <c r="O77"/>
  <c r="R77" s="1"/>
  <c r="S76"/>
  <c r="O76"/>
  <c r="R76" s="1"/>
  <c r="S75"/>
  <c r="O75"/>
  <c r="R75" s="1"/>
  <c r="S74"/>
  <c r="O74"/>
  <c r="R74" s="1"/>
  <c r="T74" s="1"/>
  <c r="U74" s="1"/>
  <c r="H73"/>
  <c r="O73" s="1"/>
  <c r="S72"/>
  <c r="O72"/>
  <c r="R72" s="1"/>
  <c r="U71"/>
  <c r="S70"/>
  <c r="O70"/>
  <c r="R70" s="1"/>
  <c r="S69"/>
  <c r="O69"/>
  <c r="R69" s="1"/>
  <c r="T69" s="1"/>
  <c r="U69" s="1"/>
  <c r="S68"/>
  <c r="O68"/>
  <c r="R68" s="1"/>
  <c r="T68" s="1"/>
  <c r="U68" s="1"/>
  <c r="S67"/>
  <c r="R67"/>
  <c r="T67" s="1"/>
  <c r="U67" s="1"/>
  <c r="O67"/>
  <c r="H66"/>
  <c r="O66" s="1"/>
  <c r="H65"/>
  <c r="O65" s="1"/>
  <c r="S64"/>
  <c r="O64"/>
  <c r="R64" s="1"/>
  <c r="S63"/>
  <c r="O63"/>
  <c r="R63" s="1"/>
  <c r="T63" s="1"/>
  <c r="U63" s="1"/>
  <c r="S62"/>
  <c r="O62"/>
  <c r="R62" s="1"/>
  <c r="T62" s="1"/>
  <c r="U62" s="1"/>
  <c r="S61"/>
  <c r="R61"/>
  <c r="T61" s="1"/>
  <c r="U61" s="1"/>
  <c r="O61"/>
  <c r="S60"/>
  <c r="O60"/>
  <c r="R60" s="1"/>
  <c r="H59"/>
  <c r="S32"/>
  <c r="R32"/>
  <c r="T32" s="1"/>
  <c r="U32" s="1"/>
  <c r="O32"/>
  <c r="S57"/>
  <c r="O57"/>
  <c r="R57" s="1"/>
  <c r="H56"/>
  <c r="S55"/>
  <c r="R55"/>
  <c r="T55" s="1"/>
  <c r="U55" s="1"/>
  <c r="O55"/>
  <c r="S54"/>
  <c r="O54"/>
  <c r="R54" s="1"/>
  <c r="S53"/>
  <c r="O53"/>
  <c r="R53" s="1"/>
  <c r="S52"/>
  <c r="O52"/>
  <c r="R52" s="1"/>
  <c r="S51"/>
  <c r="O51"/>
  <c r="R51" s="1"/>
  <c r="T51" s="1"/>
  <c r="U51" s="1"/>
  <c r="U50"/>
  <c r="S49"/>
  <c r="O49"/>
  <c r="R49" s="1"/>
  <c r="T49" s="1"/>
  <c r="U49" s="1"/>
  <c r="S48"/>
  <c r="O48"/>
  <c r="R48" s="1"/>
  <c r="S47"/>
  <c r="O47"/>
  <c r="R47" s="1"/>
  <c r="T47" s="1"/>
  <c r="U47" s="1"/>
  <c r="S46"/>
  <c r="O46"/>
  <c r="R46" s="1"/>
  <c r="T46" s="1"/>
  <c r="U46" s="1"/>
  <c r="S45"/>
  <c r="R45"/>
  <c r="T45" s="1"/>
  <c r="U45" s="1"/>
  <c r="O45"/>
  <c r="S44"/>
  <c r="O44"/>
  <c r="R44" s="1"/>
  <c r="S43"/>
  <c r="O43"/>
  <c r="R43" s="1"/>
  <c r="S42"/>
  <c r="O42"/>
  <c r="R42" s="1"/>
  <c r="S41"/>
  <c r="O41"/>
  <c r="R41" s="1"/>
  <c r="T41" s="1"/>
  <c r="U41" s="1"/>
  <c r="S40"/>
  <c r="O40"/>
  <c r="R40" s="1"/>
  <c r="S39"/>
  <c r="O39"/>
  <c r="R39" s="1"/>
  <c r="T39" s="1"/>
  <c r="U39" s="1"/>
  <c r="S38"/>
  <c r="O38"/>
  <c r="R38" s="1"/>
  <c r="T38" s="1"/>
  <c r="U38" s="1"/>
  <c r="H37"/>
  <c r="H36"/>
  <c r="S35"/>
  <c r="R35"/>
  <c r="T35" s="1"/>
  <c r="U35" s="1"/>
  <c r="O35"/>
  <c r="S34"/>
  <c r="O34"/>
  <c r="R34" s="1"/>
  <c r="U33"/>
  <c r="S58"/>
  <c r="O58"/>
  <c r="R58" s="1"/>
  <c r="U31"/>
  <c r="S30"/>
  <c r="R30"/>
  <c r="S29"/>
  <c r="O29"/>
  <c r="R29" s="1"/>
  <c r="S28"/>
  <c r="O28"/>
  <c r="R28" s="1"/>
  <c r="O27"/>
  <c r="H27"/>
  <c r="U26"/>
  <c r="S25"/>
  <c r="R25"/>
  <c r="T25" s="1"/>
  <c r="U25" s="1"/>
  <c r="S24"/>
  <c r="R24"/>
  <c r="T24" s="1"/>
  <c r="U24" s="1"/>
  <c r="O24"/>
  <c r="S23"/>
  <c r="O23"/>
  <c r="R23" s="1"/>
  <c r="H22"/>
  <c r="U21"/>
  <c r="S20"/>
  <c r="R20"/>
  <c r="S19"/>
  <c r="R19"/>
  <c r="S18"/>
  <c r="R18"/>
  <c r="S17"/>
  <c r="R17"/>
  <c r="S16"/>
  <c r="R16"/>
  <c r="U15"/>
  <c r="S14"/>
  <c r="R14"/>
  <c r="T14" s="1"/>
  <c r="U14" s="1"/>
  <c r="O14"/>
  <c r="S13"/>
  <c r="O13"/>
  <c r="R13" s="1"/>
  <c r="S12"/>
  <c r="O12"/>
  <c r="R12" s="1"/>
  <c r="T58" l="1"/>
  <c r="U58" s="1"/>
  <c r="T28"/>
  <c r="U28" s="1"/>
  <c r="T42"/>
  <c r="U42" s="1"/>
  <c r="T43"/>
  <c r="U43" s="1"/>
  <c r="T52"/>
  <c r="U52" s="1"/>
  <c r="T53"/>
  <c r="U53" s="1"/>
  <c r="T72"/>
  <c r="U72" s="1"/>
  <c r="T75"/>
  <c r="U75" s="1"/>
  <c r="T76"/>
  <c r="U76" s="1"/>
  <c r="T82"/>
  <c r="U82" s="1"/>
  <c r="T89"/>
  <c r="U89" s="1"/>
  <c r="T100"/>
  <c r="U100" s="1"/>
  <c r="T101"/>
  <c r="U101" s="1"/>
  <c r="T102"/>
  <c r="U102" s="1"/>
  <c r="T109"/>
  <c r="U109" s="1"/>
  <c r="T110"/>
  <c r="U110" s="1"/>
  <c r="T115"/>
  <c r="U115" s="1"/>
  <c r="T130"/>
  <c r="U130" s="1"/>
  <c r="T138"/>
  <c r="U138" s="1"/>
  <c r="T139"/>
  <c r="U139" s="1"/>
  <c r="T145"/>
  <c r="U145" s="1"/>
  <c r="T148"/>
  <c r="U148" s="1"/>
  <c r="T149"/>
  <c r="U149" s="1"/>
  <c r="T158"/>
  <c r="U158" s="1"/>
  <c r="T17"/>
  <c r="U17" s="1"/>
  <c r="T19"/>
  <c r="U19" s="1"/>
  <c r="T23"/>
  <c r="U23" s="1"/>
  <c r="R27"/>
  <c r="S27"/>
  <c r="T29"/>
  <c r="U29" s="1"/>
  <c r="T30"/>
  <c r="U30" s="1"/>
  <c r="T34"/>
  <c r="U34" s="1"/>
  <c r="T40"/>
  <c r="U40" s="1"/>
  <c r="T44"/>
  <c r="U44" s="1"/>
  <c r="T48"/>
  <c r="U48" s="1"/>
  <c r="T54"/>
  <c r="U54" s="1"/>
  <c r="T57"/>
  <c r="U57" s="1"/>
  <c r="T60"/>
  <c r="U60" s="1"/>
  <c r="T64"/>
  <c r="U64" s="1"/>
  <c r="R65"/>
  <c r="S65"/>
  <c r="T70"/>
  <c r="U70" s="1"/>
  <c r="T77"/>
  <c r="U77" s="1"/>
  <c r="T83"/>
  <c r="U83" s="1"/>
  <c r="T87"/>
  <c r="U87" s="1"/>
  <c r="R91"/>
  <c r="T91" s="1"/>
  <c r="U91" s="1"/>
  <c r="S91"/>
  <c r="T111"/>
  <c r="U111" s="1"/>
  <c r="R114"/>
  <c r="S114"/>
  <c r="T116"/>
  <c r="U116" s="1"/>
  <c r="F164"/>
  <c r="K164"/>
  <c r="P164"/>
  <c r="R66"/>
  <c r="S66"/>
  <c r="R73"/>
  <c r="T73" s="1"/>
  <c r="U73" s="1"/>
  <c r="S73"/>
  <c r="R90"/>
  <c r="T90" s="1"/>
  <c r="U90" s="1"/>
  <c r="S90"/>
  <c r="R95"/>
  <c r="T95" s="1"/>
  <c r="U95" s="1"/>
  <c r="S95"/>
  <c r="T123"/>
  <c r="U123" s="1"/>
  <c r="T124"/>
  <c r="U124" s="1"/>
  <c r="T125"/>
  <c r="U125" s="1"/>
  <c r="T136"/>
  <c r="U136" s="1"/>
  <c r="T143"/>
  <c r="U143" s="1"/>
  <c r="T150"/>
  <c r="U150" s="1"/>
  <c r="T154"/>
  <c r="U154" s="1"/>
  <c r="R155"/>
  <c r="S155"/>
  <c r="T159"/>
  <c r="U159" s="1"/>
  <c r="J164"/>
  <c r="M164"/>
  <c r="T13"/>
  <c r="U13" s="1"/>
  <c r="T16"/>
  <c r="U16" s="1"/>
  <c r="T18"/>
  <c r="U18" s="1"/>
  <c r="T20"/>
  <c r="U20" s="1"/>
  <c r="H118"/>
  <c r="S22"/>
  <c r="O22"/>
  <c r="R22" s="1"/>
  <c r="T22" s="1"/>
  <c r="U22" s="1"/>
  <c r="T12"/>
  <c r="O36"/>
  <c r="R36" s="1"/>
  <c r="S36"/>
  <c r="O37"/>
  <c r="R37" s="1"/>
  <c r="T37" s="1"/>
  <c r="U37" s="1"/>
  <c r="S37"/>
  <c r="O56"/>
  <c r="R56" s="1"/>
  <c r="T56" s="1"/>
  <c r="U56" s="1"/>
  <c r="S56"/>
  <c r="O59"/>
  <c r="R59" s="1"/>
  <c r="T59" s="1"/>
  <c r="U59" s="1"/>
  <c r="S59"/>
  <c r="O93"/>
  <c r="R93" s="1"/>
  <c r="T93" s="1"/>
  <c r="U93" s="1"/>
  <c r="S93"/>
  <c r="O99"/>
  <c r="R99" s="1"/>
  <c r="T99" s="1"/>
  <c r="U99" s="1"/>
  <c r="S99"/>
  <c r="S103"/>
  <c r="O103"/>
  <c r="T121"/>
  <c r="R103"/>
  <c r="S104"/>
  <c r="O104"/>
  <c r="R104" s="1"/>
  <c r="T107"/>
  <c r="U107" s="1"/>
  <c r="O160"/>
  <c r="R160" s="1"/>
  <c r="T160" s="1"/>
  <c r="U160" s="1"/>
  <c r="S160"/>
  <c r="S163" s="1"/>
  <c r="H163"/>
  <c r="H164" s="1"/>
  <c r="O131"/>
  <c r="R131" s="1"/>
  <c r="T131" s="1"/>
  <c r="U131" s="1"/>
  <c r="O132"/>
  <c r="R132" s="1"/>
  <c r="T132" s="1"/>
  <c r="U132" s="1"/>
  <c r="O133"/>
  <c r="R133" s="1"/>
  <c r="T133" s="1"/>
  <c r="U133" s="1"/>
  <c r="O140"/>
  <c r="R140" s="1"/>
  <c r="T140" s="1"/>
  <c r="U140" s="1"/>
  <c r="O147"/>
  <c r="R147" s="1"/>
  <c r="T147" s="1"/>
  <c r="U147" s="1"/>
  <c r="T66" l="1"/>
  <c r="U66" s="1"/>
  <c r="T104"/>
  <c r="U104" s="1"/>
  <c r="T103"/>
  <c r="U103" s="1"/>
  <c r="S118"/>
  <c r="S164" s="1"/>
  <c r="T155"/>
  <c r="U155" s="1"/>
  <c r="T65"/>
  <c r="U65" s="1"/>
  <c r="T27"/>
  <c r="U27" s="1"/>
  <c r="T114"/>
  <c r="U114" s="1"/>
  <c r="T36"/>
  <c r="U36" s="1"/>
  <c r="R118"/>
  <c r="R163"/>
  <c r="O163"/>
  <c r="T163"/>
  <c r="U121"/>
  <c r="U163" s="1"/>
  <c r="T118"/>
  <c r="U12"/>
  <c r="U118" s="1"/>
  <c r="O118"/>
  <c r="U164" l="1"/>
  <c r="O164"/>
  <c r="T164"/>
  <c r="R164"/>
  <c r="E11" i="10" l="1"/>
  <c r="E28" i="3" l="1"/>
  <c r="I28"/>
  <c r="J28"/>
  <c r="O27"/>
  <c r="O28" s="1"/>
  <c r="Q34" i="6"/>
  <c r="Q35"/>
  <c r="Q36"/>
  <c r="Q37"/>
  <c r="Q38"/>
  <c r="Q39"/>
  <c r="Q33"/>
  <c r="Q28"/>
  <c r="Q29"/>
  <c r="Q30"/>
  <c r="P31"/>
  <c r="P41" s="1"/>
  <c r="R28"/>
  <c r="R30"/>
  <c r="S30" s="1"/>
  <c r="M27"/>
  <c r="M28"/>
  <c r="M29"/>
  <c r="R29" s="1"/>
  <c r="S29" s="1"/>
  <c r="M30"/>
  <c r="S28" l="1"/>
  <c r="J11" i="10"/>
  <c r="K11"/>
  <c r="L11"/>
  <c r="O11"/>
  <c r="P11"/>
  <c r="Q11"/>
  <c r="Q7"/>
  <c r="Q8"/>
  <c r="Q9"/>
  <c r="Q10"/>
  <c r="Q6"/>
  <c r="P7"/>
  <c r="P8"/>
  <c r="P9"/>
  <c r="P10"/>
  <c r="P6"/>
  <c r="O7"/>
  <c r="O8"/>
  <c r="O9"/>
  <c r="O10"/>
  <c r="O6"/>
  <c r="J7"/>
  <c r="L7" s="1"/>
  <c r="J8"/>
  <c r="L8" s="1"/>
  <c r="J9"/>
  <c r="L9" s="1"/>
  <c r="J10"/>
  <c r="L10" s="1"/>
  <c r="J6"/>
  <c r="L6" s="1"/>
  <c r="P10" i="3"/>
  <c r="P11"/>
  <c r="P14"/>
  <c r="P23"/>
  <c r="P15"/>
  <c r="P21"/>
  <c r="P20"/>
  <c r="P27"/>
  <c r="M10"/>
  <c r="M11"/>
  <c r="M14"/>
  <c r="M23"/>
  <c r="M15"/>
  <c r="M21"/>
  <c r="M20"/>
  <c r="M27"/>
  <c r="G10"/>
  <c r="G11"/>
  <c r="G14"/>
  <c r="G23"/>
  <c r="G15"/>
  <c r="G21"/>
  <c r="G19"/>
  <c r="K19" s="1"/>
  <c r="M19" s="1"/>
  <c r="G20"/>
  <c r="G24"/>
  <c r="K24" s="1"/>
  <c r="M24" s="1"/>
  <c r="G27"/>
  <c r="G17"/>
  <c r="K17" s="1"/>
  <c r="M17" s="1"/>
  <c r="K8"/>
  <c r="E31" i="6"/>
  <c r="E40"/>
  <c r="I31"/>
  <c r="I40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R27" s="1"/>
  <c r="Q7"/>
  <c r="Q31" s="1"/>
  <c r="G28" i="3" l="1"/>
  <c r="Q20"/>
  <c r="R20" s="1"/>
  <c r="Q15"/>
  <c r="Q14"/>
  <c r="Q10"/>
  <c r="M8"/>
  <c r="M28" s="1"/>
  <c r="K28"/>
  <c r="Q27"/>
  <c r="Q21"/>
  <c r="R21" s="1"/>
  <c r="Q23"/>
  <c r="Q11"/>
  <c r="E41" i="6"/>
  <c r="Q40"/>
  <c r="Q41" s="1"/>
  <c r="I41"/>
  <c r="R15" i="3"/>
  <c r="R14"/>
  <c r="R11"/>
  <c r="P19"/>
  <c r="R23"/>
  <c r="R10"/>
  <c r="P8"/>
  <c r="P24"/>
  <c r="P17"/>
  <c r="M39" i="6"/>
  <c r="R39" s="1"/>
  <c r="S39" s="1"/>
  <c r="M38"/>
  <c r="R38" s="1"/>
  <c r="S38" s="1"/>
  <c r="M37"/>
  <c r="R37" s="1"/>
  <c r="S37" s="1"/>
  <c r="M36"/>
  <c r="R36" s="1"/>
  <c r="S36" s="1"/>
  <c r="M35"/>
  <c r="R35" s="1"/>
  <c r="S35" s="1"/>
  <c r="M34"/>
  <c r="R34" s="1"/>
  <c r="S34" s="1"/>
  <c r="M33"/>
  <c r="M9"/>
  <c r="M10"/>
  <c r="M11"/>
  <c r="M12"/>
  <c r="M13"/>
  <c r="M14"/>
  <c r="M17"/>
  <c r="M18"/>
  <c r="M19"/>
  <c r="M20"/>
  <c r="M22"/>
  <c r="M23"/>
  <c r="M26"/>
  <c r="S27"/>
  <c r="M8"/>
  <c r="M7"/>
  <c r="R7" s="1"/>
  <c r="J22" i="2"/>
  <c r="L22" s="1"/>
  <c r="J21"/>
  <c r="L21" s="1"/>
  <c r="J20"/>
  <c r="L20" s="1"/>
  <c r="J19"/>
  <c r="L19" s="1"/>
  <c r="J8"/>
  <c r="L8" s="1"/>
  <c r="J9"/>
  <c r="O9" s="1"/>
  <c r="J10"/>
  <c r="O10" s="1"/>
  <c r="J11"/>
  <c r="O11" s="1"/>
  <c r="J12"/>
  <c r="L12" s="1"/>
  <c r="J13"/>
  <c r="O13" s="1"/>
  <c r="J14"/>
  <c r="O14" s="1"/>
  <c r="J15"/>
  <c r="O15" s="1"/>
  <c r="J16"/>
  <c r="L16" s="1"/>
  <c r="J7"/>
  <c r="L7" s="1"/>
  <c r="G39" i="6"/>
  <c r="G38"/>
  <c r="K25"/>
  <c r="M25" s="1"/>
  <c r="K24"/>
  <c r="M24" s="1"/>
  <c r="K21"/>
  <c r="M21" s="1"/>
  <c r="G36"/>
  <c r="G33"/>
  <c r="G34"/>
  <c r="G35"/>
  <c r="G37"/>
  <c r="G10"/>
  <c r="G11"/>
  <c r="G12"/>
  <c r="G13"/>
  <c r="G14"/>
  <c r="G15"/>
  <c r="K15" s="1"/>
  <c r="G16"/>
  <c r="K16" s="1"/>
  <c r="M16" s="1"/>
  <c r="G17"/>
  <c r="G18"/>
  <c r="G19"/>
  <c r="G20"/>
  <c r="G22"/>
  <c r="G23"/>
  <c r="G26"/>
  <c r="G27"/>
  <c r="G9"/>
  <c r="G8"/>
  <c r="G7"/>
  <c r="Q17" i="3" l="1"/>
  <c r="R17" s="1"/>
  <c r="Q8"/>
  <c r="R8" s="1"/>
  <c r="P28"/>
  <c r="Q24"/>
  <c r="R24" s="1"/>
  <c r="Q19"/>
  <c r="R19" s="1"/>
  <c r="R24" i="6"/>
  <c r="S24" s="1"/>
  <c r="S7"/>
  <c r="R23"/>
  <c r="S23" s="1"/>
  <c r="R20"/>
  <c r="S20" s="1"/>
  <c r="R18"/>
  <c r="S18" s="1"/>
  <c r="R14"/>
  <c r="S14" s="1"/>
  <c r="R12"/>
  <c r="S12" s="1"/>
  <c r="R10"/>
  <c r="S10" s="1"/>
  <c r="M40"/>
  <c r="R33"/>
  <c r="S33" s="1"/>
  <c r="R16"/>
  <c r="S16" s="1"/>
  <c r="R21"/>
  <c r="S21" s="1"/>
  <c r="R25"/>
  <c r="S25" s="1"/>
  <c r="R8"/>
  <c r="S8" s="1"/>
  <c r="R26"/>
  <c r="S26" s="1"/>
  <c r="R22"/>
  <c r="S22" s="1"/>
  <c r="R19"/>
  <c r="S19" s="1"/>
  <c r="R17"/>
  <c r="S17" s="1"/>
  <c r="R13"/>
  <c r="S13" s="1"/>
  <c r="R11"/>
  <c r="S11" s="1"/>
  <c r="R9"/>
  <c r="S9" s="1"/>
  <c r="G40"/>
  <c r="G31"/>
  <c r="M15"/>
  <c r="K31"/>
  <c r="L14" i="2"/>
  <c r="P14" s="1"/>
  <c r="Q14" s="1"/>
  <c r="L10"/>
  <c r="P10" s="1"/>
  <c r="Q10" s="1"/>
  <c r="O16"/>
  <c r="P16" s="1"/>
  <c r="Q16" s="1"/>
  <c r="O12"/>
  <c r="P12" s="1"/>
  <c r="Q12" s="1"/>
  <c r="O8"/>
  <c r="P8" s="1"/>
  <c r="Q8" s="1"/>
  <c r="O22"/>
  <c r="P22" s="1"/>
  <c r="Q22" s="1"/>
  <c r="O20"/>
  <c r="P20" s="1"/>
  <c r="Q20" s="1"/>
  <c r="J23"/>
  <c r="L23"/>
  <c r="O19"/>
  <c r="O21"/>
  <c r="P21" s="1"/>
  <c r="Q21" s="1"/>
  <c r="J17"/>
  <c r="O7"/>
  <c r="L15"/>
  <c r="P15" s="1"/>
  <c r="Q15" s="1"/>
  <c r="L13"/>
  <c r="P13" s="1"/>
  <c r="Q13" s="1"/>
  <c r="L11"/>
  <c r="P11" s="1"/>
  <c r="Q11" s="1"/>
  <c r="L9"/>
  <c r="R28" i="3" l="1"/>
  <c r="Q28"/>
  <c r="R15" i="6"/>
  <c r="S15" s="1"/>
  <c r="S31" s="1"/>
  <c r="M31"/>
  <c r="M41" s="1"/>
  <c r="S40"/>
  <c r="R40"/>
  <c r="G41"/>
  <c r="L17" i="2"/>
  <c r="O23"/>
  <c r="P19"/>
  <c r="J24"/>
  <c r="L24"/>
  <c r="P7"/>
  <c r="O17"/>
  <c r="P9"/>
  <c r="Q9" s="1"/>
  <c r="S41" i="6" l="1"/>
  <c r="R31"/>
  <c r="R41" s="1"/>
  <c r="O24" i="2"/>
  <c r="Q19"/>
  <c r="Q23" s="1"/>
  <c r="P23"/>
  <c r="P17"/>
  <c r="Q7"/>
  <c r="Q17" s="1"/>
  <c r="Q24" l="1"/>
  <c r="P24"/>
</calcChain>
</file>

<file path=xl/sharedStrings.xml><?xml version="1.0" encoding="utf-8"?>
<sst xmlns="http://schemas.openxmlformats.org/spreadsheetml/2006/main" count="1580" uniqueCount="568">
  <si>
    <t xml:space="preserve">   SỞ Y TẾ NGHỆ AN</t>
  </si>
  <si>
    <t xml:space="preserve"> </t>
  </si>
  <si>
    <t>TT</t>
  </si>
  <si>
    <t>Họ và tên</t>
  </si>
  <si>
    <t>Ngày xếp</t>
  </si>
  <si>
    <t>Hệ số mới</t>
  </si>
  <si>
    <t>Vượt khung</t>
  </si>
  <si>
    <t>Ưu đãi</t>
  </si>
  <si>
    <t>Ghi chú</t>
  </si>
  <si>
    <t>Hệ số</t>
  </si>
  <si>
    <t>Số %</t>
  </si>
  <si>
    <t>V.08.05.13</t>
  </si>
  <si>
    <t>V.08.03.07</t>
  </si>
  <si>
    <t>Từ Thị Hường</t>
  </si>
  <si>
    <t>V.08.07.19</t>
  </si>
  <si>
    <t>Lương Thị Lan</t>
  </si>
  <si>
    <t>V.08.01.03</t>
  </si>
  <si>
    <t>Vi Thị Hồng Bé</t>
  </si>
  <si>
    <t>23/6/1985</t>
  </si>
  <si>
    <t>06a031</t>
  </si>
  <si>
    <t>Trần Văn Chung</t>
  </si>
  <si>
    <t>Vi Thị Hương</t>
  </si>
  <si>
    <t>NGƯỜI LẬP BIỂU</t>
  </si>
  <si>
    <t>Phan Bá Lịch</t>
  </si>
  <si>
    <t>SỞ Y TẾ NGHỆ AN</t>
  </si>
  <si>
    <t>CỘNG HÒA XÃ HỘI CHỦ NGHHĨA VIỆT NAM</t>
  </si>
  <si>
    <t>Độc lập- Tự do- Hạnh phúc</t>
  </si>
  <si>
    <t>Ngày tháng sinh</t>
  </si>
  <si>
    <t>Mã ngạch</t>
  </si>
  <si>
    <t>HS mức lương</t>
  </si>
  <si>
    <t>Vượt khung cũ</t>
  </si>
  <si>
    <t>Vượt khung mới</t>
  </si>
  <si>
    <t>Chênh lệch hệ số</t>
  </si>
  <si>
    <t>Ưu đãi nghề</t>
  </si>
  <si>
    <t>Thu hút</t>
  </si>
  <si>
    <t>Ngày hưởng</t>
  </si>
  <si>
    <t>Lương Thị Thu</t>
  </si>
  <si>
    <t>30/02/1965</t>
  </si>
  <si>
    <t>V.08.06.16</t>
  </si>
  <si>
    <t>Trần Thị Hương</t>
  </si>
  <si>
    <t>22/05/1966</t>
  </si>
  <si>
    <t>Đậu Thị Hương</t>
  </si>
  <si>
    <t>26/11/1966</t>
  </si>
  <si>
    <t>Tống Thị Oanh</t>
  </si>
  <si>
    <t>Lê Thị Nga</t>
  </si>
  <si>
    <t>14/05/1967</t>
  </si>
  <si>
    <t xml:space="preserve">  XÁC NHẬN CỦA SỞ Y TẾ NGHỆ AN</t>
  </si>
  <si>
    <t xml:space="preserve">        GIÁM ĐỐC </t>
  </si>
  <si>
    <t xml:space="preserve">   </t>
  </si>
  <si>
    <t xml:space="preserve">      Phan Bá Lịch</t>
  </si>
  <si>
    <t xml:space="preserve">      Đăng Tân Minh</t>
  </si>
  <si>
    <t xml:space="preserve"> GIÁM ĐỐC</t>
  </si>
  <si>
    <t>Dương Đình Chỉnh</t>
  </si>
  <si>
    <t>Lê Giang Nam</t>
  </si>
  <si>
    <t xml:space="preserve"> TRUNG TÂM Y TẾ QUỲ CHÂU</t>
  </si>
  <si>
    <t>1</t>
  </si>
  <si>
    <t>Trương Thanh Tâm</t>
  </si>
  <si>
    <t>8</t>
  </si>
  <si>
    <t>10</t>
  </si>
  <si>
    <t>Vi Văn Chung</t>
  </si>
  <si>
    <t>4</t>
  </si>
  <si>
    <t>5</t>
  </si>
  <si>
    <t>6</t>
  </si>
  <si>
    <t>7</t>
  </si>
  <si>
    <t>Phạm Thị Nhi</t>
  </si>
  <si>
    <t>Mạc Thị Thuyết</t>
  </si>
  <si>
    <t>11</t>
  </si>
  <si>
    <t>Trần Thị Xuyến</t>
  </si>
  <si>
    <t>12</t>
  </si>
  <si>
    <t>Vang Thanh Bình</t>
  </si>
  <si>
    <t>Lang Thị Chiến</t>
  </si>
  <si>
    <t>Trần Thị Thu</t>
  </si>
  <si>
    <t>Nguyễn thị Bích Vân</t>
  </si>
  <si>
    <t>Đinh Thị Hạnh</t>
  </si>
  <si>
    <t>Trần Thị Châu</t>
  </si>
  <si>
    <t>Trương Thị Thủy</t>
  </si>
  <si>
    <t>Lô Thị Phương</t>
  </si>
  <si>
    <t>Vi Thị Lý</t>
  </si>
  <si>
    <t>Lữ Thị Minh</t>
  </si>
  <si>
    <t>Vi Văn Ngọc</t>
  </si>
  <si>
    <t>Lương Thị Tuyến</t>
  </si>
  <si>
    <t>Lương Thị Ngân</t>
  </si>
  <si>
    <t>Sầm Thị Hảo</t>
  </si>
  <si>
    <t>Vi Thị Đào</t>
  </si>
  <si>
    <t>Mạc Thị Yến</t>
  </si>
  <si>
    <t>Lang Thị Hoa</t>
  </si>
  <si>
    <t>Lương Văn Thủy</t>
  </si>
  <si>
    <t>Nguyễn Trọng Khánh</t>
  </si>
  <si>
    <t>Sầm Thị Hà</t>
  </si>
  <si>
    <t>Lô Thị Tâm</t>
  </si>
  <si>
    <t>Hà Thị Thơ</t>
  </si>
  <si>
    <t>Lương Việt Khoa</t>
  </si>
  <si>
    <t>Vi Văn Nhất</t>
  </si>
  <si>
    <t>Tạ Thị Châu</t>
  </si>
  <si>
    <t>Vi Thị Hải</t>
  </si>
  <si>
    <t>Vi Thị Hồng</t>
  </si>
  <si>
    <t>Lê Thị An</t>
  </si>
  <si>
    <t>Trương Thị Hiền</t>
  </si>
  <si>
    <t>Lữ Bình Ngọc</t>
  </si>
  <si>
    <t>Hà Văn Hải</t>
  </si>
  <si>
    <t>Sầm Thị Thanh</t>
  </si>
  <si>
    <t>Lô Thị Thu</t>
  </si>
  <si>
    <t>Trương Đỗ Mỹ</t>
  </si>
  <si>
    <t>Nguyễn Thị Thỏa</t>
  </si>
  <si>
    <t>Tống Thị Mỹ Châu</t>
  </si>
  <si>
    <t>Lò Thị Mai</t>
  </si>
  <si>
    <t>Cao Văn Khánh</t>
  </si>
  <si>
    <t>Vi Thị Bốn</t>
  </si>
  <si>
    <t>Phạm Thị Ngọc</t>
  </si>
  <si>
    <t>Nguyễn Đình Phùng</t>
  </si>
  <si>
    <t>Lê Thị Hoài</t>
  </si>
  <si>
    <t>Phan Thu Hương</t>
  </si>
  <si>
    <t>Hủn Vi Thành</t>
  </si>
  <si>
    <t>Vi Minh Đức</t>
  </si>
  <si>
    <t>Lương Thị Bích Thủy</t>
  </si>
  <si>
    <t>Phạm Đức Anh</t>
  </si>
  <si>
    <t>Vi Thị Lan</t>
  </si>
  <si>
    <t>Trần Thị Thúy Ngân</t>
  </si>
  <si>
    <t>Vi Thị Chi</t>
  </si>
  <si>
    <t xml:space="preserve"> CỘNG HÒA XÃ HỘI CHỦ NGHĨA VIỆT NAM</t>
  </si>
  <si>
    <t>TRUNG TÂM Y TẾ QUỲ CHÂU</t>
  </si>
  <si>
    <t>Độc lập - Tự do - Hạnh phúc</t>
  </si>
  <si>
    <t>DANH SÁCH CÁN BỘ TRẠM Y TẾ XÃ, THỊ TRẤN</t>
  </si>
  <si>
    <t>Họ và Tên</t>
  </si>
  <si>
    <t>Ngày sinh</t>
  </si>
  <si>
    <t>Mã nghạch</t>
  </si>
  <si>
    <t>Hệ số lương</t>
  </si>
  <si>
    <t>Ngày xếp mới</t>
  </si>
  <si>
    <t>Ưu đãi tăng</t>
  </si>
  <si>
    <t xml:space="preserve">Thu hút tăng </t>
  </si>
  <si>
    <t>Tổng hệ số</t>
  </si>
  <si>
    <t xml:space="preserve">Số tiền tăng thêm/tháng </t>
  </si>
  <si>
    <t>%</t>
  </si>
  <si>
    <t>Trạm Châu Thuận</t>
  </si>
  <si>
    <t>18/1/1969</t>
  </si>
  <si>
    <t>Trạm Châu Bính</t>
  </si>
  <si>
    <t>28/8/1966</t>
  </si>
  <si>
    <t>V.08.08.23</t>
  </si>
  <si>
    <t>Trạm Châu Tiến</t>
  </si>
  <si>
    <t xml:space="preserve">Vi Thị Hồng </t>
  </si>
  <si>
    <t>22/6/1976</t>
  </si>
  <si>
    <t>Lô Thị Tuyết</t>
  </si>
  <si>
    <t>Trạm Châu Hạnh</t>
  </si>
  <si>
    <t>Trạm thị trấn Tân Lạc</t>
  </si>
  <si>
    <t>Trạm Châu Hội</t>
  </si>
  <si>
    <t xml:space="preserve"> Lương Thị Ngân</t>
  </si>
  <si>
    <t>21/6/1971</t>
  </si>
  <si>
    <t>Trạm Châu Bình</t>
  </si>
  <si>
    <t xml:space="preserve"> Tạ Thị Châu</t>
  </si>
  <si>
    <t>20/4/1970</t>
  </si>
  <si>
    <t>Lữ Ngọc Chuyển</t>
  </si>
  <si>
    <t>V.08.02.06</t>
  </si>
  <si>
    <t>15/10/1977</t>
  </si>
  <si>
    <t xml:space="preserve"> Sầm Thị Hà</t>
  </si>
  <si>
    <t>26/3/1972</t>
  </si>
  <si>
    <t>Tổng cộng</t>
  </si>
  <si>
    <t>GIÁM ĐỐC</t>
  </si>
  <si>
    <t>Đặng Tân Minh</t>
  </si>
  <si>
    <t>CỘNG HÒA XÃ HỘI CHỦ NGHĨA VIỆT NAM</t>
  </si>
  <si>
    <t>Hệ số phụ cấp</t>
  </si>
  <si>
    <t>Chức vụ</t>
  </si>
  <si>
    <t>Công tác lâu năm</t>
  </si>
  <si>
    <t>Khu vực</t>
  </si>
  <si>
    <t>Tổng hệ số phụ cấp</t>
  </si>
  <si>
    <t>Hsố</t>
  </si>
  <si>
    <t xml:space="preserve">  %</t>
  </si>
  <si>
    <t>Vi Thị Hiền</t>
  </si>
  <si>
    <t>Quỳ Châu, ngày       tháng 12 năm 2019</t>
  </si>
  <si>
    <t>Vinh, ngày       tháng 12 năm 2019</t>
  </si>
  <si>
    <t>Các khoản đóng góp 23,5%</t>
  </si>
  <si>
    <t>V khung</t>
  </si>
  <si>
    <t>Trách nhiệm</t>
  </si>
  <si>
    <t>Ngày</t>
  </si>
  <si>
    <t>Tháng</t>
  </si>
  <si>
    <t>Năm</t>
  </si>
  <si>
    <t>Trạm Y tế Châu Thuận</t>
  </si>
  <si>
    <t>Trần Xuân Hòa</t>
  </si>
  <si>
    <t>18/01/1969</t>
  </si>
  <si>
    <t>Sầm Thị Mười</t>
  </si>
  <si>
    <t>Tăng Văn Tân</t>
  </si>
  <si>
    <t>Trạm Y tế Châu Bính</t>
  </si>
  <si>
    <t>Lê thị Quỳnh Giang</t>
  </si>
  <si>
    <t>28/08/1966</t>
  </si>
  <si>
    <t>Trạm Y tế Châu Tiến</t>
  </si>
  <si>
    <t>Lương Thị Hà</t>
  </si>
  <si>
    <t>25/09/1972</t>
  </si>
  <si>
    <t>22/06/1976</t>
  </si>
  <si>
    <t>Trạm Y tế Châu Thắng</t>
  </si>
  <si>
    <t>Lương Thị Thủy</t>
  </si>
  <si>
    <t>24/06/1976</t>
  </si>
  <si>
    <t>Lữ Thị Thanh</t>
  </si>
  <si>
    <t>Nguyễn Thị Nhung</t>
  </si>
  <si>
    <t>Trạm Y tế Châu Hạnh</t>
  </si>
  <si>
    <t>16/05/1969</t>
  </si>
  <si>
    <t>Nguyễn Thị Hiền</t>
  </si>
  <si>
    <t>Bùi Thị Hạnh</t>
  </si>
  <si>
    <t>28/08/1980</t>
  </si>
  <si>
    <t>13/08/1971</t>
  </si>
  <si>
    <t>Lê Thị Hòa</t>
  </si>
  <si>
    <t xml:space="preserve">23/3/1986 </t>
  </si>
  <si>
    <t>Trạm Y tế thị trấn Tân Lạc</t>
  </si>
  <si>
    <t>Phạm Thị Vân</t>
  </si>
  <si>
    <t>20/09/1978</t>
  </si>
  <si>
    <t>13/07/1971</t>
  </si>
  <si>
    <t>26/10/1985</t>
  </si>
  <si>
    <t>Lang Văn Như</t>
  </si>
  <si>
    <t>Trạm Y tế Châu Hội</t>
  </si>
  <si>
    <t>Lương Thị Hiền</t>
  </si>
  <si>
    <t>28/04/1976</t>
  </si>
  <si>
    <t>21/06/1971</t>
  </si>
  <si>
    <t>Hà Thị Lý</t>
  </si>
  <si>
    <t>Lữ Thị Thành</t>
  </si>
  <si>
    <t>Lữ thị Mai Lê</t>
  </si>
  <si>
    <t>Trạm Y tế Châu Bình</t>
  </si>
  <si>
    <t>25/12/1965</t>
  </si>
  <si>
    <t>Ngân Thị Hà</t>
  </si>
  <si>
    <t>Nguyễn Thị Liên</t>
  </si>
  <si>
    <t>26/07/1987</t>
  </si>
  <si>
    <t>Nguyễn Thị Nhàn</t>
  </si>
  <si>
    <t xml:space="preserve">                               Trạm Y tế Châu Nga</t>
  </si>
  <si>
    <t>Lang Văn Hùng</t>
  </si>
  <si>
    <t>15/03/1988</t>
  </si>
  <si>
    <t>Vi Văn Sinh</t>
  </si>
  <si>
    <t>19/12/1962</t>
  </si>
  <si>
    <t>17/05/1964</t>
  </si>
  <si>
    <t>Trạm Y tế Châu Phong</t>
  </si>
  <si>
    <t>Vi Thị Chuyên</t>
  </si>
  <si>
    <t>28/07/1973</t>
  </si>
  <si>
    <t>Quang Văn Dũng</t>
  </si>
  <si>
    <t>21/07/1970</t>
  </si>
  <si>
    <t>Lô Văn Hải</t>
  </si>
  <si>
    <t>21/02/1978</t>
  </si>
  <si>
    <t>Lang Thị Hoài</t>
  </si>
  <si>
    <t xml:space="preserve">Vi Thị Kim Chi </t>
  </si>
  <si>
    <t xml:space="preserve">  Trạm Y tế Châu Hoàn</t>
  </si>
  <si>
    <t>15/06/1968</t>
  </si>
  <si>
    <t>Quang Thị Hương</t>
  </si>
  <si>
    <t>Vi Thị Nhung</t>
  </si>
  <si>
    <t>19/11/1983</t>
  </si>
  <si>
    <t xml:space="preserve">                               Trạm Y tế Diên Lãm</t>
  </si>
  <si>
    <t>Hà Văn Bính</t>
  </si>
  <si>
    <t>26/03/1972</t>
  </si>
  <si>
    <t>Quang Thị Hồng</t>
  </si>
  <si>
    <t>15/04/1980</t>
  </si>
  <si>
    <t>TP TỔ CHỨC CÁN BỘ</t>
  </si>
  <si>
    <t>Tống Thị Hằng</t>
  </si>
  <si>
    <t>V.08.01.02</t>
  </si>
  <si>
    <t>Lô Thanh Quý</t>
  </si>
  <si>
    <t>20/09/1975</t>
  </si>
  <si>
    <t>Hoàng Anh Hiệp</t>
  </si>
  <si>
    <t>V.08.08.21</t>
  </si>
  <si>
    <t>Phòng Tài vụ-Kế toán</t>
  </si>
  <si>
    <t>Lê Hữu Ngọc</t>
  </si>
  <si>
    <t>23/06/1985</t>
  </si>
  <si>
    <t>Đặng Thị Ninh</t>
  </si>
  <si>
    <t>30/05/1985</t>
  </si>
  <si>
    <t>22/10/1984</t>
  </si>
  <si>
    <t>Lang Thị Hồng Lan</t>
  </si>
  <si>
    <t>Phòng Tổ chức-Hành chính</t>
  </si>
  <si>
    <t>16/10/1966</t>
  </si>
  <si>
    <t>16/12/1972</t>
  </si>
  <si>
    <t>Phòng Kế hoạch-nghiệp vụ</t>
  </si>
  <si>
    <t>Hồ Thị Thanh</t>
  </si>
  <si>
    <t>Lê Thị Hồng Thắm</t>
  </si>
  <si>
    <t>Nguyễn Tiến Mạnh</t>
  </si>
  <si>
    <t>V.05.02.07</t>
  </si>
  <si>
    <t>Phòng Điều dưỡng</t>
  </si>
  <si>
    <t>V.08.05.12</t>
  </si>
  <si>
    <t>Khoa Nôi-Nhi-Lây Tổng hợp</t>
  </si>
  <si>
    <t>Lang Thị Nga</t>
  </si>
  <si>
    <t>15/11/1979</t>
  </si>
  <si>
    <t>Lương Thị Ngọc Ánh</t>
  </si>
  <si>
    <t>20/09/1969</t>
  </si>
  <si>
    <t>Quang Thị Yến</t>
  </si>
  <si>
    <t>Nguyễn Thị Mai</t>
  </si>
  <si>
    <t>Vi Thị Nang</t>
  </si>
  <si>
    <t>15/12/89</t>
  </si>
  <si>
    <t>Trần Anh Tuấn</t>
  </si>
  <si>
    <t>Trương Trung Hiếu</t>
  </si>
  <si>
    <t>Lữ Thị Ly</t>
  </si>
  <si>
    <t>17/02/1990</t>
  </si>
  <si>
    <t>Lê Thị Hải</t>
  </si>
  <si>
    <t>Lim Thị Phương Thảo</t>
  </si>
  <si>
    <t>21/10/1991</t>
  </si>
  <si>
    <t>Phạm Thị Thủy</t>
  </si>
  <si>
    <t>Khoa Ngoại-Sản</t>
  </si>
  <si>
    <t>21/02/1972</t>
  </si>
  <si>
    <t>Lê Việt Thắng</t>
  </si>
  <si>
    <t>25/3/1984</t>
  </si>
  <si>
    <t>Châu Minh Cương</t>
  </si>
  <si>
    <t>Lô Thanh Ngọc</t>
  </si>
  <si>
    <t>24/08/1985</t>
  </si>
  <si>
    <t>15/12/1988</t>
  </si>
  <si>
    <t>Vy Thị Danh</t>
  </si>
  <si>
    <t>22/04/1978</t>
  </si>
  <si>
    <t>Vy Thị Vinh</t>
  </si>
  <si>
    <t>30/04/1972</t>
  </si>
  <si>
    <t>Lương Thị Tuyết</t>
  </si>
  <si>
    <t>22/11/1975</t>
  </si>
  <si>
    <t>Lê Thị Thu Huyền</t>
  </si>
  <si>
    <t>26/10/1970</t>
  </si>
  <si>
    <t>Nguyễn Thị Khuyên</t>
  </si>
  <si>
    <t>Nguyễn Thị Phương</t>
  </si>
  <si>
    <t>29/12/1989</t>
  </si>
  <si>
    <t>Lang Thị Kiều</t>
  </si>
  <si>
    <t>29/08/1980</t>
  </si>
  <si>
    <t>24/04/1970</t>
  </si>
  <si>
    <t>Khoa Y học cổ truyền</t>
  </si>
  <si>
    <t>20/04/1964</t>
  </si>
  <si>
    <t>Lang Thị Thu</t>
  </si>
  <si>
    <t>Lý Thị Nhung</t>
  </si>
  <si>
    <t>Lang Thị Hà</t>
  </si>
  <si>
    <t>30/01/1975</t>
  </si>
  <si>
    <t>Hồ Thị Thủy</t>
  </si>
  <si>
    <t>Lang Văn Duy</t>
  </si>
  <si>
    <t>15/08/1971</t>
  </si>
  <si>
    <t>Sầm Thị Phương Thuận</t>
  </si>
  <si>
    <t>14/08/1971</t>
  </si>
  <si>
    <t>Khoa Khám bệnh</t>
  </si>
  <si>
    <t>Vi Thị Xuân</t>
  </si>
  <si>
    <t>16/04/1971</t>
  </si>
  <si>
    <t>Lương Xuân Quỳnh</t>
  </si>
  <si>
    <t>Lữ Thị Thuận</t>
  </si>
  <si>
    <t>28/08/1967</t>
  </si>
  <si>
    <t>Vi Thị Hải Hậu</t>
  </si>
  <si>
    <t>20/11/1989</t>
  </si>
  <si>
    <t>28/3/1990</t>
  </si>
  <si>
    <t>23/11/1989</t>
  </si>
  <si>
    <t>Nguyễn Tuấn Anh</t>
  </si>
  <si>
    <t>25/12/1992</t>
  </si>
  <si>
    <t>Khoa Cận lâm sàng</t>
  </si>
  <si>
    <t>Lương Văn Thương</t>
  </si>
  <si>
    <t>26/5/1976</t>
  </si>
  <si>
    <t>Phan Thị Hải Yến</t>
  </si>
  <si>
    <t>17/8/1988</t>
  </si>
  <si>
    <t>15/8/1989</t>
  </si>
  <si>
    <t>25/5/1987</t>
  </si>
  <si>
    <t>24/04/1980</t>
  </si>
  <si>
    <t>Hoàng Thị Lập</t>
  </si>
  <si>
    <t>24/04/1965</t>
  </si>
  <si>
    <t>Lô Thị Mơ</t>
  </si>
  <si>
    <t>18/12/1991</t>
  </si>
  <si>
    <t>15/01/1987</t>
  </si>
  <si>
    <t>Lang Văn Thuận</t>
  </si>
  <si>
    <t>13/01/1970</t>
  </si>
  <si>
    <t xml:space="preserve">         Khoa Dược</t>
  </si>
  <si>
    <t>Phan Thị Lài</t>
  </si>
  <si>
    <t>Trần Thức Huy</t>
  </si>
  <si>
    <t>18/09/1970</t>
  </si>
  <si>
    <t>Mạc Thành Linh</t>
  </si>
  <si>
    <t>V.08.08.22</t>
  </si>
  <si>
    <t>Nguyễn Như Ngọc</t>
  </si>
  <si>
    <t>20/8/1987</t>
  </si>
  <si>
    <t>Tống Thị Cúc</t>
  </si>
  <si>
    <t>Cơ sở điều trị Methadone</t>
  </si>
  <si>
    <t>Nguyễn Tiến Dũng</t>
  </si>
  <si>
    <t>27/06/1963</t>
  </si>
  <si>
    <t>Sầm Thị Giang</t>
  </si>
  <si>
    <t>Nguyễn Thị Thu Hoài</t>
  </si>
  <si>
    <t>23/7/1988</t>
  </si>
  <si>
    <t>30/05/1972</t>
  </si>
  <si>
    <t>Hệ Dự phòng</t>
  </si>
  <si>
    <t xml:space="preserve">         Ban Giám đốc</t>
  </si>
  <si>
    <t>Vi Văn Thắng</t>
  </si>
  <si>
    <t>Đinh Ngọc Khiêm</t>
  </si>
  <si>
    <t>27/5/1984</t>
  </si>
  <si>
    <t>06. 032</t>
  </si>
  <si>
    <t>Nguyễn thị Ngọc Hạnh</t>
  </si>
  <si>
    <t>06a.031</t>
  </si>
  <si>
    <t>Thái thị Hải Anh</t>
  </si>
  <si>
    <t>Nguyễn Thị Tùy</t>
  </si>
  <si>
    <t>Khoa Chăm sóc SKSS</t>
  </si>
  <si>
    <t>Lang Thị Trúc Phương</t>
  </si>
  <si>
    <t>Hoàng Thị Hường</t>
  </si>
  <si>
    <t>Hoàng Thị Tuyết</t>
  </si>
  <si>
    <t>Khoa KSDB-HIV/AIDS</t>
  </si>
  <si>
    <t>Nguyễn thị Trang Nhung</t>
  </si>
  <si>
    <t>Vi Thị Tư</t>
  </si>
  <si>
    <t>Sầm Thị Nga</t>
  </si>
  <si>
    <t>Lê Thị Huệ</t>
  </si>
  <si>
    <t>Cao Thị Huyền</t>
  </si>
  <si>
    <t>Vi Nam Đông</t>
  </si>
  <si>
    <t>Khoa Y tế công cộng</t>
  </si>
  <si>
    <t>Lang Thị Hồng</t>
  </si>
  <si>
    <t>Phan Xuân Đức</t>
  </si>
  <si>
    <t>19/4/1988</t>
  </si>
  <si>
    <t>V.08.04.10</t>
  </si>
  <si>
    <t>Nguyễn Thành Chung</t>
  </si>
  <si>
    <t>Nguyễn Văn Hiếu</t>
  </si>
  <si>
    <t>Hoàng Anh Trung</t>
  </si>
  <si>
    <t>Lương Anh Sơn</t>
  </si>
  <si>
    <t>Lương Thị Loan</t>
  </si>
  <si>
    <t>Đinh thị Thu Trang</t>
  </si>
  <si>
    <t>Khoa An toàn vệ sinh thực phẩm</t>
  </si>
  <si>
    <t>Lô Thanh Hương</t>
  </si>
  <si>
    <t>Phạm Đình Thuần</t>
  </si>
  <si>
    <t>Hoàng Thị Lệ</t>
  </si>
  <si>
    <t>Lương Thị Nhã</t>
  </si>
  <si>
    <t>II</t>
  </si>
  <si>
    <t>01</t>
  </si>
  <si>
    <t>02</t>
  </si>
  <si>
    <t>Lim Trung Hiếu</t>
  </si>
  <si>
    <t>02007</t>
  </si>
  <si>
    <t>Vi Ngọc Trâm</t>
  </si>
  <si>
    <t>Lương Quý Nhân</t>
  </si>
  <si>
    <t>Võ Thị Ngà</t>
  </si>
  <si>
    <t>Vi Thị Giang</t>
  </si>
  <si>
    <t>08</t>
  </si>
  <si>
    <t>Tổng cộng(I+II)</t>
  </si>
  <si>
    <t>XÁC NHẬN CỦA SỞ Y TẾ</t>
  </si>
  <si>
    <t>GIÁM ĐỐC SỞ</t>
  </si>
  <si>
    <t xml:space="preserve">  TTYT HUYỆN QÙY CHÂU</t>
  </si>
  <si>
    <t>DANH SÁCH CÁN BỘ VIÊN CHỨC ĐƯỢC NÂNG LƯƠNG SÁU THÁNG CUỐI NĂM 2019</t>
  </si>
  <si>
    <t>HS lương cũ</t>
  </si>
  <si>
    <t>HS lương mới</t>
  </si>
  <si>
    <t>Chênh lệch HS</t>
  </si>
  <si>
    <t>số % VK</t>
  </si>
  <si>
    <t>HS VK</t>
  </si>
  <si>
    <t>HS bảo lưu</t>
  </si>
  <si>
    <t>lương cũ</t>
  </si>
  <si>
    <t>lương mới</t>
  </si>
  <si>
    <t>vượt khung</t>
  </si>
  <si>
    <t>Thu hút tăng</t>
  </si>
  <si>
    <t>Ngày tháng năm sinh</t>
  </si>
  <si>
    <t>HỆ DỰ PHÒNG</t>
  </si>
  <si>
    <t>15/08/2016</t>
  </si>
  <si>
    <t>01/11/2016</t>
  </si>
  <si>
    <t>Đặng Ngọc Linh</t>
  </si>
  <si>
    <t>Nguyễn thị Hồng Vân</t>
  </si>
  <si>
    <t>Lô Thị Hồng Nhi</t>
  </si>
  <si>
    <t>Lương Thị Nga</t>
  </si>
  <si>
    <t>Lê Thị Phương Thảo</t>
  </si>
  <si>
    <t>Vy Văn Đào</t>
  </si>
  <si>
    <t>01/10/2018</t>
  </si>
  <si>
    <t>01/10/2019</t>
  </si>
  <si>
    <t>HỆ ĐIỀU TRỊ</t>
  </si>
  <si>
    <t>Tăng đóng góp 23,5%</t>
  </si>
  <si>
    <t>Tổng HS tăng</t>
  </si>
  <si>
    <t>Tiền tăng thêm/tháng (ngàn đồng)</t>
  </si>
  <si>
    <t>9</t>
  </si>
  <si>
    <t>01/12/2018</t>
  </si>
  <si>
    <t>01/12/2019</t>
  </si>
  <si>
    <t>Tổng hệ dự phòng</t>
  </si>
  <si>
    <t>Tổng cọng</t>
  </si>
  <si>
    <t>Quỳ Châu; ngày  20 tháng  11  năm 2019</t>
  </si>
  <si>
    <t xml:space="preserve">               TP Vinh, ngày       tháng       năm 2019</t>
  </si>
  <si>
    <t>TP. TỔ CHỨC CÁN BỘ</t>
  </si>
  <si>
    <t>DANH SÁCH CÁN BỘ VIÊN CHỨC ĐƯỢC NÂNG PHỤ CẤP VƯỢT KHUNG CUỐI NĂM 2019</t>
  </si>
  <si>
    <t xml:space="preserve">        SỞ Y TẾ NGHỆ AN</t>
  </si>
  <si>
    <t xml:space="preserve">  TTYT HUYỆN QUỲ CHÂU</t>
  </si>
  <si>
    <t>Tổng  hệ dự phòng</t>
  </si>
  <si>
    <t>Tổng  hệ điều trị</t>
  </si>
  <si>
    <t xml:space="preserve"> Khoản đóng góp 23%</t>
  </si>
  <si>
    <t>Được nâng lương 6 tháng cuối năm 2019</t>
  </si>
  <si>
    <t>Vy Văn Sinh</t>
  </si>
  <si>
    <t>CỘNG HOÀ XÃ HỘI CHỦ NGHĨA VIỆT NAM</t>
  </si>
  <si>
    <t>NLTTH</t>
  </si>
  <si>
    <t xml:space="preserve"> Trạm Y tế Châu Nga</t>
  </si>
  <si>
    <t>Nguyễn Thị Loan</t>
  </si>
  <si>
    <t xml:space="preserve">DANH SÁCH VIÊN CHỨC TRẠM Y TẾ HƯỞNG PHỤ CẤP THÂM NIÊN NGHỀ THEO NGHỊ ĐỊNH 116 </t>
  </si>
  <si>
    <t>(Tính đến ngày 01/05/2018)</t>
  </si>
  <si>
    <t>Phụ cấp thâm niên nghề nghiệp</t>
  </si>
  <si>
    <t>Hệ số bổ sung</t>
  </si>
  <si>
    <t>đang hưởng</t>
  </si>
  <si>
    <t>Được hưởng</t>
  </si>
  <si>
    <t>hệ số</t>
  </si>
  <si>
    <t>chuyển 25/2019</t>
  </si>
  <si>
    <t>QĐ đầu 2016</t>
  </si>
  <si>
    <t>QĐ cuối 2017</t>
  </si>
  <si>
    <t>để sau</t>
  </si>
  <si>
    <t>Tháng 5/2017 được hưởng trở lại 70% ưu đãi tại QĐ NL cuối 2017</t>
  </si>
  <si>
    <t>bổ sung HS</t>
  </si>
  <si>
    <t xml:space="preserve">Xem kỹ </t>
  </si>
  <si>
    <t>QĐ đầu2017</t>
  </si>
  <si>
    <t>XEM 1,0</t>
  </si>
  <si>
    <t>mới tuyển</t>
  </si>
  <si>
    <t>XEM CHUYỂN TÂN LẠC</t>
  </si>
  <si>
    <t>Lữ Thị Mai Lê</t>
  </si>
  <si>
    <t>BC 9/2008</t>
  </si>
  <si>
    <t>chưa hét 70</t>
  </si>
  <si>
    <t>xem hsTNN</t>
  </si>
  <si>
    <t>Lương thị Nga</t>
  </si>
  <si>
    <t>Vy Thị Thanh</t>
  </si>
  <si>
    <t>Nguyễn thị hồng Vân</t>
  </si>
  <si>
    <t xml:space="preserve"> QĐ cuối 2017</t>
  </si>
  <si>
    <t>bị giảm chế độ từ 11/2017</t>
  </si>
  <si>
    <t xml:space="preserve">DANH SÁCH VIÊN CHỨC TRẠM Y TẾ  TĂNG PHỤ CẤP THÂM NIÊN NGHỀ THEO NGHỊ ĐỊNH 116 </t>
  </si>
  <si>
    <t>Ký tên</t>
  </si>
  <si>
    <t>Quỳ Châu, ngày      tháng 7 năm 2019</t>
  </si>
  <si>
    <t>XÁC NHẬN SỞ Y TẾ</t>
  </si>
  <si>
    <t xml:space="preserve">       Phan Bá Lịch</t>
  </si>
  <si>
    <t>Một số lưu ý:Châu Tiến ,Bính vào 1/4/2001-01/01/2009; và từ 01/10/2013 đến nay; khi duyệt lương lần đầu không cần ký GĐ</t>
  </si>
  <si>
    <t>hồ sơ mới</t>
  </si>
  <si>
    <t>DANH SÁCH CÔNG CHỨC, VIÊN CHỨC TRUNG TÂM Y TẾ ĐIỀU CHỈNH LƯƠNG CƠ SỞ NĂM 2019</t>
  </si>
  <si>
    <t>Từ 1.390 000 đồng lên 1.490 000 đồng</t>
  </si>
  <si>
    <t>Ngày tháng  năm  sinh</t>
  </si>
  <si>
    <t>Hệ số cũ</t>
  </si>
  <si>
    <t>Khoản đóng góp 23,5%</t>
  </si>
  <si>
    <t>Tổng cộng hệ số</t>
  </si>
  <si>
    <t>Thành tiền/ tháng (LCS 1,490)</t>
  </si>
  <si>
    <t>CV</t>
  </si>
  <si>
    <t>KV</t>
  </si>
  <si>
    <t>TN</t>
  </si>
  <si>
    <t>Độc hại</t>
  </si>
  <si>
    <t xml:space="preserve"> Bảo lưu</t>
  </si>
  <si>
    <t>Lưu động</t>
  </si>
  <si>
    <t>Tổng phụ cấp</t>
  </si>
  <si>
    <t>tháng</t>
  </si>
  <si>
    <t>I</t>
  </si>
  <si>
    <t>Hệ Điều trị</t>
  </si>
  <si>
    <t>Ban Giám đốc</t>
  </si>
  <si>
    <t>Quỳ Châu, ngày        tháng       năm 2019</t>
  </si>
  <si>
    <t>Vinh , ngày        tháng        năm 2019</t>
  </si>
  <si>
    <t>TRUNG TÂM Y TẾ HUYỆN QUỲ CHÂU</t>
  </si>
  <si>
    <t>DANH SÁCH VIÊN CHỨC TRẠM Y TẾ ĐIỀU CHỈNH LƯƠNG CƠ SỞ 2019 TỪ 1.390000 LÊN 1.490000</t>
  </si>
  <si>
    <t>( Đơn vị:  đồng )</t>
  </si>
  <si>
    <t>Thành tiền/ tháng (LCS 1490)</t>
  </si>
  <si>
    <t>Vkhung</t>
  </si>
  <si>
    <t>Kiêm nhiệm</t>
  </si>
  <si>
    <t>Bảo lưu</t>
  </si>
  <si>
    <t>Cũ</t>
  </si>
  <si>
    <t>Mới</t>
  </si>
  <si>
    <t>NLTKH</t>
  </si>
  <si>
    <t xml:space="preserve"> Trạm Y tế Diên Lãm</t>
  </si>
  <si>
    <t>Kèm theo các quyết định tuyển dụng</t>
  </si>
  <si>
    <t>Các loại phụ cấp</t>
  </si>
  <si>
    <t>Các khoản đóng góp</t>
  </si>
  <si>
    <t>Thành tiền tăng/tháng</t>
  </si>
  <si>
    <t>Vinh , ngày     tháng     năm 2019</t>
  </si>
  <si>
    <t xml:space="preserve">    GIÁM ĐỐC SỞ</t>
  </si>
  <si>
    <t xml:space="preserve">    Dương Đình Chỉnh</t>
  </si>
  <si>
    <t>DANH SÁCH VIÊN CHỨC HỆ XÃ, NGHỈ HƯU  XIN GIẢM QUỸ TIỀN LƯƠNG CUỐI NĂM 2019</t>
  </si>
  <si>
    <t>TN nghề</t>
  </si>
  <si>
    <t>Tổng hệ số.</t>
  </si>
  <si>
    <t xml:space="preserve">                 Quỳ Châu, ngày 26 tháng  12 năm 2019</t>
  </si>
  <si>
    <t>học 4 năm</t>
  </si>
  <si>
    <t>Vinh , ngày      tháng    năm 2019</t>
  </si>
  <si>
    <t>Vinh, ngày       tháng     năm 2019</t>
  </si>
  <si>
    <t>DANH SÁCH CÁN BỘ Y TẾ XÃ ĐỀ NGHỊ TĂNG PHỤ CẤP</t>
  </si>
  <si>
    <t>BỔ SUNG QUYẾT ĐỊNH</t>
  </si>
  <si>
    <t>Do thay đổi chức vụ, nơi làm việc</t>
  </si>
  <si>
    <t>T/t</t>
  </si>
  <si>
    <t>khu vực</t>
  </si>
  <si>
    <t>Đã hưởng</t>
  </si>
  <si>
    <t>Bổ sung</t>
  </si>
  <si>
    <t xml:space="preserve">Được hưởng </t>
  </si>
  <si>
    <t>Tổng hệ số tăng</t>
  </si>
  <si>
    <t>Quỳ Châu, ngày     tháng 6 năm 2019</t>
  </si>
  <si>
    <t>Xác nhận của Sở Y tế</t>
  </si>
  <si>
    <t xml:space="preserve">      Vinh, ngày          tháng      năm 2018</t>
  </si>
  <si>
    <t xml:space="preserve">       TP. TỔ CHỨC CÁN BỘ</t>
  </si>
  <si>
    <t>Bổ nhiệm TP Điều dưỡng</t>
  </si>
  <si>
    <t>DANH SÁCH CÁN BỘ Y TẾ HUYỆN ĐỀ NGHỊ TĂNG PHỤ CẤP</t>
  </si>
  <si>
    <t>Giảm</t>
  </si>
  <si>
    <t>DANH SÁCH CÁN BỘ Y TẾ HUYỆN ĐỀ NGHỊ GIẢM PHỤ CẤP</t>
  </si>
  <si>
    <t>Tổng hệ số giảm</t>
  </si>
  <si>
    <t>Miễn nhiệm TP Điều dưỡng</t>
  </si>
  <si>
    <t>9/2007- 6/2011</t>
  </si>
  <si>
    <t>Bác sĩ phụ trách chụp X quang</t>
  </si>
  <si>
    <t>Do thay đổi chức vụ, vị trí làm việc</t>
  </si>
  <si>
    <t xml:space="preserve">     Quỳ Châu, ngày          tháng      năm 2019</t>
  </si>
  <si>
    <t>2906010584</t>
  </si>
  <si>
    <t>2997008461</t>
  </si>
  <si>
    <t>2997008462</t>
  </si>
  <si>
    <t>2997008509</t>
  </si>
  <si>
    <t>4011001817</t>
  </si>
  <si>
    <t>2906010583</t>
  </si>
  <si>
    <t>Bổ nhiệm Q. trưởng trạm y tế Châu Thắng</t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</si>
</sst>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0.000"/>
    <numFmt numFmtId="165" formatCode="mm/dd/yy"/>
    <numFmt numFmtId="166" formatCode="0;[Red]0"/>
    <numFmt numFmtId="167" formatCode="0.00;[Red]0.00"/>
    <numFmt numFmtId="168" formatCode="0.000;[Red]0.000"/>
    <numFmt numFmtId="169" formatCode="_(* #,##0.00_);_(* \(#,##0.00\);_(* &quot;-&quot;????_);_(@_)"/>
    <numFmt numFmtId="170" formatCode="_(* #,##0_);_(* \(#,##0\);_(* &quot;-&quot;??_);_(@_)"/>
    <numFmt numFmtId="171" formatCode="0.0000"/>
    <numFmt numFmtId="172" formatCode="_(* #,##0.0_);_(* \(#,##0.0\);_(* &quot;-&quot;??_);_(@_)"/>
    <numFmt numFmtId="173" formatCode="[$-1010000]d/m/yyyy;@"/>
    <numFmt numFmtId="174" formatCode="_-* #,##0\ _₫_-;\-* #,##0\ _₫_-;_-* &quot;-&quot;??\ _₫_-;_-@_-"/>
    <numFmt numFmtId="175" formatCode="0.0"/>
    <numFmt numFmtId="176" formatCode="#,##0.000"/>
    <numFmt numFmtId="177" formatCode="_(* #,##0.000_);_(* \(#,##0.000\);_(* &quot;-&quot;??_);_(@_)"/>
    <numFmt numFmtId="178" formatCode="_-* #,##0.00\ _₫_-;\-* #,##0.00\ _₫_-;_-* &quot;-&quot;??\ _₫_-;_-@_-"/>
    <numFmt numFmtId="179" formatCode="0_);\(0\)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0"/>
      <name val="Arial"/>
      <family val="2"/>
    </font>
    <font>
      <sz val="12"/>
      <color theme="1"/>
      <name val="Times New Roman"/>
      <family val="1"/>
      <charset val="163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name val="Cambria"/>
      <family val="1"/>
      <charset val="163"/>
      <scheme val="major"/>
    </font>
    <font>
      <sz val="11"/>
      <color theme="1"/>
      <name val="Arial"/>
      <family val="2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9"/>
      <name val="Times New Roman"/>
      <family val="1"/>
      <charset val="163"/>
    </font>
    <font>
      <b/>
      <i/>
      <sz val="14"/>
      <name val="Times New Roman"/>
      <family val="1"/>
      <charset val="163"/>
    </font>
    <font>
      <sz val="10"/>
      <name val="Times New Roman"/>
      <family val="1"/>
    </font>
    <font>
      <b/>
      <i/>
      <sz val="11"/>
      <name val="Times New Roman"/>
      <family val="1"/>
      <charset val="163"/>
    </font>
    <font>
      <sz val="9"/>
      <name val="Times New Roman"/>
      <family val="1"/>
      <charset val="163"/>
    </font>
    <font>
      <b/>
      <i/>
      <sz val="9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0"/>
      <color theme="1"/>
      <name val="Calibri"/>
      <family val="2"/>
      <scheme val="minor"/>
    </font>
    <font>
      <sz val="9"/>
      <color rgb="FFFF0000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9"/>
      <name val="Times New Roman"/>
      <family val="1"/>
    </font>
    <font>
      <b/>
      <sz val="1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  <charset val="163"/>
    </font>
    <font>
      <sz val="8"/>
      <name val="Calibri"/>
      <family val="2"/>
      <scheme val="minor"/>
    </font>
    <font>
      <b/>
      <sz val="8"/>
      <name val="Times New Roman"/>
      <family val="1"/>
    </font>
    <font>
      <i/>
      <sz val="14"/>
      <name val="Cambria"/>
      <family val="1"/>
      <charset val="163"/>
      <scheme val="major"/>
    </font>
    <font>
      <b/>
      <sz val="11"/>
      <name val="Cambria"/>
      <family val="1"/>
      <charset val="163"/>
      <scheme val="major"/>
    </font>
    <font>
      <sz val="11"/>
      <name val="Cambria"/>
      <family val="1"/>
      <charset val="163"/>
      <scheme val="maj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charset val="163"/>
      <scheme val="major"/>
    </font>
    <font>
      <b/>
      <sz val="1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sz val="13"/>
      <name val="Cambria"/>
      <family val="1"/>
      <charset val="163"/>
      <scheme val="major"/>
    </font>
    <font>
      <b/>
      <sz val="13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2"/>
      <name val="Cambria"/>
      <family val="1"/>
      <charset val="163"/>
      <scheme val="major"/>
    </font>
    <font>
      <sz val="14"/>
      <color rgb="FFFF0000"/>
      <name val="Cambria"/>
      <family val="1"/>
      <charset val="163"/>
      <scheme val="major"/>
    </font>
    <font>
      <sz val="12"/>
      <color rgb="FFFF0000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b/>
      <i/>
      <sz val="12"/>
      <name val="Cambria"/>
      <family val="1"/>
      <charset val="163"/>
      <scheme val="major"/>
    </font>
    <font>
      <b/>
      <sz val="8"/>
      <name val="Cambria"/>
      <family val="1"/>
      <charset val="163"/>
      <scheme val="major"/>
    </font>
    <font>
      <b/>
      <sz val="9"/>
      <name val="Cambria"/>
      <family val="1"/>
      <charset val="163"/>
      <scheme val="major"/>
    </font>
    <font>
      <b/>
      <sz val="14"/>
      <color theme="1"/>
      <name val="Cambria"/>
      <family val="1"/>
      <charset val="163"/>
      <scheme val="major"/>
    </font>
    <font>
      <b/>
      <i/>
      <sz val="14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8"/>
      <color theme="1"/>
      <name val="Cambria"/>
      <family val="1"/>
      <charset val="163"/>
      <scheme val="major"/>
    </font>
    <font>
      <i/>
      <sz val="14"/>
      <color theme="1"/>
      <name val="Cambria"/>
      <family val="1"/>
      <charset val="163"/>
      <scheme val="maj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11"/>
      <name val="Times New Roman"/>
      <family val="1"/>
      <charset val="163"/>
    </font>
    <font>
      <i/>
      <sz val="11"/>
      <name val="Cambria"/>
      <family val="1"/>
      <charset val="163"/>
      <scheme val="major"/>
    </font>
    <font>
      <sz val="9"/>
      <name val="Calibri"/>
      <family val="2"/>
      <charset val="163"/>
      <scheme val="minor"/>
    </font>
    <font>
      <i/>
      <sz val="9"/>
      <name val="Times New Roman"/>
      <family val="1"/>
      <charset val="163"/>
    </font>
    <font>
      <b/>
      <i/>
      <sz val="9"/>
      <color theme="1"/>
      <name val="Times New Roman"/>
      <family val="1"/>
      <charset val="163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.VnTimeH"/>
      <family val="2"/>
    </font>
    <font>
      <b/>
      <sz val="12"/>
      <color theme="1"/>
      <name val="Times New Roman"/>
      <family val="1"/>
    </font>
    <font>
      <b/>
      <sz val="14"/>
      <color theme="1"/>
      <name val=".VnTime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i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i/>
      <sz val="10"/>
      <color theme="1"/>
      <name val="Times New Roman"/>
      <family val="1"/>
      <charset val="163"/>
    </font>
    <font>
      <b/>
      <i/>
      <sz val="10"/>
      <color theme="1"/>
      <name val="Times New Roman"/>
      <family val="1"/>
      <charset val="163"/>
    </font>
    <font>
      <b/>
      <sz val="10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163"/>
    </font>
    <font>
      <b/>
      <sz val="8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b/>
      <i/>
      <sz val="11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8"/>
      <color theme="1"/>
      <name val="Times New Roman"/>
      <family val="1"/>
    </font>
    <font>
      <sz val="9"/>
      <color theme="1"/>
      <name val="Cambria"/>
      <family val="1"/>
      <charset val="163"/>
      <scheme val="major"/>
    </font>
    <font>
      <b/>
      <sz val="9"/>
      <color theme="1"/>
      <name val="Cambria"/>
      <family val="1"/>
      <charset val="163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Times New Roman"/>
      <family val="1"/>
    </font>
    <font>
      <b/>
      <sz val="16"/>
      <color theme="1"/>
      <name val="Cambria"/>
      <family val="1"/>
      <charset val="163"/>
      <scheme val="maj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mbria"/>
      <family val="1"/>
      <scheme val="major"/>
    </font>
    <font>
      <sz val="14"/>
      <name val="Times New Roman"/>
      <family val="1"/>
      <charset val="163"/>
    </font>
    <font>
      <sz val="12"/>
      <name val="Times New Roman"/>
      <family val="1"/>
    </font>
    <font>
      <b/>
      <sz val="12"/>
      <color theme="1"/>
      <name val="Cambria"/>
      <family val="1"/>
      <scheme val="major"/>
    </font>
    <font>
      <i/>
      <sz val="12"/>
      <color theme="1"/>
      <name val="Cambria"/>
      <family val="1"/>
      <charset val="163"/>
      <scheme val="major"/>
    </font>
    <font>
      <sz val="12"/>
      <color rgb="FFFF0000"/>
      <name val="Times New Roman"/>
      <family val="1"/>
    </font>
    <font>
      <sz val="10"/>
      <color indexed="8"/>
      <name val="Times New Roman"/>
      <family val="1"/>
      <charset val="163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178" fontId="43" fillId="0" borderId="0" applyFont="0" applyFill="0" applyBorder="0" applyAlignment="0" applyProtection="0"/>
    <xf numFmtId="0" fontId="43" fillId="0" borderId="0"/>
    <xf numFmtId="43" fontId="65" fillId="0" borderId="0" applyFont="0" applyFill="0" applyBorder="0" applyAlignment="0" applyProtection="0"/>
  </cellStyleXfs>
  <cellXfs count="1026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4" fillId="0" borderId="0" xfId="0" applyFont="1"/>
    <xf numFmtId="0" fontId="15" fillId="0" borderId="0" xfId="0" applyFont="1"/>
    <xf numFmtId="173" fontId="1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21" fillId="0" borderId="8" xfId="0" applyFont="1" applyBorder="1" applyAlignment="1"/>
    <xf numFmtId="3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75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2" fontId="2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0" fontId="26" fillId="2" borderId="1" xfId="77" applyFont="1" applyFill="1" applyBorder="1" applyAlignment="1">
      <alignment horizontal="center"/>
    </xf>
    <xf numFmtId="0" fontId="26" fillId="2" borderId="1" xfId="77" applyFont="1" applyFill="1" applyBorder="1" applyAlignment="1">
      <alignment horizontal="left"/>
    </xf>
    <xf numFmtId="14" fontId="26" fillId="2" borderId="1" xfId="77" applyNumberFormat="1" applyFont="1" applyFill="1" applyBorder="1" applyAlignment="1">
      <alignment horizontal="center"/>
    </xf>
    <xf numFmtId="2" fontId="26" fillId="2" borderId="1" xfId="77" applyNumberFormat="1" applyFont="1" applyFill="1" applyBorder="1" applyAlignment="1">
      <alignment horizontal="center"/>
    </xf>
    <xf numFmtId="164" fontId="26" fillId="2" borderId="1" xfId="77" applyNumberFormat="1" applyFont="1" applyFill="1" applyBorder="1" applyAlignment="1">
      <alignment horizontal="center"/>
    </xf>
    <xf numFmtId="170" fontId="26" fillId="2" borderId="1" xfId="1" applyNumberFormat="1" applyFont="1" applyFill="1" applyBorder="1" applyAlignment="1">
      <alignment horizontal="center"/>
    </xf>
    <xf numFmtId="0" fontId="27" fillId="2" borderId="0" xfId="0" applyFont="1" applyFill="1" applyAlignment="1"/>
    <xf numFmtId="49" fontId="26" fillId="2" borderId="1" xfId="77" applyNumberFormat="1" applyFont="1" applyFill="1" applyBorder="1" applyAlignment="1">
      <alignment horizontal="center"/>
    </xf>
    <xf numFmtId="1" fontId="26" fillId="2" borderId="1" xfId="77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0" fontId="18" fillId="2" borderId="1" xfId="0" applyFont="1" applyFill="1" applyBorder="1" applyAlignment="1"/>
    <xf numFmtId="2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9" fillId="2" borderId="1" xfId="77" applyFont="1" applyFill="1" applyBorder="1" applyAlignment="1">
      <alignment horizontal="center"/>
    </xf>
    <xf numFmtId="0" fontId="20" fillId="2" borderId="1" xfId="77" applyFont="1" applyFill="1" applyBorder="1" applyAlignment="1">
      <alignment horizontal="left"/>
    </xf>
    <xf numFmtId="0" fontId="25" fillId="2" borderId="1" xfId="77" applyFont="1" applyFill="1" applyBorder="1" applyAlignment="1">
      <alignment horizontal="left"/>
    </xf>
    <xf numFmtId="0" fontId="27" fillId="2" borderId="0" xfId="0" applyFont="1" applyFill="1"/>
    <xf numFmtId="164" fontId="27" fillId="2" borderId="0" xfId="0" applyNumberFormat="1" applyFont="1" applyFill="1" applyAlignment="1"/>
    <xf numFmtId="2" fontId="20" fillId="2" borderId="1" xfId="77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0" fontId="30" fillId="2" borderId="0" xfId="0" applyFont="1" applyFill="1"/>
    <xf numFmtId="2" fontId="16" fillId="2" borderId="1" xfId="77" applyNumberFormat="1" applyFont="1" applyFill="1" applyBorder="1" applyAlignment="1">
      <alignment horizontal="center"/>
    </xf>
    <xf numFmtId="164" fontId="28" fillId="2" borderId="1" xfId="77" applyNumberFormat="1" applyFont="1" applyFill="1" applyBorder="1" applyAlignment="1">
      <alignment horizontal="center"/>
    </xf>
    <xf numFmtId="43" fontId="28" fillId="2" borderId="1" xfId="1" applyFont="1" applyFill="1" applyBorder="1" applyAlignment="1">
      <alignment horizontal="center"/>
    </xf>
    <xf numFmtId="172" fontId="28" fillId="2" borderId="1" xfId="1" applyNumberFormat="1" applyFont="1" applyFill="1" applyBorder="1" applyAlignment="1">
      <alignment horizontal="center"/>
    </xf>
    <xf numFmtId="164" fontId="16" fillId="2" borderId="1" xfId="77" applyNumberFormat="1" applyFont="1" applyFill="1" applyBorder="1" applyAlignment="1">
      <alignment horizontal="center"/>
    </xf>
    <xf numFmtId="2" fontId="28" fillId="2" borderId="1" xfId="77" applyNumberFormat="1" applyFont="1" applyFill="1" applyBorder="1" applyAlignment="1">
      <alignment horizontal="center"/>
    </xf>
    <xf numFmtId="177" fontId="16" fillId="2" borderId="1" xfId="1" applyNumberFormat="1" applyFont="1" applyFill="1" applyBorder="1" applyAlignment="1">
      <alignment horizontal="center"/>
    </xf>
    <xf numFmtId="170" fontId="16" fillId="2" borderId="1" xfId="1" applyNumberFormat="1" applyFont="1" applyFill="1" applyBorder="1" applyAlignment="1">
      <alignment horizontal="center"/>
    </xf>
    <xf numFmtId="0" fontId="20" fillId="2" borderId="1" xfId="77" applyFont="1" applyFill="1" applyBorder="1" applyAlignment="1">
      <alignment horizontal="center"/>
    </xf>
    <xf numFmtId="49" fontId="16" fillId="2" borderId="1" xfId="77" applyNumberFormat="1" applyFont="1" applyFill="1" applyBorder="1" applyAlignment="1">
      <alignment horizontal="center"/>
    </xf>
    <xf numFmtId="1" fontId="16" fillId="2" borderId="1" xfId="77" applyNumberFormat="1" applyFont="1" applyFill="1" applyBorder="1" applyAlignment="1">
      <alignment horizontal="center"/>
    </xf>
    <xf numFmtId="0" fontId="11" fillId="2" borderId="1" xfId="77" applyFont="1" applyFill="1" applyBorder="1" applyAlignment="1">
      <alignment horizontal="center"/>
    </xf>
    <xf numFmtId="164" fontId="26" fillId="2" borderId="1" xfId="77" applyNumberFormat="1" applyFont="1" applyFill="1" applyBorder="1" applyAlignment="1"/>
    <xf numFmtId="0" fontId="31" fillId="2" borderId="1" xfId="77" applyFont="1" applyFill="1" applyBorder="1" applyAlignment="1">
      <alignment horizontal="left"/>
    </xf>
    <xf numFmtId="0" fontId="31" fillId="2" borderId="1" xfId="77" applyFont="1" applyFill="1" applyBorder="1" applyAlignment="1">
      <alignment horizontal="center"/>
    </xf>
    <xf numFmtId="2" fontId="32" fillId="2" borderId="1" xfId="77" applyNumberFormat="1" applyFont="1" applyFill="1" applyBorder="1" applyAlignment="1">
      <alignment horizontal="right"/>
    </xf>
    <xf numFmtId="164" fontId="32" fillId="2" borderId="1" xfId="77" applyNumberFormat="1" applyFont="1" applyFill="1" applyBorder="1" applyAlignment="1">
      <alignment horizontal="right"/>
    </xf>
    <xf numFmtId="175" fontId="32" fillId="2" borderId="1" xfId="77" applyNumberFormat="1" applyFont="1" applyFill="1" applyBorder="1" applyAlignment="1">
      <alignment horizontal="right"/>
    </xf>
    <xf numFmtId="170" fontId="32" fillId="2" borderId="1" xfId="1" applyNumberFormat="1" applyFont="1" applyFill="1" applyBorder="1" applyAlignment="1">
      <alignment horizontal="right"/>
    </xf>
    <xf numFmtId="0" fontId="33" fillId="2" borderId="0" xfId="0" applyFont="1" applyFill="1" applyAlignment="1"/>
    <xf numFmtId="2" fontId="32" fillId="2" borderId="1" xfId="77" applyNumberFormat="1" applyFont="1" applyFill="1" applyBorder="1" applyAlignment="1">
      <alignment horizontal="center"/>
    </xf>
    <xf numFmtId="0" fontId="28" fillId="2" borderId="2" xfId="77" applyFont="1" applyFill="1" applyBorder="1" applyAlignment="1">
      <alignment horizontal="left"/>
    </xf>
    <xf numFmtId="0" fontId="30" fillId="2" borderId="2" xfId="0" applyFont="1" applyFill="1" applyBorder="1" applyAlignment="1"/>
    <xf numFmtId="0" fontId="28" fillId="2" borderId="2" xfId="77" applyFont="1" applyFill="1" applyBorder="1" applyAlignment="1">
      <alignment horizontal="center"/>
    </xf>
    <xf numFmtId="2" fontId="28" fillId="2" borderId="2" xfId="77" applyNumberFormat="1" applyFont="1" applyFill="1" applyBorder="1" applyAlignment="1">
      <alignment horizontal="right"/>
    </xf>
    <xf numFmtId="164" fontId="28" fillId="2" borderId="2" xfId="77" applyNumberFormat="1" applyFont="1" applyFill="1" applyBorder="1" applyAlignment="1">
      <alignment horizontal="right"/>
    </xf>
    <xf numFmtId="175" fontId="28" fillId="2" borderId="2" xfId="77" applyNumberFormat="1" applyFont="1" applyFill="1" applyBorder="1" applyAlignment="1">
      <alignment horizontal="right"/>
    </xf>
    <xf numFmtId="170" fontId="28" fillId="2" borderId="2" xfId="1" applyNumberFormat="1" applyFont="1" applyFill="1" applyBorder="1" applyAlignment="1">
      <alignment horizontal="right"/>
    </xf>
    <xf numFmtId="0" fontId="30" fillId="2" borderId="0" xfId="0" applyFont="1" applyFill="1" applyAlignment="1"/>
    <xf numFmtId="2" fontId="28" fillId="2" borderId="2" xfId="77" applyNumberFormat="1" applyFont="1" applyFill="1" applyBorder="1" applyAlignment="1">
      <alignment horizontal="center"/>
    </xf>
    <xf numFmtId="0" fontId="28" fillId="2" borderId="0" xfId="77" applyFont="1" applyFill="1" applyBorder="1" applyAlignment="1">
      <alignment horizontal="left"/>
    </xf>
    <xf numFmtId="0" fontId="30" fillId="2" borderId="0" xfId="0" applyFont="1" applyFill="1" applyBorder="1" applyAlignment="1"/>
    <xf numFmtId="0" fontId="34" fillId="2" borderId="0" xfId="77" applyFont="1" applyFill="1" applyBorder="1" applyAlignment="1">
      <alignment horizontal="center"/>
    </xf>
    <xf numFmtId="164" fontId="34" fillId="2" borderId="0" xfId="77" applyNumberFormat="1" applyFont="1" applyFill="1" applyBorder="1" applyAlignment="1">
      <alignment horizontal="center"/>
    </xf>
    <xf numFmtId="2" fontId="34" fillId="2" borderId="0" xfId="77" applyNumberFormat="1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Alignment="1">
      <alignment vertical="center" wrapText="1"/>
    </xf>
    <xf numFmtId="0" fontId="37" fillId="0" borderId="0" xfId="0" applyFont="1"/>
    <xf numFmtId="0" fontId="36" fillId="0" borderId="0" xfId="0" applyFont="1" applyAlignment="1"/>
    <xf numFmtId="0" fontId="36" fillId="0" borderId="0" xfId="0" applyFont="1" applyAlignment="1">
      <alignment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right" vertical="center"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38" fillId="0" borderId="0" xfId="0" applyFont="1" applyAlignme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/>
    <xf numFmtId="2" fontId="27" fillId="2" borderId="0" xfId="0" applyNumberFormat="1" applyFont="1" applyFill="1"/>
    <xf numFmtId="164" fontId="9" fillId="2" borderId="0" xfId="0" applyNumberFormat="1" applyFont="1" applyFill="1"/>
    <xf numFmtId="0" fontId="39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20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8" fillId="2" borderId="1" xfId="77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16" fillId="2" borderId="1" xfId="77" applyFont="1" applyFill="1" applyBorder="1" applyAlignment="1">
      <alignment horizontal="center"/>
    </xf>
    <xf numFmtId="0" fontId="45" fillId="0" borderId="0" xfId="79" applyFont="1" applyAlignment="1"/>
    <xf numFmtId="0" fontId="45" fillId="0" borderId="0" xfId="79" applyFont="1" applyAlignment="1">
      <alignment horizontal="center"/>
    </xf>
    <xf numFmtId="0" fontId="46" fillId="0" borderId="0" xfId="79" applyFont="1" applyAlignment="1"/>
    <xf numFmtId="0" fontId="47" fillId="0" borderId="0" xfId="79" applyFont="1" applyAlignment="1"/>
    <xf numFmtId="0" fontId="45" fillId="0" borderId="0" xfId="79" applyFont="1"/>
    <xf numFmtId="0" fontId="48" fillId="0" borderId="0" xfId="79" applyFont="1"/>
    <xf numFmtId="0" fontId="40" fillId="0" borderId="0" xfId="0" applyFont="1" applyAlignment="1">
      <alignment vertical="center"/>
    </xf>
    <xf numFmtId="0" fontId="49" fillId="0" borderId="7" xfId="79" applyFont="1" applyBorder="1" applyAlignment="1"/>
    <xf numFmtId="0" fontId="48" fillId="0" borderId="7" xfId="79" applyFont="1" applyBorder="1" applyAlignment="1">
      <alignment horizontal="center" vertical="center" wrapText="1"/>
    </xf>
    <xf numFmtId="0" fontId="51" fillId="0" borderId="7" xfId="0" applyFont="1" applyBorder="1"/>
    <xf numFmtId="0" fontId="12" fillId="2" borderId="7" xfId="0" applyFont="1" applyFill="1" applyBorder="1" applyAlignment="1">
      <alignment horizontal="center" vertical="center" wrapText="1"/>
    </xf>
    <xf numFmtId="0" fontId="51" fillId="0" borderId="0" xfId="0" applyFont="1"/>
    <xf numFmtId="0" fontId="48" fillId="0" borderId="1" xfId="79" applyFont="1" applyBorder="1" applyAlignment="1">
      <alignment horizontal="center"/>
    </xf>
    <xf numFmtId="0" fontId="48" fillId="3" borderId="1" xfId="79" applyFont="1" applyFill="1" applyBorder="1"/>
    <xf numFmtId="14" fontId="48" fillId="3" borderId="1" xfId="79" applyNumberFormat="1" applyFont="1" applyFill="1" applyBorder="1" applyAlignment="1">
      <alignment horizontal="center"/>
    </xf>
    <xf numFmtId="3" fontId="48" fillId="0" borderId="1" xfId="79" applyNumberFormat="1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14" fontId="48" fillId="0" borderId="1" xfId="79" applyNumberFormat="1" applyFont="1" applyFill="1" applyBorder="1" applyAlignment="1">
      <alignment horizontal="center" vertical="center"/>
    </xf>
    <xf numFmtId="0" fontId="48" fillId="0" borderId="1" xfId="79" applyFont="1" applyBorder="1" applyAlignment="1">
      <alignment horizontal="center" vertical="center" wrapText="1"/>
    </xf>
    <xf numFmtId="14" fontId="48" fillId="0" borderId="1" xfId="79" applyNumberFormat="1" applyFont="1" applyBorder="1" applyAlignment="1">
      <alignment horizontal="center" vertical="center" wrapText="1"/>
    </xf>
    <xf numFmtId="0" fontId="51" fillId="0" borderId="1" xfId="0" applyFont="1" applyBorder="1"/>
    <xf numFmtId="0" fontId="52" fillId="2" borderId="1" xfId="0" applyFont="1" applyFill="1" applyBorder="1" applyAlignment="1">
      <alignment horizontal="center" vertical="center" wrapText="1"/>
    </xf>
    <xf numFmtId="0" fontId="53" fillId="3" borderId="1" xfId="79" applyFont="1" applyFill="1" applyBorder="1"/>
    <xf numFmtId="0" fontId="48" fillId="3" borderId="1" xfId="79" applyFont="1" applyFill="1" applyBorder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51" fillId="0" borderId="1" xfId="79" applyFont="1" applyBorder="1" applyAlignment="1">
      <alignment horizontal="center"/>
    </xf>
    <xf numFmtId="14" fontId="51" fillId="0" borderId="1" xfId="79" applyNumberFormat="1" applyFont="1" applyBorder="1" applyAlignment="1">
      <alignment horizontal="center"/>
    </xf>
    <xf numFmtId="0" fontId="54" fillId="2" borderId="1" xfId="0" applyFont="1" applyFill="1" applyBorder="1" applyAlignment="1">
      <alignment horizontal="center" vertical="center" wrapText="1"/>
    </xf>
    <xf numFmtId="0" fontId="48" fillId="4" borderId="1" xfId="79" applyFont="1" applyFill="1" applyBorder="1"/>
    <xf numFmtId="3" fontId="48" fillId="4" borderId="1" xfId="79" applyNumberFormat="1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/>
    </xf>
    <xf numFmtId="14" fontId="48" fillId="4" borderId="1" xfId="79" applyNumberFormat="1" applyFont="1" applyFill="1" applyBorder="1" applyAlignment="1">
      <alignment horizontal="center" vertical="center"/>
    </xf>
    <xf numFmtId="0" fontId="51" fillId="4" borderId="1" xfId="79" applyFont="1" applyFill="1" applyBorder="1" applyAlignment="1">
      <alignment horizontal="center"/>
    </xf>
    <xf numFmtId="14" fontId="51" fillId="4" borderId="1" xfId="79" applyNumberFormat="1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/>
    </xf>
    <xf numFmtId="0" fontId="49" fillId="0" borderId="1" xfId="79" applyFont="1" applyBorder="1" applyAlignment="1"/>
    <xf numFmtId="14" fontId="49" fillId="0" borderId="1" xfId="79" applyNumberFormat="1" applyFont="1" applyBorder="1" applyAlignment="1"/>
    <xf numFmtId="0" fontId="51" fillId="0" borderId="1" xfId="0" applyFont="1" applyBorder="1" applyAlignment="1">
      <alignment horizontal="center"/>
    </xf>
    <xf numFmtId="173" fontId="48" fillId="3" borderId="1" xfId="79" applyNumberFormat="1" applyFont="1" applyFill="1" applyBorder="1" applyAlignment="1">
      <alignment horizontal="center"/>
    </xf>
    <xf numFmtId="0" fontId="51" fillId="4" borderId="1" xfId="79" applyFont="1" applyFill="1" applyBorder="1"/>
    <xf numFmtId="0" fontId="48" fillId="4" borderId="1" xfId="79" applyFont="1" applyFill="1" applyBorder="1" applyAlignment="1">
      <alignment horizontal="center" vertical="center" wrapText="1"/>
    </xf>
    <xf numFmtId="0" fontId="53" fillId="0" borderId="1" xfId="79" applyFont="1" applyBorder="1" applyAlignment="1">
      <alignment horizontal="center" vertical="center" wrapText="1"/>
    </xf>
    <xf numFmtId="14" fontId="53" fillId="0" borderId="1" xfId="79" applyNumberFormat="1" applyFont="1" applyFill="1" applyBorder="1" applyAlignment="1">
      <alignment horizontal="center" vertical="center"/>
    </xf>
    <xf numFmtId="0" fontId="53" fillId="4" borderId="1" xfId="79" applyFont="1" applyFill="1" applyBorder="1"/>
    <xf numFmtId="0" fontId="53" fillId="0" borderId="1" xfId="79" applyFont="1" applyBorder="1" applyAlignment="1"/>
    <xf numFmtId="14" fontId="48" fillId="0" borderId="1" xfId="79" applyNumberFormat="1" applyFont="1" applyBorder="1" applyAlignment="1"/>
    <xf numFmtId="0" fontId="48" fillId="0" borderId="1" xfId="79" applyFont="1" applyBorder="1" applyAlignment="1"/>
    <xf numFmtId="0" fontId="53" fillId="2" borderId="1" xfId="0" applyFont="1" applyFill="1" applyBorder="1" applyAlignment="1">
      <alignment horizontal="center" vertical="center" wrapText="1"/>
    </xf>
    <xf numFmtId="14" fontId="48" fillId="4" borderId="1" xfId="79" applyNumberFormat="1" applyFont="1" applyFill="1" applyBorder="1" applyAlignment="1">
      <alignment horizontal="center" vertical="center" wrapText="1"/>
    </xf>
    <xf numFmtId="0" fontId="48" fillId="5" borderId="1" xfId="79" applyFont="1" applyFill="1" applyBorder="1" applyAlignment="1"/>
    <xf numFmtId="0" fontId="48" fillId="5" borderId="1" xfId="0" applyFont="1" applyFill="1" applyBorder="1" applyAlignment="1">
      <alignment horizontal="center" vertical="center" wrapText="1"/>
    </xf>
    <xf numFmtId="14" fontId="48" fillId="5" borderId="1" xfId="79" applyNumberFormat="1" applyFont="1" applyFill="1" applyBorder="1" applyAlignment="1"/>
    <xf numFmtId="0" fontId="55" fillId="5" borderId="1" xfId="0" applyFont="1" applyFill="1" applyBorder="1" applyAlignment="1">
      <alignment horizontal="center" vertical="center" wrapText="1"/>
    </xf>
    <xf numFmtId="0" fontId="48" fillId="0" borderId="12" xfId="79" applyFont="1" applyBorder="1" applyAlignment="1">
      <alignment horizontal="center"/>
    </xf>
    <xf numFmtId="2" fontId="48" fillId="4" borderId="9" xfId="0" applyNumberFormat="1" applyFont="1" applyFill="1" applyBorder="1" applyAlignment="1">
      <alignment horizontal="center" vertical="center" wrapText="1"/>
    </xf>
    <xf numFmtId="0" fontId="49" fillId="0" borderId="12" xfId="79" applyFont="1" applyBorder="1" applyAlignment="1"/>
    <xf numFmtId="164" fontId="48" fillId="3" borderId="1" xfId="79" applyNumberFormat="1" applyFont="1" applyFill="1" applyBorder="1" applyAlignment="1">
      <alignment horizontal="center"/>
    </xf>
    <xf numFmtId="0" fontId="48" fillId="5" borderId="1" xfId="79" applyFont="1" applyFill="1" applyBorder="1"/>
    <xf numFmtId="3" fontId="48" fillId="5" borderId="1" xfId="79" applyNumberFormat="1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/>
    </xf>
    <xf numFmtId="14" fontId="48" fillId="5" borderId="1" xfId="79" applyNumberFormat="1" applyFont="1" applyFill="1" applyBorder="1" applyAlignment="1">
      <alignment horizontal="center" vertical="center"/>
    </xf>
    <xf numFmtId="3" fontId="53" fillId="0" borderId="1" xfId="79" applyNumberFormat="1" applyFont="1" applyFill="1" applyBorder="1" applyAlignment="1">
      <alignment horizontal="center" vertical="center"/>
    </xf>
    <xf numFmtId="0" fontId="48" fillId="5" borderId="1" xfId="79" applyFont="1" applyFill="1" applyBorder="1" applyAlignment="1">
      <alignment horizontal="center" vertical="center" wrapText="1"/>
    </xf>
    <xf numFmtId="0" fontId="53" fillId="3" borderId="1" xfId="79" applyFont="1" applyFill="1" applyBorder="1" applyAlignment="1">
      <alignment horizontal="center"/>
    </xf>
    <xf numFmtId="14" fontId="53" fillId="0" borderId="1" xfId="79" applyNumberFormat="1" applyFont="1" applyBorder="1" applyAlignment="1">
      <alignment horizontal="center" vertical="center" wrapText="1"/>
    </xf>
    <xf numFmtId="0" fontId="53" fillId="0" borderId="1" xfId="0" applyFont="1" applyBorder="1"/>
    <xf numFmtId="0" fontId="53" fillId="0" borderId="0" xfId="0" applyFont="1"/>
    <xf numFmtId="0" fontId="55" fillId="2" borderId="1" xfId="0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 wrapText="1"/>
    </xf>
    <xf numFmtId="14" fontId="48" fillId="5" borderId="1" xfId="79" applyNumberFormat="1" applyFont="1" applyFill="1" applyBorder="1" applyAlignment="1">
      <alignment horizontal="center" vertical="center" wrapText="1"/>
    </xf>
    <xf numFmtId="0" fontId="53" fillId="0" borderId="12" xfId="79" applyFont="1" applyBorder="1" applyAlignment="1">
      <alignment horizontal="center"/>
    </xf>
    <xf numFmtId="175" fontId="53" fillId="2" borderId="1" xfId="0" applyNumberFormat="1" applyFont="1" applyFill="1" applyBorder="1" applyAlignment="1">
      <alignment horizontal="center" vertical="center" wrapText="1"/>
    </xf>
    <xf numFmtId="175" fontId="54" fillId="2" borderId="1" xfId="0" applyNumberFormat="1" applyFont="1" applyFill="1" applyBorder="1" applyAlignment="1">
      <alignment horizontal="center" vertical="center" wrapText="1"/>
    </xf>
    <xf numFmtId="175" fontId="51" fillId="0" borderId="1" xfId="0" applyNumberFormat="1" applyFont="1" applyBorder="1"/>
    <xf numFmtId="14" fontId="53" fillId="4" borderId="1" xfId="79" applyNumberFormat="1" applyFont="1" applyFill="1" applyBorder="1" applyAlignment="1">
      <alignment horizontal="center"/>
    </xf>
    <xf numFmtId="175" fontId="51" fillId="4" borderId="1" xfId="0" applyNumberFormat="1" applyFont="1" applyFill="1" applyBorder="1"/>
    <xf numFmtId="0" fontId="51" fillId="2" borderId="9" xfId="0" applyFont="1" applyFill="1" applyBorder="1" applyAlignment="1">
      <alignment horizontal="center"/>
    </xf>
    <xf numFmtId="14" fontId="51" fillId="0" borderId="0" xfId="0" applyNumberFormat="1" applyFont="1" applyAlignment="1">
      <alignment horizontal="left"/>
    </xf>
    <xf numFmtId="0" fontId="51" fillId="5" borderId="1" xfId="79" applyFont="1" applyFill="1" applyBorder="1" applyAlignment="1">
      <alignment horizontal="center"/>
    </xf>
    <xf numFmtId="0" fontId="51" fillId="5" borderId="9" xfId="0" applyFont="1" applyFill="1" applyBorder="1" applyAlignment="1">
      <alignment horizontal="center"/>
    </xf>
    <xf numFmtId="14" fontId="51" fillId="5" borderId="0" xfId="0" applyNumberFormat="1" applyFont="1" applyFill="1" applyAlignment="1">
      <alignment horizontal="left"/>
    </xf>
    <xf numFmtId="0" fontId="51" fillId="0" borderId="0" xfId="79" applyFont="1" applyBorder="1" applyAlignment="1">
      <alignment horizontal="center"/>
    </xf>
    <xf numFmtId="0" fontId="51" fillId="0" borderId="0" xfId="0" applyFont="1" applyBorder="1"/>
    <xf numFmtId="0" fontId="0" fillId="0" borderId="0" xfId="0" applyAlignment="1">
      <alignment horizontal="center"/>
    </xf>
    <xf numFmtId="0" fontId="48" fillId="4" borderId="1" xfId="79" applyFont="1" applyFill="1" applyBorder="1" applyAlignment="1"/>
    <xf numFmtId="14" fontId="52" fillId="0" borderId="1" xfId="79" applyNumberFormat="1" applyFont="1" applyBorder="1" applyAlignment="1"/>
    <xf numFmtId="0" fontId="35" fillId="0" borderId="1" xfId="79" applyFont="1" applyBorder="1" applyAlignment="1"/>
    <xf numFmtId="175" fontId="51" fillId="0" borderId="1" xfId="79" applyNumberFormat="1" applyFont="1" applyBorder="1" applyAlignment="1">
      <alignment horizontal="center"/>
    </xf>
    <xf numFmtId="0" fontId="48" fillId="0" borderId="16" xfId="79" applyFont="1" applyBorder="1" applyAlignment="1">
      <alignment horizontal="center"/>
    </xf>
    <xf numFmtId="14" fontId="52" fillId="2" borderId="1" xfId="0" applyNumberFormat="1" applyFont="1" applyFill="1" applyBorder="1" applyAlignment="1">
      <alignment horizontal="center" vertical="center" wrapText="1"/>
    </xf>
    <xf numFmtId="0" fontId="49" fillId="0" borderId="1" xfId="79" applyFont="1" applyBorder="1" applyAlignment="1">
      <alignment horizontal="center"/>
    </xf>
    <xf numFmtId="0" fontId="53" fillId="2" borderId="1" xfId="0" applyFont="1" applyFill="1" applyBorder="1" applyAlignment="1">
      <alignment horizontal="center"/>
    </xf>
    <xf numFmtId="14" fontId="53" fillId="3" borderId="1" xfId="79" applyNumberFormat="1" applyFont="1" applyFill="1" applyBorder="1" applyAlignment="1">
      <alignment horizontal="center"/>
    </xf>
    <xf numFmtId="0" fontId="53" fillId="0" borderId="1" xfId="79" applyFont="1" applyBorder="1" applyAlignment="1">
      <alignment horizontal="center"/>
    </xf>
    <xf numFmtId="0" fontId="48" fillId="3" borderId="1" xfId="79" applyFont="1" applyFill="1" applyBorder="1" applyAlignment="1"/>
    <xf numFmtId="3" fontId="48" fillId="0" borderId="1" xfId="79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wrapText="1"/>
    </xf>
    <xf numFmtId="14" fontId="48" fillId="0" borderId="1" xfId="79" applyNumberFormat="1" applyFont="1" applyFill="1" applyBorder="1" applyAlignment="1">
      <alignment horizontal="center"/>
    </xf>
    <xf numFmtId="0" fontId="48" fillId="0" borderId="1" xfId="79" applyFont="1" applyBorder="1" applyAlignment="1">
      <alignment horizontal="center" wrapText="1"/>
    </xf>
    <xf numFmtId="14" fontId="48" fillId="0" borderId="1" xfId="79" applyNumberFormat="1" applyFont="1" applyBorder="1" applyAlignment="1">
      <alignment horizontal="center" wrapText="1"/>
    </xf>
    <xf numFmtId="0" fontId="51" fillId="0" borderId="1" xfId="0" applyFont="1" applyBorder="1" applyAlignment="1"/>
    <xf numFmtId="0" fontId="52" fillId="2" borderId="1" xfId="0" applyFont="1" applyFill="1" applyBorder="1" applyAlignment="1">
      <alignment horizontal="left" wrapText="1"/>
    </xf>
    <xf numFmtId="0" fontId="51" fillId="0" borderId="0" xfId="0" applyFont="1" applyAlignment="1"/>
    <xf numFmtId="0" fontId="0" fillId="0" borderId="0" xfId="0" applyAlignment="1"/>
    <xf numFmtId="14" fontId="51" fillId="0" borderId="1" xfId="0" applyNumberFormat="1" applyFont="1" applyBorder="1" applyAlignment="1">
      <alignment horizontal="right" vertical="center" wrapText="1"/>
    </xf>
    <xf numFmtId="0" fontId="52" fillId="2" borderId="1" xfId="0" applyFont="1" applyFill="1" applyBorder="1" applyAlignment="1">
      <alignment horizontal="left" vertical="center" wrapText="1"/>
    </xf>
    <xf numFmtId="14" fontId="51" fillId="4" borderId="1" xfId="0" applyNumberFormat="1" applyFont="1" applyFill="1" applyBorder="1" applyAlignment="1">
      <alignment horizontal="right" vertical="center" wrapText="1"/>
    </xf>
    <xf numFmtId="0" fontId="49" fillId="3" borderId="1" xfId="79" applyFont="1" applyFill="1" applyBorder="1" applyAlignment="1"/>
    <xf numFmtId="0" fontId="49" fillId="3" borderId="1" xfId="0" applyFont="1" applyFill="1" applyBorder="1" applyAlignment="1"/>
    <xf numFmtId="14" fontId="49" fillId="3" borderId="1" xfId="79" applyNumberFormat="1" applyFont="1" applyFill="1" applyBorder="1" applyAlignment="1"/>
    <xf numFmtId="0" fontId="49" fillId="3" borderId="1" xfId="79" applyFont="1" applyFill="1" applyBorder="1" applyAlignment="1">
      <alignment horizontal="center"/>
    </xf>
    <xf numFmtId="0" fontId="56" fillId="3" borderId="1" xfId="0" applyFont="1" applyFill="1" applyBorder="1" applyAlignment="1"/>
    <xf numFmtId="175" fontId="51" fillId="2" borderId="1" xfId="0" applyNumberFormat="1" applyFont="1" applyFill="1" applyBorder="1" applyAlignment="1">
      <alignment horizontal="center"/>
    </xf>
    <xf numFmtId="14" fontId="48" fillId="4" borderId="1" xfId="79" applyNumberFormat="1" applyFont="1" applyFill="1" applyBorder="1" applyAlignment="1">
      <alignment horizontal="center"/>
    </xf>
    <xf numFmtId="0" fontId="48" fillId="0" borderId="1" xfId="79" applyFont="1" applyBorder="1" applyAlignment="1">
      <alignment wrapText="1"/>
    </xf>
    <xf numFmtId="14" fontId="48" fillId="0" borderId="1" xfId="79" applyNumberFormat="1" applyFont="1" applyBorder="1" applyAlignment="1">
      <alignment wrapText="1"/>
    </xf>
    <xf numFmtId="0" fontId="57" fillId="0" borderId="2" xfId="79" applyFont="1" applyBorder="1" applyAlignment="1">
      <alignment horizontal="center" vertical="center"/>
    </xf>
    <xf numFmtId="2" fontId="47" fillId="2" borderId="2" xfId="0" applyNumberFormat="1" applyFont="1" applyFill="1" applyBorder="1" applyAlignment="1">
      <alignment horizontal="center" vertical="center"/>
    </xf>
    <xf numFmtId="14" fontId="57" fillId="0" borderId="2" xfId="79" applyNumberFormat="1" applyFont="1" applyBorder="1" applyAlignment="1">
      <alignment horizontal="center" vertical="center"/>
    </xf>
    <xf numFmtId="0" fontId="40" fillId="0" borderId="2" xfId="0" applyFont="1" applyBorder="1"/>
    <xf numFmtId="2" fontId="12" fillId="2" borderId="2" xfId="0" applyNumberFormat="1" applyFont="1" applyFill="1" applyBorder="1" applyAlignment="1">
      <alignment horizontal="center" vertical="center"/>
    </xf>
    <xf numFmtId="0" fontId="57" fillId="0" borderId="0" xfId="79" applyFont="1" applyBorder="1" applyAlignment="1">
      <alignment horizontal="center" vertical="center"/>
    </xf>
    <xf numFmtId="2" fontId="47" fillId="2" borderId="0" xfId="0" applyNumberFormat="1" applyFont="1" applyFill="1" applyBorder="1" applyAlignment="1">
      <alignment horizontal="center" vertical="center"/>
    </xf>
    <xf numFmtId="14" fontId="57" fillId="0" borderId="0" xfId="79" applyNumberFormat="1" applyFont="1" applyBorder="1" applyAlignment="1">
      <alignment horizontal="center" vertical="center"/>
    </xf>
    <xf numFmtId="0" fontId="40" fillId="0" borderId="0" xfId="0" applyFont="1" applyBorder="1"/>
    <xf numFmtId="2" fontId="12" fillId="2" borderId="9" xfId="0" applyNumberFormat="1" applyFont="1" applyFill="1" applyBorder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/>
    </xf>
    <xf numFmtId="0" fontId="58" fillId="0" borderId="0" xfId="79" applyFont="1" applyBorder="1" applyAlignment="1">
      <alignment vertical="center"/>
    </xf>
    <xf numFmtId="0" fontId="47" fillId="0" borderId="0" xfId="79" applyFont="1" applyBorder="1" applyAlignment="1">
      <alignment vertical="center"/>
    </xf>
    <xf numFmtId="0" fontId="58" fillId="0" borderId="0" xfId="79" applyFont="1" applyBorder="1" applyAlignment="1">
      <alignment horizontal="center" vertical="center"/>
    </xf>
    <xf numFmtId="0" fontId="55" fillId="0" borderId="2" xfId="0" applyFont="1" applyBorder="1"/>
    <xf numFmtId="0" fontId="53" fillId="0" borderId="13" xfId="79" applyFont="1" applyBorder="1" applyAlignment="1">
      <alignment horizontal="center"/>
    </xf>
    <xf numFmtId="0" fontId="53" fillId="3" borderId="2" xfId="79" applyFont="1" applyFill="1" applyBorder="1"/>
    <xf numFmtId="0" fontId="53" fillId="3" borderId="2" xfId="79" applyFont="1" applyFill="1" applyBorder="1" applyAlignment="1">
      <alignment horizontal="center"/>
    </xf>
    <xf numFmtId="3" fontId="53" fillId="0" borderId="2" xfId="79" applyNumberFormat="1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 wrapText="1"/>
    </xf>
    <xf numFmtId="14" fontId="53" fillId="0" borderId="2" xfId="79" applyNumberFormat="1" applyFont="1" applyFill="1" applyBorder="1" applyAlignment="1">
      <alignment horizontal="center" vertical="center"/>
    </xf>
    <xf numFmtId="0" fontId="53" fillId="0" borderId="2" xfId="79" applyFont="1" applyBorder="1" applyAlignment="1">
      <alignment horizontal="center" vertical="center" wrapText="1"/>
    </xf>
    <xf numFmtId="14" fontId="53" fillId="0" borderId="2" xfId="79" applyNumberFormat="1" applyFont="1" applyBorder="1" applyAlignment="1">
      <alignment horizontal="center" vertical="center" wrapText="1"/>
    </xf>
    <xf numFmtId="0" fontId="53" fillId="0" borderId="2" xfId="0" applyFont="1" applyBorder="1"/>
    <xf numFmtId="0" fontId="54" fillId="2" borderId="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2" fontId="59" fillId="2" borderId="2" xfId="0" applyNumberFormat="1" applyFont="1" applyFill="1" applyBorder="1" applyAlignment="1">
      <alignment horizontal="center" vertical="center"/>
    </xf>
    <xf numFmtId="2" fontId="61" fillId="2" borderId="2" xfId="0" applyNumberFormat="1" applyFont="1" applyFill="1" applyBorder="1" applyAlignment="1">
      <alignment horizontal="center" vertical="center"/>
    </xf>
    <xf numFmtId="2" fontId="59" fillId="2" borderId="0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wrapText="1"/>
    </xf>
    <xf numFmtId="0" fontId="51" fillId="2" borderId="0" xfId="0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center" wrapText="1"/>
    </xf>
    <xf numFmtId="0" fontId="61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2" fontId="14" fillId="2" borderId="0" xfId="0" applyNumberFormat="1" applyFont="1" applyFill="1" applyAlignment="1"/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/>
    <xf numFmtId="2" fontId="15" fillId="2" borderId="0" xfId="0" applyNumberFormat="1" applyFont="1" applyFill="1" applyAlignment="1"/>
    <xf numFmtId="0" fontId="15" fillId="2" borderId="0" xfId="0" applyFont="1" applyFill="1"/>
    <xf numFmtId="2" fontId="14" fillId="2" borderId="0" xfId="0" applyNumberFormat="1" applyFont="1" applyFill="1"/>
    <xf numFmtId="173" fontId="14" fillId="2" borderId="0" xfId="0" applyNumberFormat="1" applyFont="1" applyFill="1" applyAlignment="1">
      <alignment horizontal="center"/>
    </xf>
    <xf numFmtId="0" fontId="66" fillId="2" borderId="0" xfId="0" applyFont="1" applyFill="1" applyAlignment="1">
      <alignment vertical="top"/>
    </xf>
    <xf numFmtId="0" fontId="20" fillId="2" borderId="3" xfId="77" applyFont="1" applyFill="1" applyBorder="1" applyAlignment="1">
      <alignment horizontal="center" vertical="top" wrapText="1"/>
    </xf>
    <xf numFmtId="2" fontId="16" fillId="2" borderId="3" xfId="77" applyNumberFormat="1" applyFont="1" applyFill="1" applyBorder="1" applyAlignment="1">
      <alignment horizontal="center" vertical="top" wrapText="1"/>
    </xf>
    <xf numFmtId="2" fontId="16" fillId="2" borderId="3" xfId="77" applyNumberFormat="1" applyFont="1" applyFill="1" applyBorder="1" applyAlignment="1">
      <alignment vertical="top" wrapText="1"/>
    </xf>
    <xf numFmtId="0" fontId="19" fillId="2" borderId="1" xfId="77" applyFont="1" applyFill="1" applyBorder="1" applyAlignment="1">
      <alignment horizontal="center"/>
    </xf>
    <xf numFmtId="0" fontId="41" fillId="2" borderId="8" xfId="77" applyFont="1" applyFill="1" applyBorder="1" applyAlignment="1">
      <alignment horizontal="center" wrapText="1"/>
    </xf>
    <xf numFmtId="2" fontId="41" fillId="2" borderId="8" xfId="77" applyNumberFormat="1" applyFont="1" applyFill="1" applyBorder="1" applyAlignment="1">
      <alignment horizontal="center" wrapText="1"/>
    </xf>
    <xf numFmtId="0" fontId="67" fillId="2" borderId="8" xfId="77" applyFont="1" applyFill="1" applyBorder="1" applyAlignment="1">
      <alignment horizontal="center" wrapText="1"/>
    </xf>
    <xf numFmtId="177" fontId="41" fillId="2" borderId="8" xfId="80" applyNumberFormat="1" applyFont="1" applyFill="1" applyBorder="1" applyAlignment="1">
      <alignment wrapText="1"/>
    </xf>
    <xf numFmtId="0" fontId="41" fillId="2" borderId="1" xfId="77" applyFont="1" applyFill="1" applyBorder="1" applyAlignment="1">
      <alignment horizontal="center" vertical="center" wrapText="1"/>
    </xf>
    <xf numFmtId="0" fontId="32" fillId="2" borderId="1" xfId="77" applyFont="1" applyFill="1" applyBorder="1" applyAlignment="1">
      <alignment horizontal="center" vertical="center" wrapText="1"/>
    </xf>
    <xf numFmtId="2" fontId="32" fillId="2" borderId="1" xfId="77" applyNumberFormat="1" applyFont="1" applyFill="1" applyBorder="1" applyAlignment="1">
      <alignment horizontal="center" vertical="center" wrapText="1"/>
    </xf>
    <xf numFmtId="0" fontId="31" fillId="2" borderId="1" xfId="77" applyFont="1" applyFill="1" applyBorder="1" applyAlignment="1">
      <alignment horizontal="center" wrapText="1"/>
    </xf>
    <xf numFmtId="164" fontId="31" fillId="2" borderId="1" xfId="77" applyNumberFormat="1" applyFont="1" applyFill="1" applyBorder="1" applyAlignment="1">
      <alignment horizontal="center" wrapText="1"/>
    </xf>
    <xf numFmtId="177" fontId="31" fillId="2" borderId="1" xfId="80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2" fontId="31" fillId="2" borderId="1" xfId="77" applyNumberFormat="1" applyFont="1" applyFill="1" applyBorder="1" applyAlignment="1">
      <alignment horizontal="center" wrapText="1"/>
    </xf>
    <xf numFmtId="0" fontId="33" fillId="2" borderId="0" xfId="0" applyFont="1" applyFill="1"/>
    <xf numFmtId="0" fontId="28" fillId="2" borderId="0" xfId="77" applyFont="1" applyFill="1" applyBorder="1" applyAlignment="1">
      <alignment horizontal="center"/>
    </xf>
    <xf numFmtId="164" fontId="28" fillId="2" borderId="0" xfId="77" applyNumberFormat="1" applyFont="1" applyFill="1" applyBorder="1" applyAlignment="1">
      <alignment horizontal="right"/>
    </xf>
    <xf numFmtId="2" fontId="28" fillId="2" borderId="0" xfId="77" applyNumberFormat="1" applyFont="1" applyFill="1" applyBorder="1" applyAlignment="1">
      <alignment horizontal="right"/>
    </xf>
    <xf numFmtId="170" fontId="28" fillId="2" borderId="0" xfId="1" applyNumberFormat="1" applyFont="1" applyFill="1" applyBorder="1" applyAlignment="1">
      <alignment horizontal="right"/>
    </xf>
    <xf numFmtId="2" fontId="28" fillId="2" borderId="0" xfId="77" applyNumberFormat="1" applyFont="1" applyFill="1" applyBorder="1" applyAlignment="1">
      <alignment horizontal="center"/>
    </xf>
    <xf numFmtId="0" fontId="68" fillId="0" borderId="0" xfId="0" applyFont="1" applyAlignment="1">
      <alignment vertical="center" wrapText="1"/>
    </xf>
    <xf numFmtId="0" fontId="68" fillId="0" borderId="0" xfId="0" applyFont="1"/>
    <xf numFmtId="0" fontId="35" fillId="0" borderId="0" xfId="0" applyFont="1" applyAlignment="1">
      <alignment vertical="center" wrapText="1"/>
    </xf>
    <xf numFmtId="0" fontId="14" fillId="4" borderId="0" xfId="0" applyFont="1" applyFill="1"/>
    <xf numFmtId="0" fontId="6" fillId="2" borderId="0" xfId="0" applyFont="1" applyFill="1"/>
    <xf numFmtId="0" fontId="20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74" fontId="20" fillId="0" borderId="8" xfId="78" applyNumberFormat="1" applyFont="1" applyBorder="1" applyAlignment="1">
      <alignment horizontal="center"/>
    </xf>
    <xf numFmtId="0" fontId="27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14" fontId="20" fillId="3" borderId="1" xfId="0" applyNumberFormat="1" applyFont="1" applyFill="1" applyBorder="1" applyAlignment="1">
      <alignment horizontal="center" vertical="center"/>
    </xf>
    <xf numFmtId="179" fontId="23" fillId="0" borderId="1" xfId="0" applyNumberFormat="1" applyFont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74" fontId="20" fillId="0" borderId="1" xfId="78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79" fontId="42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/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173" fontId="20" fillId="3" borderId="1" xfId="0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70" fillId="0" borderId="1" xfId="0" applyFont="1" applyBorder="1" applyAlignment="1"/>
    <xf numFmtId="0" fontId="71" fillId="0" borderId="1" xfId="0" applyFont="1" applyBorder="1" applyAlignment="1"/>
    <xf numFmtId="179" fontId="71" fillId="0" borderId="1" xfId="0" applyNumberFormat="1" applyFont="1" applyBorder="1" applyAlignment="1"/>
    <xf numFmtId="0" fontId="21" fillId="2" borderId="1" xfId="0" applyFont="1" applyFill="1" applyBorder="1" applyAlignment="1"/>
    <xf numFmtId="175" fontId="22" fillId="2" borderId="1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75" fontId="20" fillId="2" borderId="1" xfId="0" applyNumberFormat="1" applyFont="1" applyFill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/>
    </xf>
    <xf numFmtId="0" fontId="70" fillId="3" borderId="1" xfId="0" applyFont="1" applyFill="1" applyBorder="1" applyAlignment="1">
      <alignment vertical="center"/>
    </xf>
    <xf numFmtId="0" fontId="71" fillId="3" borderId="1" xfId="0" applyFont="1" applyFill="1" applyBorder="1" applyAlignment="1">
      <alignment vertical="center"/>
    </xf>
    <xf numFmtId="179" fontId="71" fillId="3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7" fillId="0" borderId="3" xfId="0" applyFont="1" applyBorder="1"/>
    <xf numFmtId="164" fontId="20" fillId="0" borderId="2" xfId="0" applyNumberFormat="1" applyFont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2" fontId="20" fillId="0" borderId="2" xfId="0" applyNumberFormat="1" applyFont="1" applyBorder="1" applyAlignment="1">
      <alignment horizontal="center" vertical="center" wrapText="1"/>
    </xf>
    <xf numFmtId="174" fontId="20" fillId="0" borderId="2" xfId="78" applyNumberFormat="1" applyFont="1" applyBorder="1" applyAlignment="1">
      <alignment horizontal="center" vertical="center"/>
    </xf>
    <xf numFmtId="0" fontId="27" fillId="0" borderId="2" xfId="0" applyFont="1" applyBorder="1"/>
    <xf numFmtId="0" fontId="16" fillId="0" borderId="3" xfId="0" applyFont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2" fontId="42" fillId="2" borderId="2" xfId="0" applyNumberFormat="1" applyFont="1" applyFill="1" applyBorder="1" applyAlignment="1">
      <alignment horizontal="center" vertical="center"/>
    </xf>
    <xf numFmtId="170" fontId="16" fillId="2" borderId="3" xfId="1" applyNumberFormat="1" applyFont="1" applyFill="1" applyBorder="1" applyAlignment="1">
      <alignment horizontal="center" vertical="center"/>
    </xf>
    <xf numFmtId="164" fontId="27" fillId="0" borderId="0" xfId="0" applyNumberFormat="1" applyFont="1"/>
    <xf numFmtId="0" fontId="66" fillId="2" borderId="0" xfId="0" applyFont="1" applyFill="1"/>
    <xf numFmtId="0" fontId="66" fillId="0" borderId="0" xfId="0" applyFont="1"/>
    <xf numFmtId="174" fontId="66" fillId="0" borderId="0" xfId="0" applyNumberFormat="1" applyFont="1"/>
    <xf numFmtId="0" fontId="35" fillId="0" borderId="0" xfId="0" applyFont="1" applyBorder="1" applyAlignment="1">
      <alignment horizontal="center" vertical="center" wrapText="1"/>
    </xf>
    <xf numFmtId="174" fontId="27" fillId="0" borderId="0" xfId="0" applyNumberFormat="1" applyFont="1"/>
    <xf numFmtId="0" fontId="6" fillId="0" borderId="15" xfId="0" applyFont="1" applyBorder="1"/>
    <xf numFmtId="0" fontId="18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 wrapText="1"/>
    </xf>
    <xf numFmtId="179" fontId="23" fillId="4" borderId="1" xfId="0" applyNumberFormat="1" applyFont="1" applyFill="1" applyBorder="1" applyAlignment="1">
      <alignment horizontal="center" vertical="center" wrapText="1"/>
    </xf>
    <xf numFmtId="0" fontId="72" fillId="2" borderId="1" xfId="77" applyFont="1" applyFill="1" applyBorder="1" applyAlignment="1">
      <alignment horizontal="center"/>
    </xf>
    <xf numFmtId="164" fontId="72" fillId="2" borderId="8" xfId="77" applyNumberFormat="1" applyFont="1" applyFill="1" applyBorder="1" applyAlignment="1">
      <alignment horizontal="center"/>
    </xf>
    <xf numFmtId="0" fontId="72" fillId="2" borderId="8" xfId="77" applyFont="1" applyFill="1" applyBorder="1" applyAlignment="1">
      <alignment horizontal="center"/>
    </xf>
    <xf numFmtId="0" fontId="1" fillId="0" borderId="0" xfId="0" applyFont="1"/>
    <xf numFmtId="0" fontId="24" fillId="0" borderId="1" xfId="0" applyFont="1" applyBorder="1"/>
    <xf numFmtId="0" fontId="42" fillId="2" borderId="1" xfId="77" applyFont="1" applyFill="1" applyBorder="1" applyAlignment="1">
      <alignment horizontal="center"/>
    </xf>
    <xf numFmtId="164" fontId="42" fillId="2" borderId="1" xfId="77" applyNumberFormat="1" applyFont="1" applyFill="1" applyBorder="1" applyAlignment="1">
      <alignment horizontal="center"/>
    </xf>
    <xf numFmtId="2" fontId="42" fillId="2" borderId="2" xfId="77" applyNumberFormat="1" applyFont="1" applyFill="1" applyBorder="1" applyAlignment="1">
      <alignment horizontal="center"/>
    </xf>
    <xf numFmtId="164" fontId="42" fillId="2" borderId="2" xfId="77" applyNumberFormat="1" applyFont="1" applyFill="1" applyBorder="1" applyAlignment="1">
      <alignment horizontal="center"/>
    </xf>
    <xf numFmtId="0" fontId="74" fillId="0" borderId="0" xfId="0" applyFont="1" applyBorder="1" applyAlignment="1"/>
    <xf numFmtId="167" fontId="74" fillId="0" borderId="0" xfId="0" applyNumberFormat="1" applyFont="1" applyBorder="1" applyAlignment="1">
      <alignment horizontal="left"/>
    </xf>
    <xf numFmtId="14" fontId="74" fillId="0" borderId="0" xfId="0" applyNumberFormat="1" applyFont="1" applyBorder="1" applyAlignment="1">
      <alignment horizontal="left"/>
    </xf>
    <xf numFmtId="167" fontId="74" fillId="0" borderId="0" xfId="0" applyNumberFormat="1" applyFont="1" applyBorder="1" applyAlignment="1">
      <alignment horizontal="right"/>
    </xf>
    <xf numFmtId="0" fontId="74" fillId="0" borderId="0" xfId="0" applyFont="1" applyBorder="1" applyAlignment="1">
      <alignment horizontal="left"/>
    </xf>
    <xf numFmtId="0" fontId="76" fillId="0" borderId="0" xfId="0" applyFont="1" applyBorder="1" applyAlignment="1"/>
    <xf numFmtId="167" fontId="76" fillId="0" borderId="0" xfId="0" applyNumberFormat="1" applyFont="1" applyBorder="1" applyAlignment="1">
      <alignment horizontal="left"/>
    </xf>
    <xf numFmtId="14" fontId="76" fillId="0" borderId="0" xfId="0" applyNumberFormat="1" applyFont="1" applyBorder="1" applyAlignment="1">
      <alignment horizontal="left"/>
    </xf>
    <xf numFmtId="167" fontId="76" fillId="0" borderId="0" xfId="0" applyNumberFormat="1" applyFont="1" applyBorder="1" applyAlignment="1">
      <alignment horizontal="right"/>
    </xf>
    <xf numFmtId="0" fontId="75" fillId="0" borderId="3" xfId="0" applyFont="1" applyBorder="1" applyAlignment="1">
      <alignment horizontal="center" vertical="center" wrapText="1"/>
    </xf>
    <xf numFmtId="14" fontId="75" fillId="0" borderId="3" xfId="0" applyNumberFormat="1" applyFont="1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 wrapText="1"/>
    </xf>
    <xf numFmtId="14" fontId="75" fillId="0" borderId="9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72" fillId="2" borderId="8" xfId="77" applyFont="1" applyFill="1" applyBorder="1" applyAlignment="1">
      <alignment horizontal="left"/>
    </xf>
    <xf numFmtId="2" fontId="72" fillId="2" borderId="8" xfId="77" applyNumberFormat="1" applyFont="1" applyFill="1" applyBorder="1" applyAlignment="1">
      <alignment horizontal="center"/>
    </xf>
    <xf numFmtId="14" fontId="80" fillId="2" borderId="8" xfId="0" applyNumberFormat="1" applyFont="1" applyFill="1" applyBorder="1" applyAlignment="1">
      <alignment horizontal="left"/>
    </xf>
    <xf numFmtId="0" fontId="72" fillId="2" borderId="1" xfId="77" applyFont="1" applyFill="1" applyBorder="1" applyAlignment="1">
      <alignment horizontal="left"/>
    </xf>
    <xf numFmtId="14" fontId="72" fillId="2" borderId="1" xfId="77" applyNumberFormat="1" applyFont="1" applyFill="1" applyBorder="1" applyAlignment="1">
      <alignment horizontal="center"/>
    </xf>
    <xf numFmtId="2" fontId="72" fillId="2" borderId="1" xfId="77" applyNumberFormat="1" applyFont="1" applyFill="1" applyBorder="1" applyAlignment="1">
      <alignment horizontal="center"/>
    </xf>
    <xf numFmtId="14" fontId="72" fillId="2" borderId="1" xfId="77" applyNumberFormat="1" applyFont="1" applyFill="1" applyBorder="1" applyAlignment="1">
      <alignment horizontal="left"/>
    </xf>
    <xf numFmtId="164" fontId="72" fillId="2" borderId="1" xfId="77" applyNumberFormat="1" applyFont="1" applyFill="1" applyBorder="1" applyAlignment="1">
      <alignment horizontal="center"/>
    </xf>
    <xf numFmtId="1" fontId="72" fillId="2" borderId="1" xfId="77" applyNumberFormat="1" applyFont="1" applyFill="1" applyBorder="1" applyAlignment="1">
      <alignment horizontal="center"/>
    </xf>
    <xf numFmtId="0" fontId="0" fillId="0" borderId="1" xfId="0" applyFont="1" applyBorder="1"/>
    <xf numFmtId="175" fontId="72" fillId="2" borderId="1" xfId="77" applyNumberFormat="1" applyFont="1" applyFill="1" applyBorder="1" applyAlignment="1">
      <alignment horizontal="center"/>
    </xf>
    <xf numFmtId="0" fontId="81" fillId="2" borderId="1" xfId="77" applyFont="1" applyFill="1" applyBorder="1" applyAlignment="1">
      <alignment horizontal="center"/>
    </xf>
    <xf numFmtId="14" fontId="42" fillId="2" borderId="1" xfId="77" applyNumberFormat="1" applyFont="1" applyFill="1" applyBorder="1" applyAlignment="1">
      <alignment horizontal="left"/>
    </xf>
    <xf numFmtId="14" fontId="82" fillId="2" borderId="1" xfId="0" applyNumberFormat="1" applyFont="1" applyFill="1" applyBorder="1" applyAlignment="1">
      <alignment horizontal="left"/>
    </xf>
    <xf numFmtId="0" fontId="0" fillId="2" borderId="0" xfId="0" applyFont="1" applyFill="1" applyAlignment="1"/>
    <xf numFmtId="0" fontId="82" fillId="2" borderId="1" xfId="0" applyFont="1" applyFill="1" applyBorder="1" applyAlignment="1"/>
    <xf numFmtId="0" fontId="42" fillId="2" borderId="1" xfId="77" applyFont="1" applyFill="1" applyBorder="1" applyAlignment="1">
      <alignment horizontal="left"/>
    </xf>
    <xf numFmtId="2" fontId="42" fillId="2" borderId="1" xfId="77" applyNumberFormat="1" applyFont="1" applyFill="1" applyBorder="1" applyAlignment="1">
      <alignment horizontal="center"/>
    </xf>
    <xf numFmtId="2" fontId="42" fillId="2" borderId="8" xfId="77" applyNumberFormat="1" applyFont="1" applyFill="1" applyBorder="1" applyAlignment="1">
      <alignment horizontal="center"/>
    </xf>
    <xf numFmtId="175" fontId="42" fillId="2" borderId="1" xfId="77" applyNumberFormat="1" applyFont="1" applyFill="1" applyBorder="1" applyAlignment="1">
      <alignment horizontal="center"/>
    </xf>
    <xf numFmtId="1" fontId="42" fillId="2" borderId="1" xfId="77" applyNumberFormat="1" applyFont="1" applyFill="1" applyBorder="1" applyAlignment="1">
      <alignment horizontal="center"/>
    </xf>
    <xf numFmtId="14" fontId="72" fillId="2" borderId="8" xfId="77" applyNumberFormat="1" applyFont="1" applyFill="1" applyBorder="1" applyAlignment="1">
      <alignment horizontal="center"/>
    </xf>
    <xf numFmtId="14" fontId="72" fillId="2" borderId="8" xfId="77" applyNumberFormat="1" applyFont="1" applyFill="1" applyBorder="1" applyAlignment="1">
      <alignment horizontal="left"/>
    </xf>
    <xf numFmtId="175" fontId="72" fillId="2" borderId="8" xfId="77" applyNumberFormat="1" applyFont="1" applyFill="1" applyBorder="1" applyAlignment="1">
      <alignment horizontal="center"/>
    </xf>
    <xf numFmtId="1" fontId="72" fillId="2" borderId="8" xfId="77" applyNumberFormat="1" applyFont="1" applyFill="1" applyBorder="1" applyAlignment="1">
      <alignment horizontal="center"/>
    </xf>
    <xf numFmtId="14" fontId="23" fillId="2" borderId="1" xfId="77" applyNumberFormat="1" applyFont="1" applyFill="1" applyBorder="1" applyAlignment="1">
      <alignment horizontal="left"/>
    </xf>
    <xf numFmtId="49" fontId="72" fillId="2" borderId="1" xfId="77" applyNumberFormat="1" applyFont="1" applyFill="1" applyBorder="1" applyAlignment="1">
      <alignment horizontal="left"/>
    </xf>
    <xf numFmtId="1" fontId="40" fillId="0" borderId="0" xfId="0" applyNumberFormat="1" applyFont="1" applyAlignment="1">
      <alignment horizontal="center"/>
    </xf>
    <xf numFmtId="0" fontId="0" fillId="0" borderId="8" xfId="0" applyFont="1" applyBorder="1"/>
    <xf numFmtId="0" fontId="42" fillId="2" borderId="2" xfId="77" applyFont="1" applyFill="1" applyBorder="1" applyAlignment="1">
      <alignment horizontal="left"/>
    </xf>
    <xf numFmtId="14" fontId="72" fillId="2" borderId="2" xfId="77" applyNumberFormat="1" applyFont="1" applyFill="1" applyBorder="1" applyAlignment="1">
      <alignment horizontal="center"/>
    </xf>
    <xf numFmtId="0" fontId="72" fillId="2" borderId="2" xfId="77" applyFont="1" applyFill="1" applyBorder="1" applyAlignment="1">
      <alignment horizontal="center"/>
    </xf>
    <xf numFmtId="14" fontId="42" fillId="2" borderId="2" xfId="77" applyNumberFormat="1" applyFont="1" applyFill="1" applyBorder="1" applyAlignment="1">
      <alignment horizontal="left"/>
    </xf>
    <xf numFmtId="1" fontId="42" fillId="2" borderId="2" xfId="77" applyNumberFormat="1" applyFont="1" applyFill="1" applyBorder="1" applyAlignment="1">
      <alignment horizontal="center"/>
    </xf>
    <xf numFmtId="0" fontId="0" fillId="0" borderId="2" xfId="0" applyFont="1" applyBorder="1"/>
    <xf numFmtId="0" fontId="83" fillId="0" borderId="0" xfId="0" applyFont="1" applyBorder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 applyAlignment="1">
      <alignment vertical="center"/>
    </xf>
    <xf numFmtId="0" fontId="84" fillId="0" borderId="0" xfId="0" applyFont="1" applyBorder="1" applyAlignment="1">
      <alignment vertical="center"/>
    </xf>
    <xf numFmtId="0" fontId="87" fillId="0" borderId="0" xfId="0" applyFont="1" applyBorder="1" applyAlignment="1">
      <alignment vertical="center"/>
    </xf>
    <xf numFmtId="0" fontId="7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167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/>
    <xf numFmtId="0" fontId="88" fillId="0" borderId="0" xfId="0" applyFont="1" applyBorder="1"/>
    <xf numFmtId="0" fontId="88" fillId="0" borderId="9" xfId="0" applyFont="1" applyBorder="1"/>
    <xf numFmtId="0" fontId="88" fillId="0" borderId="0" xfId="0" applyFont="1" applyBorder="1" applyAlignment="1">
      <alignment horizontal="left"/>
    </xf>
    <xf numFmtId="167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/>
    <xf numFmtId="166" fontId="78" fillId="0" borderId="10" xfId="0" applyNumberFormat="1" applyFont="1" applyBorder="1" applyAlignment="1">
      <alignment vertical="center" wrapText="1"/>
    </xf>
    <xf numFmtId="167" fontId="78" fillId="0" borderId="10" xfId="0" applyNumberFormat="1" applyFont="1" applyBorder="1" applyAlignment="1">
      <alignment vertical="center" wrapText="1"/>
    </xf>
    <xf numFmtId="0" fontId="78" fillId="0" borderId="9" xfId="0" applyFont="1" applyBorder="1" applyAlignment="1">
      <alignment horizontal="center" vertical="center" wrapText="1"/>
    </xf>
    <xf numFmtId="166" fontId="78" fillId="0" borderId="9" xfId="0" applyNumberFormat="1" applyFont="1" applyBorder="1" applyAlignment="1">
      <alignment horizontal="center" vertical="center" wrapText="1"/>
    </xf>
    <xf numFmtId="167" fontId="78" fillId="0" borderId="9" xfId="0" applyNumberFormat="1" applyFont="1" applyBorder="1" applyAlignment="1">
      <alignment horizontal="center" vertical="center" wrapText="1"/>
    </xf>
    <xf numFmtId="166" fontId="78" fillId="0" borderId="9" xfId="0" applyNumberFormat="1" applyFont="1" applyBorder="1" applyAlignment="1">
      <alignment horizontal="left" vertical="center" wrapText="1"/>
    </xf>
    <xf numFmtId="167" fontId="78" fillId="0" borderId="9" xfId="0" applyNumberFormat="1" applyFont="1" applyBorder="1" applyAlignment="1">
      <alignment horizontal="left" vertical="center" wrapText="1"/>
    </xf>
    <xf numFmtId="0" fontId="4" fillId="2" borderId="1" xfId="77" applyFont="1" applyFill="1" applyBorder="1" applyAlignment="1">
      <alignment horizontal="center"/>
    </xf>
    <xf numFmtId="0" fontId="4" fillId="2" borderId="1" xfId="77" applyFont="1" applyFill="1" applyBorder="1" applyAlignment="1">
      <alignment horizontal="left"/>
    </xf>
    <xf numFmtId="0" fontId="4" fillId="2" borderId="1" xfId="77" applyFont="1" applyFill="1" applyBorder="1" applyAlignment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/>
    </xf>
    <xf numFmtId="164" fontId="4" fillId="2" borderId="1" xfId="77" applyNumberFormat="1" applyFont="1" applyFill="1" applyBorder="1" applyAlignment="1">
      <alignment horizontal="center"/>
    </xf>
    <xf numFmtId="164" fontId="4" fillId="2" borderId="1" xfId="77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wrapText="1"/>
    </xf>
    <xf numFmtId="169" fontId="4" fillId="0" borderId="1" xfId="2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70" fontId="4" fillId="0" borderId="1" xfId="1" applyNumberFormat="1" applyFont="1" applyBorder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170" fontId="4" fillId="0" borderId="1" xfId="1" applyNumberFormat="1" applyFont="1" applyBorder="1" applyAlignment="1"/>
    <xf numFmtId="14" fontId="4" fillId="2" borderId="1" xfId="77" applyNumberFormat="1" applyFont="1" applyFill="1" applyBorder="1" applyAlignment="1">
      <alignment horizontal="left"/>
    </xf>
    <xf numFmtId="2" fontId="4" fillId="2" borderId="1" xfId="77" applyNumberFormat="1" applyFont="1" applyFill="1" applyBorder="1" applyAlignment="1">
      <alignment horizontal="center"/>
    </xf>
    <xf numFmtId="0" fontId="4" fillId="0" borderId="17" xfId="0" applyFont="1" applyBorder="1" applyAlignment="1"/>
    <xf numFmtId="14" fontId="4" fillId="0" borderId="16" xfId="0" applyNumberFormat="1" applyFont="1" applyBorder="1" applyAlignment="1">
      <alignment horizontal="left"/>
    </xf>
    <xf numFmtId="166" fontId="4" fillId="0" borderId="1" xfId="0" applyNumberFormat="1" applyFont="1" applyBorder="1" applyAlignment="1"/>
    <xf numFmtId="168" fontId="88" fillId="0" borderId="1" xfId="0" applyNumberFormat="1" applyFont="1" applyBorder="1"/>
    <xf numFmtId="166" fontId="88" fillId="0" borderId="1" xfId="0" applyNumberFormat="1" applyFont="1" applyBorder="1" applyAlignment="1">
      <alignment horizontal="center" vertical="center" wrapText="1"/>
    </xf>
    <xf numFmtId="171" fontId="88" fillId="0" borderId="1" xfId="0" applyNumberFormat="1" applyFont="1" applyBorder="1"/>
    <xf numFmtId="0" fontId="88" fillId="0" borderId="1" xfId="0" applyFont="1" applyBorder="1" applyAlignment="1"/>
    <xf numFmtId="164" fontId="88" fillId="0" borderId="1" xfId="0" applyNumberFormat="1" applyFont="1" applyBorder="1" applyAlignment="1"/>
    <xf numFmtId="170" fontId="88" fillId="0" borderId="1" xfId="1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49" fontId="4" fillId="2" borderId="1" xfId="77" applyNumberFormat="1" applyFont="1" applyFill="1" applyBorder="1" applyAlignment="1">
      <alignment horizontal="center"/>
    </xf>
    <xf numFmtId="49" fontId="4" fillId="2" borderId="1" xfId="77" applyNumberFormat="1" applyFont="1" applyFill="1" applyBorder="1" applyAlignment="1">
      <alignment horizontal="left"/>
    </xf>
    <xf numFmtId="1" fontId="4" fillId="2" borderId="1" xfId="77" applyNumberFormat="1" applyFont="1" applyFill="1" applyBorder="1" applyAlignment="1"/>
    <xf numFmtId="0" fontId="82" fillId="0" borderId="11" xfId="0" applyFont="1" applyBorder="1"/>
    <xf numFmtId="167" fontId="82" fillId="0" borderId="11" xfId="0" applyNumberFormat="1" applyFont="1" applyBorder="1"/>
    <xf numFmtId="0" fontId="82" fillId="0" borderId="11" xfId="0" applyFont="1" applyBorder="1" applyAlignment="1">
      <alignment horizontal="left"/>
    </xf>
    <xf numFmtId="168" fontId="82" fillId="0" borderId="11" xfId="0" applyNumberFormat="1" applyFont="1" applyBorder="1"/>
    <xf numFmtId="164" fontId="82" fillId="0" borderId="11" xfId="0" applyNumberFormat="1" applyFont="1" applyBorder="1"/>
    <xf numFmtId="172" fontId="82" fillId="0" borderId="11" xfId="1" applyNumberFormat="1" applyFont="1" applyBorder="1"/>
    <xf numFmtId="170" fontId="82" fillId="0" borderId="11" xfId="0" applyNumberFormat="1" applyFont="1" applyBorder="1"/>
    <xf numFmtId="0" fontId="4" fillId="2" borderId="2" xfId="77" applyFont="1" applyFill="1" applyBorder="1" applyAlignment="1">
      <alignment horizontal="center"/>
    </xf>
    <xf numFmtId="0" fontId="4" fillId="2" borderId="2" xfId="77" applyFont="1" applyFill="1" applyBorder="1" applyAlignment="1">
      <alignment horizontal="left"/>
    </xf>
    <xf numFmtId="14" fontId="4" fillId="2" borderId="2" xfId="77" applyNumberFormat="1" applyFont="1" applyFill="1" applyBorder="1" applyAlignment="1">
      <alignment horizontal="left"/>
    </xf>
    <xf numFmtId="0" fontId="4" fillId="2" borderId="2" xfId="77" applyFont="1" applyFill="1" applyBorder="1" applyAlignment="1"/>
    <xf numFmtId="2" fontId="4" fillId="2" borderId="2" xfId="77" applyNumberFormat="1" applyFont="1" applyFill="1" applyBorder="1" applyAlignment="1">
      <alignment horizontal="center"/>
    </xf>
    <xf numFmtId="49" fontId="4" fillId="2" borderId="2" xfId="77" applyNumberFormat="1" applyFont="1" applyFill="1" applyBorder="1" applyAlignment="1">
      <alignment horizontal="center"/>
    </xf>
    <xf numFmtId="49" fontId="4" fillId="2" borderId="2" xfId="77" applyNumberFormat="1" applyFont="1" applyFill="1" applyBorder="1" applyAlignment="1">
      <alignment horizontal="left"/>
    </xf>
    <xf numFmtId="1" fontId="4" fillId="2" borderId="2" xfId="77" applyNumberFormat="1" applyFont="1" applyFill="1" applyBorder="1" applyAlignment="1"/>
    <xf numFmtId="164" fontId="90" fillId="2" borderId="2" xfId="77" applyNumberFormat="1" applyFont="1" applyFill="1" applyBorder="1" applyAlignment="1">
      <alignment horizontal="center"/>
    </xf>
    <xf numFmtId="0" fontId="90" fillId="2" borderId="2" xfId="77" applyFont="1" applyFill="1" applyBorder="1" applyAlignment="1">
      <alignment horizontal="center"/>
    </xf>
    <xf numFmtId="0" fontId="87" fillId="0" borderId="0" xfId="0" applyFont="1" applyFill="1" applyBorder="1"/>
    <xf numFmtId="165" fontId="87" fillId="0" borderId="0" xfId="0" applyNumberFormat="1" applyFont="1" applyBorder="1" applyAlignment="1">
      <alignment horizontal="right"/>
    </xf>
    <xf numFmtId="166" fontId="87" fillId="0" borderId="0" xfId="0" applyNumberFormat="1" applyFont="1" applyBorder="1" applyAlignment="1">
      <alignment horizontal="right"/>
    </xf>
    <xf numFmtId="165" fontId="89" fillId="0" borderId="0" xfId="0" applyNumberFormat="1" applyFont="1" applyBorder="1" applyAlignment="1"/>
    <xf numFmtId="165" fontId="89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center"/>
    </xf>
    <xf numFmtId="0" fontId="91" fillId="0" borderId="0" xfId="0" applyFont="1"/>
    <xf numFmtId="165" fontId="87" fillId="0" borderId="0" xfId="0" applyNumberFormat="1" applyFont="1" applyBorder="1" applyAlignment="1">
      <alignment horizontal="center"/>
    </xf>
    <xf numFmtId="0" fontId="87" fillId="0" borderId="0" xfId="0" applyFont="1" applyFill="1" applyBorder="1" applyAlignment="1"/>
    <xf numFmtId="0" fontId="4" fillId="0" borderId="0" xfId="0" applyFont="1" applyFill="1" applyBorder="1" applyAlignment="1"/>
    <xf numFmtId="0" fontId="92" fillId="0" borderId="0" xfId="0" applyFont="1" applyBorder="1"/>
    <xf numFmtId="0" fontId="93" fillId="0" borderId="0" xfId="0" applyFont="1"/>
    <xf numFmtId="165" fontId="82" fillId="0" borderId="0" xfId="0" applyNumberFormat="1" applyFont="1" applyBorder="1" applyAlignment="1"/>
    <xf numFmtId="165" fontId="92" fillId="0" borderId="0" xfId="0" applyNumberFormat="1" applyFont="1" applyBorder="1" applyAlignment="1"/>
    <xf numFmtId="165" fontId="92" fillId="0" borderId="0" xfId="0" applyNumberFormat="1" applyFont="1" applyBorder="1" applyAlignment="1">
      <alignment horizontal="left"/>
    </xf>
    <xf numFmtId="165" fontId="92" fillId="0" borderId="0" xfId="0" applyNumberFormat="1" applyFont="1" applyBorder="1" applyAlignment="1">
      <alignment horizontal="center"/>
    </xf>
    <xf numFmtId="0" fontId="82" fillId="0" borderId="0" xfId="0" applyFont="1" applyBorder="1"/>
    <xf numFmtId="0" fontId="82" fillId="0" borderId="0" xfId="0" applyFont="1"/>
    <xf numFmtId="0" fontId="88" fillId="0" borderId="0" xfId="0" applyFont="1" applyBorder="1" applyAlignment="1"/>
    <xf numFmtId="0" fontId="78" fillId="0" borderId="0" xfId="0" applyFont="1"/>
    <xf numFmtId="165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7" fontId="78" fillId="0" borderId="0" xfId="0" applyNumberFormat="1" applyFont="1" applyBorder="1" applyAlignment="1">
      <alignment horizontal="right"/>
    </xf>
    <xf numFmtId="167" fontId="78" fillId="0" borderId="0" xfId="0" applyNumberFormat="1" applyFont="1" applyBorder="1" applyAlignment="1">
      <alignment horizontal="left"/>
    </xf>
    <xf numFmtId="0" fontId="78" fillId="0" borderId="0" xfId="0" applyFont="1" applyBorder="1"/>
    <xf numFmtId="165" fontId="78" fillId="0" borderId="0" xfId="0" applyNumberFormat="1" applyFont="1" applyBorder="1" applyAlignment="1">
      <alignment horizontal="right"/>
    </xf>
    <xf numFmtId="165" fontId="78" fillId="0" borderId="0" xfId="0" applyNumberFormat="1" applyFont="1" applyBorder="1" applyAlignment="1">
      <alignment horizontal="center"/>
    </xf>
    <xf numFmtId="166" fontId="78" fillId="0" borderId="0" xfId="0" applyNumberFormat="1" applyFont="1" applyBorder="1" applyAlignment="1">
      <alignment horizontal="right"/>
    </xf>
    <xf numFmtId="167" fontId="78" fillId="0" borderId="0" xfId="0" applyNumberFormat="1" applyFont="1" applyBorder="1"/>
    <xf numFmtId="0" fontId="94" fillId="0" borderId="0" xfId="0" applyFont="1" applyBorder="1"/>
    <xf numFmtId="0" fontId="94" fillId="0" borderId="0" xfId="0" applyFont="1" applyBorder="1" applyAlignment="1"/>
    <xf numFmtId="165" fontId="94" fillId="0" borderId="0" xfId="0" applyNumberFormat="1" applyFont="1" applyBorder="1" applyAlignment="1">
      <alignment horizontal="right"/>
    </xf>
    <xf numFmtId="0" fontId="94" fillId="0" borderId="0" xfId="0" applyFont="1" applyBorder="1" applyAlignment="1">
      <alignment horizontal="left"/>
    </xf>
    <xf numFmtId="167" fontId="94" fillId="0" borderId="0" xfId="0" applyNumberFormat="1" applyFont="1" applyBorder="1" applyAlignment="1"/>
    <xf numFmtId="0" fontId="88" fillId="0" borderId="0" xfId="0" applyFont="1" applyAlignment="1">
      <alignment vertical="center"/>
    </xf>
    <xf numFmtId="0" fontId="95" fillId="0" borderId="3" xfId="76" applyFont="1" applyBorder="1" applyAlignment="1">
      <alignment horizontal="center" vertical="center"/>
    </xf>
    <xf numFmtId="0" fontId="96" fillId="0" borderId="3" xfId="76" applyFont="1" applyBorder="1" applyAlignment="1">
      <alignment horizontal="center" vertical="center"/>
    </xf>
    <xf numFmtId="0" fontId="78" fillId="0" borderId="8" xfId="0" applyFont="1" applyBorder="1" applyAlignment="1">
      <alignment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left" vertical="center" wrapText="1"/>
    </xf>
    <xf numFmtId="14" fontId="78" fillId="0" borderId="1" xfId="0" applyNumberFormat="1" applyFont="1" applyBorder="1" applyAlignment="1">
      <alignment horizontal="left" vertical="center" wrapText="1"/>
    </xf>
    <xf numFmtId="3" fontId="78" fillId="0" borderId="1" xfId="0" applyNumberFormat="1" applyFont="1" applyBorder="1" applyAlignment="1">
      <alignment horizontal="center" vertical="center" wrapText="1"/>
    </xf>
    <xf numFmtId="14" fontId="78" fillId="0" borderId="1" xfId="0" applyNumberFormat="1" applyFont="1" applyBorder="1" applyAlignment="1">
      <alignment horizontal="center" vertical="center" wrapText="1"/>
    </xf>
    <xf numFmtId="2" fontId="78" fillId="0" borderId="1" xfId="0" applyNumberFormat="1" applyFont="1" applyBorder="1" applyAlignment="1">
      <alignment horizontal="center" vertical="center" wrapText="1"/>
    </xf>
    <xf numFmtId="164" fontId="78" fillId="0" borderId="1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78" fillId="0" borderId="28" xfId="0" applyFont="1" applyFill="1" applyBorder="1" applyAlignment="1">
      <alignment horizontal="center" vertical="center" wrapText="1"/>
    </xf>
    <xf numFmtId="176" fontId="78" fillId="0" borderId="1" xfId="0" applyNumberFormat="1" applyFont="1" applyBorder="1" applyAlignment="1">
      <alignment horizontal="center" vertical="center"/>
    </xf>
    <xf numFmtId="173" fontId="78" fillId="0" borderId="1" xfId="0" applyNumberFormat="1" applyFont="1" applyBorder="1" applyAlignment="1">
      <alignment horizontal="center" vertical="center"/>
    </xf>
    <xf numFmtId="0" fontId="78" fillId="0" borderId="1" xfId="0" applyFont="1" applyBorder="1" applyAlignment="1">
      <alignment horizontal="left" vertical="center"/>
    </xf>
    <xf numFmtId="173" fontId="78" fillId="0" borderId="1" xfId="0" applyNumberFormat="1" applyFont="1" applyBorder="1" applyAlignment="1">
      <alignment horizontal="center" vertical="center" wrapText="1"/>
    </xf>
    <xf numFmtId="0" fontId="82" fillId="0" borderId="1" xfId="0" applyFont="1" applyBorder="1" applyAlignment="1">
      <alignment horizontal="left" vertical="center"/>
    </xf>
    <xf numFmtId="0" fontId="82" fillId="0" borderId="17" xfId="0" applyFont="1" applyBorder="1" applyAlignment="1">
      <alignment vertical="center"/>
    </xf>
    <xf numFmtId="1" fontId="78" fillId="0" borderId="1" xfId="0" applyNumberFormat="1" applyFont="1" applyBorder="1" applyAlignment="1">
      <alignment horizontal="center" vertical="center" wrapText="1"/>
    </xf>
    <xf numFmtId="0" fontId="82" fillId="0" borderId="2" xfId="0" applyFont="1" applyBorder="1" applyAlignment="1">
      <alignment horizontal="center" vertical="center"/>
    </xf>
    <xf numFmtId="164" fontId="82" fillId="0" borderId="2" xfId="0" applyNumberFormat="1" applyFont="1" applyBorder="1" applyAlignment="1">
      <alignment horizontal="center" vertical="center"/>
    </xf>
    <xf numFmtId="164" fontId="82" fillId="0" borderId="2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vertical="center"/>
    </xf>
    <xf numFmtId="0" fontId="86" fillId="0" borderId="0" xfId="0" applyFont="1" applyAlignment="1"/>
    <xf numFmtId="0" fontId="4" fillId="3" borderId="1" xfId="0" applyFont="1" applyFill="1" applyBorder="1"/>
    <xf numFmtId="14" fontId="4" fillId="3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4" fillId="3" borderId="1" xfId="0" applyFont="1" applyFill="1" applyBorder="1" applyAlignment="1">
      <alignment horizontal="center"/>
    </xf>
    <xf numFmtId="2" fontId="88" fillId="2" borderId="1" xfId="77" applyNumberFormat="1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"/>
    </xf>
    <xf numFmtId="14" fontId="88" fillId="2" borderId="1" xfId="0" applyNumberFormat="1" applyFont="1" applyFill="1" applyBorder="1" applyAlignment="1">
      <alignment horizontal="left"/>
    </xf>
    <xf numFmtId="164" fontId="88" fillId="2" borderId="1" xfId="77" applyNumberFormat="1" applyFont="1" applyFill="1" applyBorder="1" applyAlignment="1">
      <alignment horizontal="center"/>
    </xf>
    <xf numFmtId="0" fontId="88" fillId="2" borderId="1" xfId="77" applyFont="1" applyFill="1" applyBorder="1" applyAlignment="1">
      <alignment horizontal="center"/>
    </xf>
    <xf numFmtId="164" fontId="88" fillId="2" borderId="1" xfId="77" applyNumberFormat="1" applyFont="1" applyFill="1" applyBorder="1" applyAlignment="1">
      <alignment horizontal="right"/>
    </xf>
    <xf numFmtId="0" fontId="59" fillId="2" borderId="0" xfId="79" applyFont="1" applyFill="1" applyAlignment="1"/>
    <xf numFmtId="0" fontId="0" fillId="2" borderId="0" xfId="0" applyFont="1" applyFill="1"/>
    <xf numFmtId="0" fontId="51" fillId="2" borderId="1" xfId="79" applyFont="1" applyFill="1" applyBorder="1" applyAlignment="1">
      <alignment horizontal="center"/>
    </xf>
    <xf numFmtId="0" fontId="60" fillId="2" borderId="1" xfId="79" applyFont="1" applyFill="1" applyBorder="1" applyAlignment="1">
      <alignment horizontal="right"/>
    </xf>
    <xf numFmtId="0" fontId="60" fillId="2" borderId="1" xfId="79" applyFont="1" applyFill="1" applyBorder="1" applyAlignment="1"/>
    <xf numFmtId="14" fontId="60" fillId="2" borderId="1" xfId="79" applyNumberFormat="1" applyFont="1" applyFill="1" applyBorder="1" applyAlignment="1"/>
    <xf numFmtId="0" fontId="51" fillId="2" borderId="1" xfId="79" applyFont="1" applyFill="1" applyBorder="1" applyAlignment="1">
      <alignment horizontal="center" vertical="center" wrapText="1"/>
    </xf>
    <xf numFmtId="0" fontId="51" fillId="2" borderId="1" xfId="79" applyFont="1" applyFill="1" applyBorder="1" applyAlignment="1">
      <alignment vertical="center" wrapText="1"/>
    </xf>
    <xf numFmtId="0" fontId="51" fillId="2" borderId="1" xfId="0" applyFont="1" applyFill="1" applyBorder="1"/>
    <xf numFmtId="0" fontId="51" fillId="2" borderId="1" xfId="79" applyFont="1" applyFill="1" applyBorder="1"/>
    <xf numFmtId="14" fontId="51" fillId="2" borderId="1" xfId="79" applyNumberFormat="1" applyFont="1" applyFill="1" applyBorder="1" applyAlignment="1">
      <alignment horizontal="right"/>
    </xf>
    <xf numFmtId="3" fontId="51" fillId="2" borderId="1" xfId="79" applyNumberFormat="1" applyFont="1" applyFill="1" applyBorder="1" applyAlignment="1">
      <alignment horizontal="right" vertical="center"/>
    </xf>
    <xf numFmtId="3" fontId="51" fillId="2" borderId="1" xfId="79" applyNumberFormat="1" applyFont="1" applyFill="1" applyBorder="1" applyAlignment="1">
      <alignment horizontal="center" vertical="center"/>
    </xf>
    <xf numFmtId="14" fontId="51" fillId="2" borderId="1" xfId="79" applyNumberFormat="1" applyFont="1" applyFill="1" applyBorder="1" applyAlignment="1">
      <alignment vertical="center"/>
    </xf>
    <xf numFmtId="0" fontId="51" fillId="2" borderId="0" xfId="79" applyFont="1" applyFill="1" applyBorder="1" applyAlignment="1">
      <alignment horizontal="center"/>
    </xf>
    <xf numFmtId="0" fontId="62" fillId="2" borderId="2" xfId="79" applyFont="1" applyFill="1" applyBorder="1" applyAlignment="1">
      <alignment horizontal="right" vertical="center"/>
    </xf>
    <xf numFmtId="0" fontId="62" fillId="2" borderId="2" xfId="79" applyFont="1" applyFill="1" applyBorder="1" applyAlignment="1">
      <alignment horizontal="center" vertical="center"/>
    </xf>
    <xf numFmtId="14" fontId="62" fillId="2" borderId="2" xfId="79" applyNumberFormat="1" applyFont="1" applyFill="1" applyBorder="1" applyAlignment="1">
      <alignment vertical="center"/>
    </xf>
    <xf numFmtId="0" fontId="62" fillId="2" borderId="2" xfId="79" applyFont="1" applyFill="1" applyBorder="1" applyAlignment="1">
      <alignment vertical="center"/>
    </xf>
    <xf numFmtId="2" fontId="40" fillId="2" borderId="2" xfId="0" applyNumberFormat="1" applyFont="1" applyFill="1" applyBorder="1"/>
    <xf numFmtId="0" fontId="62" fillId="2" borderId="0" xfId="79" applyFont="1" applyFill="1" applyBorder="1" applyAlignment="1">
      <alignment horizontal="center" vertical="center"/>
    </xf>
    <xf numFmtId="14" fontId="62" fillId="2" borderId="0" xfId="79" applyNumberFormat="1" applyFont="1" applyFill="1" applyBorder="1" applyAlignment="1">
      <alignment vertical="center"/>
    </xf>
    <xf numFmtId="0" fontId="64" fillId="2" borderId="0" xfId="0" applyFont="1" applyFill="1" applyBorder="1"/>
    <xf numFmtId="3" fontId="61" fillId="2" borderId="0" xfId="79" applyNumberFormat="1" applyFont="1" applyFill="1" applyBorder="1" applyAlignment="1">
      <alignment horizontal="center" vertical="center"/>
    </xf>
    <xf numFmtId="0" fontId="61" fillId="2" borderId="0" xfId="79" applyFont="1" applyFill="1" applyBorder="1" applyAlignment="1">
      <alignment vertical="center" wrapText="1"/>
    </xf>
    <xf numFmtId="0" fontId="44" fillId="2" borderId="0" xfId="0" applyFont="1" applyFill="1"/>
    <xf numFmtId="0" fontId="61" fillId="2" borderId="0" xfId="79" applyFont="1" applyFill="1" applyBorder="1" applyAlignment="1">
      <alignment horizontal="right"/>
    </xf>
    <xf numFmtId="3" fontId="61" fillId="2" borderId="0" xfId="79" applyNumberFormat="1" applyFont="1" applyFill="1" applyBorder="1" applyAlignment="1">
      <alignment horizontal="right"/>
    </xf>
    <xf numFmtId="3" fontId="61" fillId="2" borderId="0" xfId="79" applyNumberFormat="1" applyFont="1" applyFill="1" applyBorder="1" applyAlignment="1">
      <alignment horizontal="center"/>
    </xf>
    <xf numFmtId="0" fontId="61" fillId="2" borderId="0" xfId="79" applyFont="1" applyFill="1" applyBorder="1" applyAlignment="1">
      <alignment horizontal="center" wrapText="1"/>
    </xf>
    <xf numFmtId="0" fontId="64" fillId="2" borderId="0" xfId="0" applyFont="1" applyFill="1" applyBorder="1" applyAlignment="1"/>
    <xf numFmtId="0" fontId="51" fillId="2" borderId="0" xfId="79" applyFont="1" applyFill="1" applyBorder="1"/>
    <xf numFmtId="0" fontId="51" fillId="2" borderId="0" xfId="79" applyFont="1" applyFill="1" applyBorder="1" applyAlignment="1">
      <alignment horizontal="right"/>
    </xf>
    <xf numFmtId="3" fontId="51" fillId="2" borderId="0" xfId="79" applyNumberFormat="1" applyFont="1" applyFill="1" applyBorder="1" applyAlignment="1">
      <alignment horizontal="right" vertical="center"/>
    </xf>
    <xf numFmtId="3" fontId="51" fillId="2" borderId="0" xfId="79" applyNumberFormat="1" applyFont="1" applyFill="1" applyBorder="1" applyAlignment="1">
      <alignment horizontal="center" vertical="center"/>
    </xf>
    <xf numFmtId="14" fontId="51" fillId="2" borderId="0" xfId="79" applyNumberFormat="1" applyFont="1" applyFill="1" applyBorder="1" applyAlignment="1">
      <alignment vertical="center"/>
    </xf>
    <xf numFmtId="0" fontId="51" fillId="2" borderId="0" xfId="79" applyFont="1" applyFill="1" applyBorder="1" applyAlignment="1">
      <alignment horizontal="center" vertical="center" wrapText="1"/>
    </xf>
    <xf numFmtId="14" fontId="51" fillId="2" borderId="0" xfId="79" applyNumberFormat="1" applyFont="1" applyFill="1" applyBorder="1" applyAlignment="1">
      <alignment vertical="center" wrapText="1"/>
    </xf>
    <xf numFmtId="0" fontId="51" fillId="2" borderId="0" xfId="0" applyFont="1" applyFill="1" applyBorder="1"/>
    <xf numFmtId="0" fontId="0" fillId="2" borderId="0" xfId="0" applyFont="1" applyFill="1" applyBorder="1"/>
    <xf numFmtId="0" fontId="59" fillId="2" borderId="0" xfId="79" applyFont="1" applyFill="1" applyBorder="1" applyAlignment="1">
      <alignment horizontal="right"/>
    </xf>
    <xf numFmtId="3" fontId="59" fillId="2" borderId="0" xfId="79" applyNumberFormat="1" applyFont="1" applyFill="1" applyBorder="1" applyAlignment="1">
      <alignment horizontal="right"/>
    </xf>
    <xf numFmtId="3" fontId="59" fillId="2" borderId="0" xfId="79" applyNumberFormat="1" applyFont="1" applyFill="1" applyBorder="1" applyAlignment="1">
      <alignment horizontal="center"/>
    </xf>
    <xf numFmtId="0" fontId="44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14" fontId="51" fillId="2" borderId="1" xfId="79" applyNumberFormat="1" applyFont="1" applyFill="1" applyBorder="1" applyAlignment="1">
      <alignment horizontal="center"/>
    </xf>
    <xf numFmtId="0" fontId="98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14" fontId="51" fillId="2" borderId="1" xfId="79" applyNumberFormat="1" applyFont="1" applyFill="1" applyBorder="1" applyAlignment="1">
      <alignment horizontal="center" vertical="center"/>
    </xf>
    <xf numFmtId="14" fontId="51" fillId="2" borderId="1" xfId="79" applyNumberFormat="1" applyFont="1" applyFill="1" applyBorder="1" applyAlignment="1">
      <alignment horizontal="center" vertical="center" wrapText="1"/>
    </xf>
    <xf numFmtId="0" fontId="98" fillId="2" borderId="1" xfId="0" applyFont="1" applyFill="1" applyBorder="1" applyAlignment="1">
      <alignment vertical="center"/>
    </xf>
    <xf numFmtId="0" fontId="98" fillId="2" borderId="1" xfId="0" applyFont="1" applyFill="1" applyBorder="1" applyAlignment="1">
      <alignment horizontal="center" vertical="center"/>
    </xf>
    <xf numFmtId="3" fontId="98" fillId="2" borderId="1" xfId="0" applyNumberFormat="1" applyFont="1" applyFill="1" applyBorder="1" applyAlignment="1">
      <alignment horizontal="center" vertical="center"/>
    </xf>
    <xf numFmtId="0" fontId="61" fillId="2" borderId="7" xfId="79" applyFont="1" applyFill="1" applyBorder="1" applyAlignment="1">
      <alignment horizontal="center" vertical="center" wrapText="1"/>
    </xf>
    <xf numFmtId="0" fontId="61" fillId="2" borderId="7" xfId="79" applyFont="1" applyFill="1" applyBorder="1" applyAlignment="1">
      <alignment horizontal="right" vertical="center" wrapText="1"/>
    </xf>
    <xf numFmtId="0" fontId="59" fillId="2" borderId="7" xfId="79" applyFont="1" applyFill="1" applyBorder="1" applyAlignment="1">
      <alignment horizontal="center" vertical="center" wrapText="1"/>
    </xf>
    <xf numFmtId="0" fontId="61" fillId="2" borderId="7" xfId="79" applyFont="1" applyFill="1" applyBorder="1" applyAlignment="1">
      <alignment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3" fontId="51" fillId="2" borderId="1" xfId="79" applyNumberFormat="1" applyFont="1" applyFill="1" applyBorder="1" applyAlignment="1">
      <alignment horizontal="center"/>
    </xf>
    <xf numFmtId="14" fontId="51" fillId="2" borderId="1" xfId="79" applyNumberFormat="1" applyFont="1" applyFill="1" applyBorder="1" applyAlignment="1"/>
    <xf numFmtId="0" fontId="0" fillId="2" borderId="2" xfId="0" applyFont="1" applyFill="1" applyBorder="1"/>
    <xf numFmtId="0" fontId="61" fillId="2" borderId="2" xfId="79" applyFont="1" applyFill="1" applyBorder="1" applyAlignment="1">
      <alignment vertical="center"/>
    </xf>
    <xf numFmtId="165" fontId="88" fillId="0" borderId="0" xfId="0" applyNumberFormat="1" applyFont="1" applyBorder="1" applyAlignment="1"/>
    <xf numFmtId="0" fontId="98" fillId="0" borderId="0" xfId="0" applyFont="1"/>
    <xf numFmtId="0" fontId="0" fillId="0" borderId="0" xfId="0" applyFont="1" applyAlignment="1">
      <alignment wrapText="1"/>
    </xf>
    <xf numFmtId="0" fontId="100" fillId="0" borderId="3" xfId="0" applyFont="1" applyBorder="1" applyAlignment="1">
      <alignment horizontal="center" vertical="center" wrapText="1"/>
    </xf>
    <xf numFmtId="0" fontId="88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70" fontId="4" fillId="2" borderId="7" xfId="1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wrapText="1"/>
    </xf>
    <xf numFmtId="0" fontId="8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center" vertical="center" wrapText="1"/>
    </xf>
    <xf numFmtId="0" fontId="90" fillId="0" borderId="2" xfId="0" applyFont="1" applyBorder="1" applyAlignment="1">
      <alignment horizontal="center"/>
    </xf>
    <xf numFmtId="0" fontId="88" fillId="0" borderId="2" xfId="0" applyFont="1" applyBorder="1" applyAlignment="1">
      <alignment horizontal="left" wrapText="1"/>
    </xf>
    <xf numFmtId="14" fontId="88" fillId="0" borderId="2" xfId="0" applyNumberFormat="1" applyFont="1" applyBorder="1" applyAlignment="1">
      <alignment horizontal="left" wrapText="1"/>
    </xf>
    <xf numFmtId="0" fontId="90" fillId="0" borderId="2" xfId="0" applyFont="1" applyBorder="1" applyAlignment="1">
      <alignment horizontal="center" wrapText="1"/>
    </xf>
    <xf numFmtId="0" fontId="50" fillId="0" borderId="2" xfId="0" applyFont="1" applyBorder="1" applyAlignment="1">
      <alignment horizontal="right"/>
    </xf>
    <xf numFmtId="0" fontId="44" fillId="0" borderId="2" xfId="0" applyFont="1" applyBorder="1" applyAlignment="1"/>
    <xf numFmtId="0" fontId="50" fillId="0" borderId="2" xfId="0" applyFont="1" applyBorder="1" applyAlignment="1"/>
    <xf numFmtId="164" fontId="90" fillId="0" borderId="2" xfId="0" applyNumberFormat="1" applyFont="1" applyBorder="1" applyAlignment="1">
      <alignment horizontal="center"/>
    </xf>
    <xf numFmtId="170" fontId="90" fillId="0" borderId="2" xfId="1" applyNumberFormat="1" applyFont="1" applyBorder="1" applyAlignment="1">
      <alignment horizontal="center" wrapText="1"/>
    </xf>
    <xf numFmtId="0" fontId="44" fillId="0" borderId="0" xfId="0" applyFont="1" applyAlignment="1"/>
    <xf numFmtId="0" fontId="63" fillId="0" borderId="0" xfId="0" applyFont="1" applyAlignment="1">
      <alignment wrapText="1"/>
    </xf>
    <xf numFmtId="0" fontId="63" fillId="0" borderId="0" xfId="0" applyFont="1" applyAlignment="1">
      <alignment horizontal="right" wrapText="1"/>
    </xf>
    <xf numFmtId="0" fontId="63" fillId="0" borderId="0" xfId="0" applyFont="1" applyAlignment="1"/>
    <xf numFmtId="0" fontId="101" fillId="0" borderId="0" xfId="0" applyFont="1" applyAlignment="1"/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right" vertical="center" wrapText="1"/>
    </xf>
    <xf numFmtId="0" fontId="50" fillId="0" borderId="0" xfId="0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right" vertical="center" wrapText="1"/>
    </xf>
    <xf numFmtId="0" fontId="40" fillId="0" borderId="0" xfId="0" applyFont="1"/>
    <xf numFmtId="0" fontId="50" fillId="0" borderId="0" xfId="0" applyFont="1" applyAlignment="1">
      <alignment wrapText="1"/>
    </xf>
    <xf numFmtId="0" fontId="50" fillId="0" borderId="0" xfId="0" applyFont="1" applyAlignment="1"/>
    <xf numFmtId="0" fontId="26" fillId="4" borderId="1" xfId="77" applyFont="1" applyFill="1" applyBorder="1" applyAlignment="1">
      <alignment horizontal="center"/>
    </xf>
    <xf numFmtId="0" fontId="102" fillId="0" borderId="0" xfId="16" applyFont="1" applyAlignment="1">
      <alignment horizontal="center"/>
    </xf>
    <xf numFmtId="0" fontId="96" fillId="3" borderId="8" xfId="16" applyFont="1" applyFill="1" applyBorder="1" applyAlignment="1">
      <alignment horizontal="center" vertical="center"/>
    </xf>
    <xf numFmtId="2" fontId="106" fillId="0" borderId="2" xfId="16" applyNumberFormat="1" applyFont="1" applyBorder="1" applyAlignment="1">
      <alignment horizontal="center" vertical="center"/>
    </xf>
    <xf numFmtId="2" fontId="105" fillId="0" borderId="2" xfId="16" applyNumberFormat="1" applyFont="1" applyBorder="1" applyAlignment="1">
      <alignment horizontal="center" vertical="center"/>
    </xf>
    <xf numFmtId="0" fontId="104" fillId="0" borderId="2" xfId="16" applyFont="1" applyBorder="1" applyAlignment="1">
      <alignment horizontal="center" vertical="center"/>
    </xf>
    <xf numFmtId="164" fontId="105" fillId="0" borderId="2" xfId="16" applyNumberFormat="1" applyFont="1" applyBorder="1" applyAlignment="1">
      <alignment horizontal="center" vertical="center"/>
    </xf>
    <xf numFmtId="0" fontId="105" fillId="0" borderId="2" xfId="16" applyFont="1" applyBorder="1" applyAlignment="1">
      <alignment horizontal="center" vertical="center"/>
    </xf>
    <xf numFmtId="2" fontId="106" fillId="0" borderId="2" xfId="16" applyNumberFormat="1" applyFont="1" applyBorder="1" applyAlignment="1">
      <alignment horizontal="left" vertical="center"/>
    </xf>
    <xf numFmtId="0" fontId="63" fillId="0" borderId="0" xfId="16" applyFont="1" applyAlignment="1">
      <alignment horizontal="center"/>
    </xf>
    <xf numFmtId="2" fontId="60" fillId="0" borderId="0" xfId="16" applyNumberFormat="1" applyFont="1" applyAlignment="1"/>
    <xf numFmtId="175" fontId="60" fillId="0" borderId="0" xfId="16" applyNumberFormat="1" applyFont="1" applyAlignment="1"/>
    <xf numFmtId="0" fontId="60" fillId="0" borderId="0" xfId="16" applyFont="1" applyAlignment="1"/>
    <xf numFmtId="0" fontId="59" fillId="0" borderId="0" xfId="16" applyFont="1"/>
    <xf numFmtId="0" fontId="59" fillId="0" borderId="0" xfId="16" applyFont="1" applyAlignment="1">
      <alignment horizontal="center"/>
    </xf>
    <xf numFmtId="0" fontId="55" fillId="0" borderId="0" xfId="16" applyFont="1" applyAlignment="1">
      <alignment horizontal="center"/>
    </xf>
    <xf numFmtId="0" fontId="61" fillId="0" borderId="0" xfId="16" applyFont="1" applyAlignment="1">
      <alignment horizontal="center"/>
    </xf>
    <xf numFmtId="0" fontId="50" fillId="0" borderId="0" xfId="16" applyFont="1" applyAlignment="1"/>
    <xf numFmtId="0" fontId="59" fillId="0" borderId="0" xfId="16" applyFont="1" applyAlignment="1"/>
    <xf numFmtId="0" fontId="106" fillId="0" borderId="24" xfId="16" applyFont="1" applyBorder="1" applyAlignment="1">
      <alignment horizontal="center" vertical="center"/>
    </xf>
    <xf numFmtId="0" fontId="60" fillId="0" borderId="0" xfId="16" applyFont="1" applyAlignment="1">
      <alignment horizontal="center"/>
    </xf>
    <xf numFmtId="0" fontId="50" fillId="0" borderId="0" xfId="16" applyFont="1" applyAlignment="1">
      <alignment horizontal="center"/>
    </xf>
    <xf numFmtId="0" fontId="79" fillId="0" borderId="9" xfId="16" applyFont="1" applyBorder="1" applyAlignment="1">
      <alignment horizontal="center" vertical="center" wrapText="1"/>
    </xf>
    <xf numFmtId="0" fontId="103" fillId="0" borderId="0" xfId="16" applyFont="1" applyBorder="1" applyAlignment="1">
      <alignment horizontal="right" vertical="center" wrapText="1"/>
    </xf>
    <xf numFmtId="0" fontId="103" fillId="0" borderId="11" xfId="16" applyFont="1" applyBorder="1" applyAlignment="1">
      <alignment horizontal="right" vertical="center" wrapText="1"/>
    </xf>
    <xf numFmtId="0" fontId="79" fillId="0" borderId="11" xfId="16" applyFont="1" applyBorder="1" applyAlignment="1">
      <alignment horizontal="right" vertical="center" wrapText="1"/>
    </xf>
    <xf numFmtId="0" fontId="72" fillId="0" borderId="11" xfId="16" applyFont="1" applyBorder="1" applyAlignment="1">
      <alignment horizontal="right" vertical="center" wrapText="1"/>
    </xf>
    <xf numFmtId="0" fontId="103" fillId="0" borderId="9" xfId="16" applyFont="1" applyBorder="1" applyAlignment="1">
      <alignment horizontal="right" vertical="center"/>
    </xf>
    <xf numFmtId="0" fontId="72" fillId="0" borderId="9" xfId="16" applyFont="1" applyBorder="1" applyAlignment="1">
      <alignment horizontal="right" vertical="center"/>
    </xf>
    <xf numFmtId="0" fontId="63" fillId="0" borderId="0" xfId="16" applyFont="1" applyAlignment="1"/>
    <xf numFmtId="0" fontId="63" fillId="0" borderId="28" xfId="16" applyFont="1" applyBorder="1" applyAlignment="1"/>
    <xf numFmtId="0" fontId="106" fillId="0" borderId="29" xfId="16" applyFont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center" vertical="center"/>
    </xf>
    <xf numFmtId="0" fontId="79" fillId="0" borderId="3" xfId="16" applyFont="1" applyBorder="1" applyAlignment="1">
      <alignment horizontal="center" vertical="center"/>
    </xf>
    <xf numFmtId="0" fontId="79" fillId="0" borderId="3" xfId="16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4" fillId="0" borderId="23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107" fillId="0" borderId="3" xfId="16" applyFont="1" applyBorder="1" applyAlignment="1">
      <alignment horizontal="center" vertical="center"/>
    </xf>
    <xf numFmtId="0" fontId="23" fillId="0" borderId="9" xfId="16" applyFont="1" applyBorder="1" applyAlignment="1">
      <alignment horizontal="center" vertical="center" wrapText="1"/>
    </xf>
    <xf numFmtId="0" fontId="88" fillId="0" borderId="0" xfId="0" applyFont="1" applyAlignment="1"/>
    <xf numFmtId="0" fontId="89" fillId="0" borderId="0" xfId="0" applyFont="1" applyAlignment="1">
      <alignment vertical="center"/>
    </xf>
    <xf numFmtId="0" fontId="102" fillId="0" borderId="0" xfId="16" applyFont="1" applyBorder="1" applyAlignment="1"/>
    <xf numFmtId="0" fontId="107" fillId="0" borderId="3" xfId="16" applyFont="1" applyBorder="1" applyAlignment="1">
      <alignment horizontal="center" vertical="center" wrapText="1"/>
    </xf>
    <xf numFmtId="0" fontId="98" fillId="3" borderId="8" xfId="16" applyFont="1" applyFill="1" applyBorder="1" applyAlignment="1">
      <alignment horizontal="center" vertical="center"/>
    </xf>
    <xf numFmtId="0" fontId="110" fillId="0" borderId="0" xfId="16" applyFont="1" applyBorder="1" applyAlignment="1">
      <alignment horizontal="center" vertical="center" wrapText="1"/>
    </xf>
    <xf numFmtId="0" fontId="110" fillId="0" borderId="9" xfId="16" applyFont="1" applyBorder="1" applyAlignment="1">
      <alignment horizontal="center" vertical="center" wrapText="1"/>
    </xf>
    <xf numFmtId="0" fontId="110" fillId="0" borderId="9" xfId="16" applyFont="1" applyBorder="1" applyAlignment="1">
      <alignment horizontal="center" vertical="center"/>
    </xf>
    <xf numFmtId="0" fontId="101" fillId="0" borderId="23" xfId="0" applyFont="1" applyBorder="1" applyAlignment="1">
      <alignment horizontal="center"/>
    </xf>
    <xf numFmtId="0" fontId="101" fillId="0" borderId="0" xfId="0" applyFont="1" applyAlignment="1">
      <alignment horizontal="center"/>
    </xf>
    <xf numFmtId="2" fontId="111" fillId="0" borderId="2" xfId="16" applyNumberFormat="1" applyFont="1" applyBorder="1" applyAlignment="1">
      <alignment horizontal="center" vertical="center"/>
    </xf>
    <xf numFmtId="2" fontId="59" fillId="0" borderId="2" xfId="16" applyNumberFormat="1" applyFont="1" applyBorder="1" applyAlignment="1">
      <alignment horizontal="center" vertical="center"/>
    </xf>
    <xf numFmtId="0" fontId="108" fillId="0" borderId="0" xfId="0" applyFont="1" applyAlignment="1"/>
    <xf numFmtId="0" fontId="109" fillId="2" borderId="1" xfId="77" applyFont="1" applyFill="1" applyBorder="1" applyAlignment="1">
      <alignment horizontal="left"/>
    </xf>
    <xf numFmtId="14" fontId="109" fillId="2" borderId="1" xfId="77" applyNumberFormat="1" applyFont="1" applyFill="1" applyBorder="1" applyAlignment="1">
      <alignment horizontal="center"/>
    </xf>
    <xf numFmtId="0" fontId="109" fillId="2" borderId="1" xfId="77" applyFont="1" applyFill="1" applyBorder="1" applyAlignment="1">
      <alignment horizontal="center"/>
    </xf>
    <xf numFmtId="2" fontId="109" fillId="2" borderId="1" xfId="77" applyNumberFormat="1" applyFont="1" applyFill="1" applyBorder="1" applyAlignment="1">
      <alignment horizontal="center"/>
    </xf>
    <xf numFmtId="0" fontId="59" fillId="0" borderId="0" xfId="16" applyFont="1" applyAlignment="1">
      <alignment horizontal="center"/>
    </xf>
    <xf numFmtId="0" fontId="63" fillId="0" borderId="0" xfId="16" applyFont="1" applyAlignment="1">
      <alignment horizontal="center"/>
    </xf>
    <xf numFmtId="0" fontId="79" fillId="0" borderId="3" xfId="16" applyFont="1" applyBorder="1" applyAlignment="1">
      <alignment horizontal="center" vertical="center" wrapText="1"/>
    </xf>
    <xf numFmtId="14" fontId="98" fillId="2" borderId="1" xfId="0" applyNumberFormat="1" applyFont="1" applyFill="1" applyBorder="1" applyAlignment="1">
      <alignment horizontal="center" vertical="center"/>
    </xf>
    <xf numFmtId="3" fontId="112" fillId="0" borderId="1" xfId="0" applyNumberFormat="1" applyFont="1" applyFill="1" applyBorder="1" applyAlignment="1">
      <alignment horizontal="center" vertical="center"/>
    </xf>
    <xf numFmtId="175" fontId="51" fillId="2" borderId="1" xfId="79" applyNumberFormat="1" applyFont="1" applyFill="1" applyBorder="1" applyAlignment="1">
      <alignment horizontal="center"/>
    </xf>
    <xf numFmtId="0" fontId="61" fillId="2" borderId="7" xfId="0" applyFont="1" applyFill="1" applyBorder="1" applyAlignment="1">
      <alignment horizontal="center" vertical="center" wrapText="1"/>
    </xf>
    <xf numFmtId="0" fontId="4" fillId="3" borderId="8" xfId="16" applyFont="1" applyFill="1" applyBorder="1" applyAlignment="1">
      <alignment horizontal="center" vertical="center"/>
    </xf>
    <xf numFmtId="0" fontId="113" fillId="2" borderId="8" xfId="77" applyFont="1" applyFill="1" applyBorder="1" applyAlignment="1">
      <alignment horizontal="center"/>
    </xf>
    <xf numFmtId="14" fontId="113" fillId="2" borderId="8" xfId="77" applyNumberFormat="1" applyFont="1" applyFill="1" applyBorder="1" applyAlignment="1">
      <alignment horizontal="center"/>
    </xf>
    <xf numFmtId="2" fontId="113" fillId="2" borderId="8" xfId="77" applyNumberFormat="1" applyFont="1" applyFill="1" applyBorder="1" applyAlignment="1">
      <alignment horizontal="center"/>
    </xf>
    <xf numFmtId="0" fontId="73" fillId="0" borderId="0" xfId="16" applyFont="1" applyBorder="1" applyAlignment="1">
      <alignment horizontal="center" vertical="center" wrapText="1"/>
    </xf>
    <xf numFmtId="0" fontId="73" fillId="0" borderId="9" xfId="16" applyFont="1" applyBorder="1" applyAlignment="1">
      <alignment horizontal="center" vertical="center" wrapText="1"/>
    </xf>
    <xf numFmtId="0" fontId="73" fillId="0" borderId="9" xfId="16" applyFont="1" applyBorder="1" applyAlignment="1">
      <alignment horizontal="center" vertical="center"/>
    </xf>
    <xf numFmtId="0" fontId="39" fillId="0" borderId="2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" fillId="3" borderId="0" xfId="16" applyFont="1" applyFill="1" applyBorder="1" applyAlignment="1">
      <alignment horizontal="center" vertical="center"/>
    </xf>
    <xf numFmtId="0" fontId="114" fillId="0" borderId="29" xfId="16" applyFont="1" applyBorder="1" applyAlignment="1">
      <alignment horizontal="center" vertical="center"/>
    </xf>
    <xf numFmtId="0" fontId="114" fillId="0" borderId="24" xfId="16" applyFont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2" fontId="114" fillId="0" borderId="2" xfId="16" applyNumberFormat="1" applyFont="1" applyBorder="1" applyAlignment="1">
      <alignment horizontal="center" vertical="center"/>
    </xf>
    <xf numFmtId="2" fontId="61" fillId="0" borderId="2" xfId="16" applyNumberFormat="1" applyFont="1" applyBorder="1" applyAlignment="1">
      <alignment horizontal="center" vertical="center"/>
    </xf>
    <xf numFmtId="164" fontId="61" fillId="0" borderId="2" xfId="16" applyNumberFormat="1" applyFont="1" applyBorder="1" applyAlignment="1">
      <alignment horizontal="center" vertical="center"/>
    </xf>
    <xf numFmtId="0" fontId="64" fillId="0" borderId="23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115" fillId="0" borderId="0" xfId="16" applyFont="1" applyAlignment="1">
      <alignment horizontal="center"/>
    </xf>
    <xf numFmtId="0" fontId="116" fillId="2" borderId="1" xfId="77" applyFont="1" applyFill="1" applyBorder="1" applyAlignment="1">
      <alignment horizontal="left"/>
    </xf>
    <xf numFmtId="0" fontId="113" fillId="2" borderId="1" xfId="77" applyFont="1" applyFill="1" applyBorder="1" applyAlignment="1">
      <alignment horizontal="center"/>
    </xf>
    <xf numFmtId="2" fontId="113" fillId="2" borderId="1" xfId="77" applyNumberFormat="1" applyFont="1" applyFill="1" applyBorder="1" applyAlignment="1">
      <alignment horizontal="center"/>
    </xf>
    <xf numFmtId="0" fontId="73" fillId="0" borderId="9" xfId="16" applyFont="1" applyBorder="1" applyAlignment="1">
      <alignment horizontal="left" vertical="center"/>
    </xf>
    <xf numFmtId="0" fontId="79" fillId="2" borderId="1" xfId="77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vertical="center"/>
    </xf>
    <xf numFmtId="3" fontId="20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2" fontId="20" fillId="6" borderId="1" xfId="0" applyNumberFormat="1" applyFont="1" applyFill="1" applyBorder="1" applyAlignment="1">
      <alignment horizontal="center" vertical="center" wrapText="1"/>
    </xf>
    <xf numFmtId="164" fontId="20" fillId="6" borderId="1" xfId="0" applyNumberFormat="1" applyFont="1" applyFill="1" applyBorder="1" applyAlignment="1">
      <alignment horizontal="center" vertical="center" wrapText="1"/>
    </xf>
    <xf numFmtId="174" fontId="20" fillId="6" borderId="1" xfId="78" applyNumberFormat="1" applyFont="1" applyFill="1" applyBorder="1" applyAlignment="1">
      <alignment horizontal="center" vertical="center"/>
    </xf>
    <xf numFmtId="0" fontId="27" fillId="6" borderId="1" xfId="0" applyFont="1" applyFill="1" applyBorder="1"/>
    <xf numFmtId="0" fontId="23" fillId="6" borderId="1" xfId="0" applyFont="1" applyFill="1" applyBorder="1" applyAlignment="1">
      <alignment horizontal="center" vertical="center" wrapText="1"/>
    </xf>
    <xf numFmtId="179" fontId="23" fillId="6" borderId="1" xfId="0" applyNumberFormat="1" applyFont="1" applyFill="1" applyBorder="1" applyAlignment="1">
      <alignment horizontal="center" vertical="center" wrapText="1"/>
    </xf>
    <xf numFmtId="0" fontId="27" fillId="6" borderId="0" xfId="0" applyFont="1" applyFill="1"/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40" fillId="2" borderId="2" xfId="0" applyNumberFormat="1" applyFont="1" applyFill="1" applyBorder="1" applyAlignment="1">
      <alignment horizontal="center"/>
    </xf>
    <xf numFmtId="0" fontId="84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/>
    </xf>
    <xf numFmtId="0" fontId="75" fillId="0" borderId="0" xfId="0" applyFont="1" applyBorder="1" applyAlignment="1">
      <alignment horizontal="center"/>
    </xf>
    <xf numFmtId="0" fontId="75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/>
    </xf>
    <xf numFmtId="0" fontId="77" fillId="0" borderId="15" xfId="0" applyFont="1" applyBorder="1" applyAlignment="1">
      <alignment horizontal="center"/>
    </xf>
    <xf numFmtId="0" fontId="75" fillId="0" borderId="4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167" fontId="78" fillId="0" borderId="4" xfId="0" applyNumberFormat="1" applyFont="1" applyBorder="1" applyAlignment="1">
      <alignment horizontal="center" vertical="center" wrapText="1"/>
    </xf>
    <xf numFmtId="167" fontId="78" fillId="0" borderId="3" xfId="0" applyNumberFormat="1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79" fillId="2" borderId="1" xfId="77" applyFont="1" applyFill="1" applyBorder="1" applyAlignment="1">
      <alignment horizontal="center"/>
    </xf>
    <xf numFmtId="14" fontId="75" fillId="0" borderId="9" xfId="0" applyNumberFormat="1" applyFont="1" applyBorder="1" applyAlignment="1">
      <alignment horizontal="center" vertical="center" wrapText="1"/>
    </xf>
    <xf numFmtId="14" fontId="75" fillId="0" borderId="3" xfId="0" applyNumberFormat="1" applyFont="1" applyBorder="1" applyAlignment="1">
      <alignment horizontal="center" vertical="center" wrapText="1"/>
    </xf>
    <xf numFmtId="14" fontId="75" fillId="0" borderId="4" xfId="0" applyNumberFormat="1" applyFont="1" applyBorder="1" applyAlignment="1">
      <alignment horizontal="center" vertical="center" wrapText="1"/>
    </xf>
    <xf numFmtId="0" fontId="94" fillId="0" borderId="0" xfId="0" applyFont="1" applyBorder="1" applyAlignment="1">
      <alignment horizontal="center"/>
    </xf>
    <xf numFmtId="165" fontId="88" fillId="0" borderId="0" xfId="0" applyNumberFormat="1" applyFont="1" applyBorder="1" applyAlignment="1">
      <alignment horizontal="center"/>
    </xf>
    <xf numFmtId="166" fontId="88" fillId="0" borderId="0" xfId="0" applyNumberFormat="1" applyFont="1" applyBorder="1" applyAlignment="1">
      <alignment horizontal="center"/>
    </xf>
    <xf numFmtId="167" fontId="78" fillId="0" borderId="10" xfId="0" applyNumberFormat="1" applyFont="1" applyBorder="1" applyAlignment="1">
      <alignment horizontal="center" vertical="center" wrapText="1"/>
    </xf>
    <xf numFmtId="167" fontId="78" fillId="0" borderId="5" xfId="0" applyNumberFormat="1" applyFont="1" applyBorder="1" applyAlignment="1">
      <alignment horizontal="center" vertical="center" wrapText="1"/>
    </xf>
    <xf numFmtId="167" fontId="78" fillId="0" borderId="6" xfId="0" applyNumberFormat="1" applyFont="1" applyBorder="1" applyAlignment="1">
      <alignment horizontal="center" vertical="center" wrapText="1"/>
    </xf>
    <xf numFmtId="0" fontId="88" fillId="2" borderId="17" xfId="77" applyFont="1" applyFill="1" applyBorder="1" applyAlignment="1">
      <alignment horizontal="center"/>
    </xf>
    <xf numFmtId="0" fontId="88" fillId="2" borderId="16" xfId="77" applyFont="1" applyFill="1" applyBorder="1" applyAlignment="1">
      <alignment horizontal="center"/>
    </xf>
    <xf numFmtId="0" fontId="88" fillId="0" borderId="18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165" fontId="89" fillId="0" borderId="0" xfId="0" applyNumberFormat="1" applyFont="1" applyBorder="1" applyAlignment="1">
      <alignment horizontal="center"/>
    </xf>
    <xf numFmtId="0" fontId="78" fillId="0" borderId="4" xfId="0" applyFont="1" applyBorder="1" applyAlignment="1">
      <alignment horizontal="center" vertical="center" wrapText="1"/>
    </xf>
    <xf numFmtId="0" fontId="78" fillId="0" borderId="9" xfId="0" applyFont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 wrapText="1"/>
    </xf>
    <xf numFmtId="165" fontId="78" fillId="0" borderId="4" xfId="0" applyNumberFormat="1" applyFont="1" applyBorder="1" applyAlignment="1">
      <alignment horizontal="center" vertical="center" wrapText="1"/>
    </xf>
    <xf numFmtId="165" fontId="78" fillId="0" borderId="3" xfId="0" applyNumberFormat="1" applyFont="1" applyBorder="1" applyAlignment="1">
      <alignment horizontal="center" vertical="center" wrapText="1"/>
    </xf>
    <xf numFmtId="166" fontId="78" fillId="0" borderId="4" xfId="0" applyNumberFormat="1" applyFont="1" applyBorder="1" applyAlignment="1">
      <alignment horizontal="center" vertical="center" wrapText="1"/>
    </xf>
    <xf numFmtId="166" fontId="78" fillId="0" borderId="3" xfId="0" applyNumberFormat="1" applyFont="1" applyBorder="1" applyAlignment="1">
      <alignment horizontal="center" vertical="center" wrapText="1"/>
    </xf>
    <xf numFmtId="0" fontId="89" fillId="0" borderId="0" xfId="0" applyFont="1" applyBorder="1" applyAlignment="1">
      <alignment horizontal="center" vertical="center"/>
    </xf>
    <xf numFmtId="0" fontId="60" fillId="0" borderId="0" xfId="16" applyFont="1" applyAlignment="1">
      <alignment horizontal="center"/>
    </xf>
    <xf numFmtId="0" fontId="50" fillId="0" borderId="0" xfId="16" applyFont="1" applyAlignment="1">
      <alignment horizontal="center"/>
    </xf>
    <xf numFmtId="0" fontId="59" fillId="0" borderId="0" xfId="16" applyFont="1" applyAlignment="1">
      <alignment horizontal="center"/>
    </xf>
    <xf numFmtId="0" fontId="98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102" fillId="0" borderId="15" xfId="16" applyFont="1" applyBorder="1" applyAlignment="1">
      <alignment horizontal="center"/>
    </xf>
    <xf numFmtId="0" fontId="89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79" fillId="0" borderId="20" xfId="16" applyFont="1" applyBorder="1" applyAlignment="1">
      <alignment horizontal="center" vertical="center" wrapText="1"/>
    </xf>
    <xf numFmtId="0" fontId="79" fillId="0" borderId="21" xfId="16" applyFont="1" applyBorder="1" applyAlignment="1">
      <alignment horizontal="center" vertical="center" wrapText="1"/>
    </xf>
    <xf numFmtId="0" fontId="79" fillId="0" borderId="4" xfId="16" applyFont="1" applyBorder="1" applyAlignment="1">
      <alignment horizontal="center" vertical="center" wrapText="1"/>
    </xf>
    <xf numFmtId="0" fontId="79" fillId="0" borderId="3" xfId="16" applyFont="1" applyBorder="1" applyAlignment="1">
      <alignment horizontal="center" vertical="center" wrapText="1"/>
    </xf>
    <xf numFmtId="0" fontId="79" fillId="0" borderId="5" xfId="16" applyFont="1" applyBorder="1" applyAlignment="1">
      <alignment horizontal="center" vertical="center"/>
    </xf>
    <xf numFmtId="0" fontId="79" fillId="0" borderId="6" xfId="16" applyFont="1" applyBorder="1" applyAlignment="1">
      <alignment horizontal="center" vertical="center"/>
    </xf>
    <xf numFmtId="0" fontId="79" fillId="0" borderId="7" xfId="16" applyFont="1" applyBorder="1" applyAlignment="1">
      <alignment horizontal="center" vertical="center"/>
    </xf>
    <xf numFmtId="0" fontId="79" fillId="0" borderId="2" xfId="16" applyFont="1" applyBorder="1" applyAlignment="1">
      <alignment horizontal="center" vertical="center"/>
    </xf>
    <xf numFmtId="0" fontId="79" fillId="0" borderId="7" xfId="16" applyFont="1" applyBorder="1" applyAlignment="1">
      <alignment horizontal="center" vertical="center" wrapText="1"/>
    </xf>
    <xf numFmtId="0" fontId="79" fillId="0" borderId="22" xfId="16" applyFont="1" applyBorder="1" applyAlignment="1">
      <alignment horizontal="center" vertical="center"/>
    </xf>
    <xf numFmtId="0" fontId="63" fillId="0" borderId="0" xfId="16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95" fillId="0" borderId="7" xfId="76" applyFont="1" applyBorder="1" applyAlignment="1">
      <alignment horizontal="center" vertical="center" wrapText="1"/>
    </xf>
    <xf numFmtId="0" fontId="95" fillId="0" borderId="2" xfId="76" applyFont="1" applyBorder="1" applyAlignment="1">
      <alignment horizontal="center" vertical="center" wrapText="1"/>
    </xf>
    <xf numFmtId="0" fontId="96" fillId="0" borderId="2" xfId="0" applyFont="1" applyBorder="1" applyAlignment="1">
      <alignment vertical="center"/>
    </xf>
    <xf numFmtId="0" fontId="88" fillId="0" borderId="0" xfId="0" applyFont="1" applyAlignment="1">
      <alignment horizontal="center" vertical="center"/>
    </xf>
    <xf numFmtId="0" fontId="82" fillId="0" borderId="8" xfId="0" applyFont="1" applyBorder="1" applyAlignment="1">
      <alignment horizontal="left" vertical="center" wrapText="1"/>
    </xf>
    <xf numFmtId="0" fontId="95" fillId="0" borderId="10" xfId="76" applyFont="1" applyBorder="1" applyAlignment="1">
      <alignment horizontal="center" vertical="center"/>
    </xf>
    <xf numFmtId="0" fontId="95" fillId="0" borderId="20" xfId="76" applyFont="1" applyBorder="1" applyAlignment="1">
      <alignment horizontal="center" vertical="center" wrapText="1"/>
    </xf>
    <xf numFmtId="0" fontId="95" fillId="0" borderId="21" xfId="76" applyFont="1" applyBorder="1" applyAlignment="1">
      <alignment horizontal="center" vertical="center" wrapText="1"/>
    </xf>
    <xf numFmtId="0" fontId="95" fillId="0" borderId="10" xfId="76" applyFont="1" applyBorder="1" applyAlignment="1">
      <alignment horizontal="left" vertical="center"/>
    </xf>
    <xf numFmtId="0" fontId="82" fillId="0" borderId="17" xfId="0" applyFont="1" applyBorder="1" applyAlignment="1">
      <alignment horizontal="left" vertical="center" wrapText="1"/>
    </xf>
    <xf numFmtId="0" fontId="82" fillId="0" borderId="16" xfId="0" applyFont="1" applyBorder="1" applyAlignment="1">
      <alignment horizontal="left" vertical="center" wrapText="1"/>
    </xf>
    <xf numFmtId="0" fontId="97" fillId="0" borderId="2" xfId="0" applyFont="1" applyBorder="1" applyAlignment="1">
      <alignment horizontal="center" vertical="center"/>
    </xf>
    <xf numFmtId="0" fontId="61" fillId="2" borderId="4" xfId="79" applyFont="1" applyFill="1" applyBorder="1" applyAlignment="1">
      <alignment horizontal="center" vertical="center" wrapText="1"/>
    </xf>
    <xf numFmtId="0" fontId="61" fillId="2" borderId="9" xfId="79" applyFont="1" applyFill="1" applyBorder="1" applyAlignment="1">
      <alignment horizontal="center" vertical="center" wrapText="1"/>
    </xf>
    <xf numFmtId="0" fontId="61" fillId="2" borderId="3" xfId="79" applyFont="1" applyFill="1" applyBorder="1" applyAlignment="1">
      <alignment horizontal="center" vertical="center" wrapText="1"/>
    </xf>
    <xf numFmtId="0" fontId="61" fillId="2" borderId="7" xfId="79" applyFont="1" applyFill="1" applyBorder="1" applyAlignment="1">
      <alignment horizontal="center" vertical="center" wrapText="1"/>
    </xf>
    <xf numFmtId="0" fontId="61" fillId="2" borderId="1" xfId="79" applyFont="1" applyFill="1" applyBorder="1" applyAlignment="1">
      <alignment horizontal="center" vertical="center" wrapText="1"/>
    </xf>
    <xf numFmtId="0" fontId="61" fillId="2" borderId="2" xfId="79" applyFont="1" applyFill="1" applyBorder="1" applyAlignment="1">
      <alignment horizontal="center" vertical="center" wrapText="1"/>
    </xf>
    <xf numFmtId="0" fontId="61" fillId="2" borderId="7" xfId="79" applyFont="1" applyFill="1" applyBorder="1" applyAlignment="1">
      <alignment horizontal="right" vertical="center" wrapText="1"/>
    </xf>
    <xf numFmtId="0" fontId="61" fillId="2" borderId="1" xfId="79" applyFont="1" applyFill="1" applyBorder="1" applyAlignment="1">
      <alignment horizontal="right" vertical="center" wrapText="1"/>
    </xf>
    <xf numFmtId="0" fontId="61" fillId="2" borderId="2" xfId="79" applyFont="1" applyFill="1" applyBorder="1" applyAlignment="1">
      <alignment horizontal="right" vertical="center" wrapText="1"/>
    </xf>
    <xf numFmtId="0" fontId="61" fillId="2" borderId="10" xfId="79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0" fontId="61" fillId="2" borderId="8" xfId="79" applyFont="1" applyFill="1" applyBorder="1" applyAlignment="1">
      <alignment horizontal="center" vertical="center" wrapText="1"/>
    </xf>
    <xf numFmtId="0" fontId="59" fillId="2" borderId="8" xfId="79" applyFont="1" applyFill="1" applyBorder="1" applyAlignment="1">
      <alignment horizontal="center" vertical="center" wrapText="1"/>
    </xf>
    <xf numFmtId="0" fontId="59" fillId="2" borderId="2" xfId="79" applyFont="1" applyFill="1" applyBorder="1" applyAlignment="1">
      <alignment horizontal="center" vertical="center" wrapText="1"/>
    </xf>
    <xf numFmtId="0" fontId="61" fillId="2" borderId="8" xfId="79" applyFont="1" applyFill="1" applyBorder="1" applyAlignment="1">
      <alignment vertical="center" wrapText="1"/>
    </xf>
    <xf numFmtId="0" fontId="61" fillId="2" borderId="2" xfId="79" applyFont="1" applyFill="1" applyBorder="1" applyAlignment="1">
      <alignment vertical="center" wrapText="1"/>
    </xf>
    <xf numFmtId="0" fontId="59" fillId="2" borderId="0" xfId="79" applyFont="1" applyFill="1" applyBorder="1" applyAlignment="1">
      <alignment horizontal="center"/>
    </xf>
    <xf numFmtId="14" fontId="59" fillId="2" borderId="0" xfId="79" applyNumberFormat="1" applyFont="1" applyFill="1" applyBorder="1" applyAlignment="1">
      <alignment horizontal="left"/>
    </xf>
    <xf numFmtId="0" fontId="59" fillId="2" borderId="0" xfId="0" applyFont="1" applyFill="1" applyBorder="1" applyAlignment="1">
      <alignment horizontal="center"/>
    </xf>
    <xf numFmtId="0" fontId="63" fillId="2" borderId="0" xfId="79" applyFont="1" applyFill="1" applyBorder="1" applyAlignment="1">
      <alignment horizontal="center" vertical="center"/>
    </xf>
    <xf numFmtId="0" fontId="61" fillId="2" borderId="0" xfId="79" applyFont="1" applyFill="1" applyBorder="1" applyAlignment="1">
      <alignment horizontal="center"/>
    </xf>
    <xf numFmtId="0" fontId="61" fillId="2" borderId="0" xfId="79" applyFont="1" applyFill="1" applyBorder="1" applyAlignment="1">
      <alignment horizontal="center" vertical="center" wrapText="1"/>
    </xf>
    <xf numFmtId="0" fontId="60" fillId="2" borderId="1" xfId="79" applyFont="1" applyFill="1" applyBorder="1" applyAlignment="1">
      <alignment horizontal="left"/>
    </xf>
    <xf numFmtId="0" fontId="50" fillId="2" borderId="4" xfId="0" applyFont="1" applyFill="1" applyBorder="1" applyAlignment="1">
      <alignment horizontal="center" vertical="center" wrapText="1"/>
    </xf>
    <xf numFmtId="0" fontId="50" fillId="2" borderId="9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 wrapText="1"/>
    </xf>
    <xf numFmtId="0" fontId="60" fillId="2" borderId="7" xfId="79" applyFont="1" applyFill="1" applyBorder="1" applyAlignment="1">
      <alignment horizontal="left"/>
    </xf>
    <xf numFmtId="14" fontId="61" fillId="2" borderId="0" xfId="79" applyNumberFormat="1" applyFont="1" applyFill="1" applyBorder="1" applyAlignment="1">
      <alignment horizontal="center"/>
    </xf>
    <xf numFmtId="14" fontId="61" fillId="2" borderId="0" xfId="79" applyNumberFormat="1" applyFont="1" applyFill="1" applyBorder="1" applyAlignment="1">
      <alignment horizontal="center" wrapText="1"/>
    </xf>
    <xf numFmtId="0" fontId="60" fillId="2" borderId="0" xfId="79" applyFont="1" applyFill="1" applyBorder="1" applyAlignment="1">
      <alignment horizontal="center"/>
    </xf>
    <xf numFmtId="0" fontId="5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90" fillId="0" borderId="4" xfId="0" applyFont="1" applyBorder="1" applyAlignment="1">
      <alignment horizontal="center" vertical="center" wrapText="1"/>
    </xf>
    <xf numFmtId="0" fontId="90" fillId="0" borderId="3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wrapText="1"/>
    </xf>
    <xf numFmtId="0" fontId="50" fillId="0" borderId="0" xfId="0" applyFont="1" applyAlignment="1">
      <alignment horizontal="center" vertical="center" wrapText="1"/>
    </xf>
    <xf numFmtId="0" fontId="90" fillId="0" borderId="8" xfId="0" applyFont="1" applyBorder="1" applyAlignment="1">
      <alignment horizontal="center" vertical="center" wrapText="1"/>
    </xf>
    <xf numFmtId="0" fontId="90" fillId="0" borderId="2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0" fontId="90" fillId="0" borderId="22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0" fontId="90" fillId="0" borderId="7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99" fillId="0" borderId="15" xfId="0" applyFont="1" applyBorder="1" applyAlignment="1">
      <alignment horizontal="center"/>
    </xf>
    <xf numFmtId="0" fontId="3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16" applyFont="1" applyAlignment="1">
      <alignment horizontal="center"/>
    </xf>
    <xf numFmtId="0" fontId="28" fillId="2" borderId="1" xfId="77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8" fillId="2" borderId="1" xfId="77" applyFont="1" applyFill="1" applyBorder="1" applyAlignment="1">
      <alignment horizontal="left"/>
    </xf>
    <xf numFmtId="0" fontId="11" fillId="2" borderId="1" xfId="77" applyFont="1" applyFill="1" applyBorder="1" applyAlignment="1">
      <alignment horizontal="left"/>
    </xf>
    <xf numFmtId="0" fontId="16" fillId="2" borderId="1" xfId="77" applyFont="1" applyFill="1" applyBorder="1" applyAlignment="1">
      <alignment horizontal="left"/>
    </xf>
    <xf numFmtId="0" fontId="16" fillId="2" borderId="1" xfId="77" applyFont="1" applyFill="1" applyBorder="1" applyAlignment="1">
      <alignment horizontal="center"/>
    </xf>
    <xf numFmtId="2" fontId="16" fillId="2" borderId="4" xfId="77" applyNumberFormat="1" applyFont="1" applyFill="1" applyBorder="1" applyAlignment="1">
      <alignment horizontal="center" vertical="top" wrapText="1"/>
    </xf>
    <xf numFmtId="2" fontId="16" fillId="2" borderId="9" xfId="77" applyNumberFormat="1" applyFont="1" applyFill="1" applyBorder="1" applyAlignment="1">
      <alignment horizontal="center" vertical="top" wrapText="1"/>
    </xf>
    <xf numFmtId="2" fontId="16" fillId="2" borderId="3" xfId="77" applyNumberFormat="1" applyFont="1" applyFill="1" applyBorder="1" applyAlignment="1">
      <alignment horizontal="center" vertical="top" wrapText="1"/>
    </xf>
    <xf numFmtId="0" fontId="16" fillId="2" borderId="10" xfId="77" applyFont="1" applyFill="1" applyBorder="1" applyAlignment="1">
      <alignment horizontal="center" vertical="top"/>
    </xf>
    <xf numFmtId="0" fontId="16" fillId="2" borderId="7" xfId="77" applyFont="1" applyFill="1" applyBorder="1" applyAlignment="1">
      <alignment horizontal="center" vertical="top" wrapText="1"/>
    </xf>
    <xf numFmtId="0" fontId="16" fillId="2" borderId="1" xfId="77" applyFont="1" applyFill="1" applyBorder="1" applyAlignment="1">
      <alignment horizontal="center" vertical="top" wrapText="1"/>
    </xf>
    <xf numFmtId="0" fontId="16" fillId="2" borderId="2" xfId="77" applyFont="1" applyFill="1" applyBorder="1" applyAlignment="1">
      <alignment horizontal="center" vertical="top" wrapText="1"/>
    </xf>
    <xf numFmtId="0" fontId="16" fillId="2" borderId="8" xfId="77" applyFont="1" applyFill="1" applyBorder="1" applyAlignment="1">
      <alignment horizontal="center" vertical="top" wrapText="1"/>
    </xf>
    <xf numFmtId="0" fontId="16" fillId="2" borderId="5" xfId="77" applyFont="1" applyFill="1" applyBorder="1" applyAlignment="1">
      <alignment horizontal="center" vertical="top"/>
    </xf>
    <xf numFmtId="0" fontId="16" fillId="2" borderId="22" xfId="77" applyFont="1" applyFill="1" applyBorder="1" applyAlignment="1">
      <alignment horizontal="center" vertical="top"/>
    </xf>
    <xf numFmtId="0" fontId="19" fillId="2" borderId="8" xfId="77" applyFont="1" applyFill="1" applyBorder="1" applyAlignment="1">
      <alignment horizontal="left"/>
    </xf>
    <xf numFmtId="0" fontId="41" fillId="2" borderId="1" xfId="77" applyFont="1" applyFill="1" applyBorder="1" applyAlignment="1">
      <alignment horizontal="center" vertical="center" wrapText="1"/>
    </xf>
    <xf numFmtId="177" fontId="16" fillId="2" borderId="7" xfId="80" applyNumberFormat="1" applyFont="1" applyFill="1" applyBorder="1" applyAlignment="1">
      <alignment horizontal="center" vertical="top" wrapText="1"/>
    </xf>
    <xf numFmtId="177" fontId="16" fillId="2" borderId="1" xfId="80" applyNumberFormat="1" applyFont="1" applyFill="1" applyBorder="1" applyAlignment="1">
      <alignment horizontal="center" vertical="top" wrapText="1"/>
    </xf>
    <xf numFmtId="177" fontId="16" fillId="2" borderId="2" xfId="80" applyNumberFormat="1" applyFont="1" applyFill="1" applyBorder="1" applyAlignment="1">
      <alignment horizontal="center" vertical="top" wrapText="1"/>
    </xf>
    <xf numFmtId="2" fontId="16" fillId="2" borderId="20" xfId="77" applyNumberFormat="1" applyFont="1" applyFill="1" applyBorder="1" applyAlignment="1">
      <alignment horizontal="center" vertical="top" wrapText="1"/>
    </xf>
    <xf numFmtId="2" fontId="16" fillId="2" borderId="25" xfId="77" applyNumberFormat="1" applyFont="1" applyFill="1" applyBorder="1" applyAlignment="1">
      <alignment horizontal="center" vertical="top" wrapText="1"/>
    </xf>
    <xf numFmtId="2" fontId="16" fillId="2" borderId="26" xfId="77" applyNumberFormat="1" applyFont="1" applyFill="1" applyBorder="1" applyAlignment="1">
      <alignment horizontal="center" vertical="top" wrapText="1"/>
    </xf>
    <xf numFmtId="2" fontId="16" fillId="2" borderId="21" xfId="77" applyNumberFormat="1" applyFont="1" applyFill="1" applyBorder="1" applyAlignment="1">
      <alignment horizontal="center" vertical="top" wrapText="1"/>
    </xf>
    <xf numFmtId="2" fontId="16" fillId="2" borderId="15" xfId="77" applyNumberFormat="1" applyFont="1" applyFill="1" applyBorder="1" applyAlignment="1">
      <alignment horizontal="center" vertical="top" wrapText="1"/>
    </xf>
    <xf numFmtId="2" fontId="16" fillId="2" borderId="27" xfId="77" applyNumberFormat="1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6" fillId="2" borderId="7" xfId="77" applyFont="1" applyFill="1" applyBorder="1" applyAlignment="1">
      <alignment horizontal="center" vertical="top"/>
    </xf>
    <xf numFmtId="0" fontId="16" fillId="2" borderId="1" xfId="77" applyFont="1" applyFill="1" applyBorder="1" applyAlignment="1">
      <alignment horizontal="center" vertical="top"/>
    </xf>
    <xf numFmtId="0" fontId="16" fillId="2" borderId="2" xfId="77" applyFont="1" applyFill="1" applyBorder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0" fontId="20" fillId="2" borderId="9" xfId="0" applyFont="1" applyFill="1" applyBorder="1" applyAlignment="1">
      <alignment horizontal="center" vertical="center" wrapText="1"/>
    </xf>
    <xf numFmtId="174" fontId="16" fillId="0" borderId="4" xfId="0" applyNumberFormat="1" applyFont="1" applyBorder="1" applyAlignment="1">
      <alignment horizontal="center" vertical="center" wrapText="1"/>
    </xf>
    <xf numFmtId="174" fontId="16" fillId="0" borderId="9" xfId="0" applyNumberFormat="1" applyFont="1" applyBorder="1" applyAlignment="1">
      <alignment horizontal="center" vertical="center" wrapText="1"/>
    </xf>
    <xf numFmtId="174" fontId="16" fillId="0" borderId="3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8" xfId="79" applyFont="1" applyBorder="1" applyAlignment="1">
      <alignment horizontal="center" vertical="center" wrapText="1"/>
    </xf>
    <xf numFmtId="0" fontId="12" fillId="0" borderId="1" xfId="79" applyFont="1" applyBorder="1" applyAlignment="1">
      <alignment horizontal="center" vertical="center" wrapText="1"/>
    </xf>
    <xf numFmtId="0" fontId="12" fillId="0" borderId="2" xfId="79" applyFont="1" applyBorder="1" applyAlignment="1">
      <alignment horizontal="center" vertical="center" wrapText="1"/>
    </xf>
    <xf numFmtId="0" fontId="12" fillId="0" borderId="5" xfId="79" applyFont="1" applyBorder="1" applyAlignment="1">
      <alignment horizontal="center" vertical="center" wrapText="1"/>
    </xf>
    <xf numFmtId="0" fontId="12" fillId="0" borderId="22" xfId="79" applyFont="1" applyBorder="1" applyAlignment="1">
      <alignment horizontal="center" vertical="center" wrapText="1"/>
    </xf>
    <xf numFmtId="0" fontId="12" fillId="0" borderId="6" xfId="79" applyFont="1" applyBorder="1" applyAlignment="1">
      <alignment horizontal="center" vertical="center" wrapText="1"/>
    </xf>
    <xf numFmtId="0" fontId="45" fillId="0" borderId="0" xfId="79" applyFont="1" applyAlignment="1">
      <alignment horizontal="center"/>
    </xf>
    <xf numFmtId="0" fontId="47" fillId="0" borderId="0" xfId="79" applyFont="1" applyAlignment="1">
      <alignment horizontal="center"/>
    </xf>
    <xf numFmtId="0" fontId="49" fillId="0" borderId="15" xfId="79" applyFont="1" applyBorder="1" applyAlignment="1">
      <alignment horizontal="center"/>
    </xf>
    <xf numFmtId="0" fontId="12" fillId="0" borderId="9" xfId="79" applyFont="1" applyBorder="1" applyAlignment="1">
      <alignment horizontal="center" vertical="center" wrapText="1"/>
    </xf>
    <xf numFmtId="0" fontId="12" fillId="0" borderId="3" xfId="79" applyFont="1" applyBorder="1" applyAlignment="1">
      <alignment horizontal="center" vertical="center" wrapText="1"/>
    </xf>
    <xf numFmtId="0" fontId="55" fillId="5" borderId="23" xfId="0" applyFont="1" applyFill="1" applyBorder="1" applyAlignment="1">
      <alignment horizontal="center" vertical="center" wrapText="1"/>
    </xf>
    <xf numFmtId="0" fontId="55" fillId="5" borderId="0" xfId="0" applyFont="1" applyFill="1" applyBorder="1" applyAlignment="1">
      <alignment horizontal="center" vertical="center" wrapText="1"/>
    </xf>
    <xf numFmtId="0" fontId="49" fillId="3" borderId="1" xfId="79" applyFont="1" applyFill="1" applyBorder="1" applyAlignment="1">
      <alignment horizontal="left" vertical="top"/>
    </xf>
    <xf numFmtId="0" fontId="57" fillId="0" borderId="2" xfId="79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7" fillId="0" borderId="8" xfId="79" applyFont="1" applyBorder="1" applyAlignment="1">
      <alignment horizontal="center" vertical="center" wrapText="1"/>
    </xf>
    <xf numFmtId="0" fontId="47" fillId="0" borderId="2" xfId="79" applyFont="1" applyBorder="1" applyAlignment="1">
      <alignment horizontal="center" vertical="center" wrapText="1"/>
    </xf>
    <xf numFmtId="0" fontId="12" fillId="0" borderId="4" xfId="79" applyFont="1" applyBorder="1" applyAlignment="1">
      <alignment horizontal="center" vertical="center" wrapText="1"/>
    </xf>
    <xf numFmtId="0" fontId="12" fillId="0" borderId="14" xfId="79" applyFont="1" applyBorder="1" applyAlignment="1">
      <alignment horizontal="center" vertical="center" wrapText="1"/>
    </xf>
    <xf numFmtId="0" fontId="12" fillId="0" borderId="12" xfId="79" applyFont="1" applyBorder="1" applyAlignment="1">
      <alignment horizontal="center" vertical="center" wrapText="1"/>
    </xf>
    <xf numFmtId="0" fontId="12" fillId="0" borderId="13" xfId="79" applyFont="1" applyBorder="1" applyAlignment="1">
      <alignment horizontal="center" vertical="center" wrapText="1"/>
    </xf>
    <xf numFmtId="0" fontId="79" fillId="0" borderId="1" xfId="16" applyFont="1" applyBorder="1" applyAlignment="1">
      <alignment horizontal="center" vertical="center"/>
    </xf>
    <xf numFmtId="0" fontId="107" fillId="0" borderId="8" xfId="16" applyFont="1" applyBorder="1" applyAlignment="1">
      <alignment horizontal="center" vertical="center" wrapText="1"/>
    </xf>
    <xf numFmtId="0" fontId="107" fillId="0" borderId="2" xfId="16" applyFont="1" applyBorder="1" applyAlignment="1">
      <alignment horizontal="center" vertical="center" wrapText="1"/>
    </xf>
    <xf numFmtId="0" fontId="79" fillId="0" borderId="8" xfId="16" applyFont="1" applyBorder="1" applyAlignment="1">
      <alignment horizontal="center" vertical="center" wrapText="1"/>
    </xf>
    <xf numFmtId="0" fontId="79" fillId="0" borderId="2" xfId="16" applyFont="1" applyBorder="1" applyAlignment="1">
      <alignment horizontal="center" vertical="center" wrapText="1"/>
    </xf>
    <xf numFmtId="0" fontId="79" fillId="0" borderId="9" xfId="16" applyFont="1" applyBorder="1" applyAlignment="1">
      <alignment horizontal="center" vertical="center" wrapText="1"/>
    </xf>
    <xf numFmtId="0" fontId="79" fillId="0" borderId="10" xfId="16" applyFont="1" applyBorder="1" applyAlignment="1">
      <alignment horizontal="center" vertical="center" wrapText="1"/>
    </xf>
    <xf numFmtId="0" fontId="79" fillId="0" borderId="10" xfId="16" applyFont="1" applyBorder="1" applyAlignment="1">
      <alignment horizontal="center" vertical="center"/>
    </xf>
    <xf numFmtId="0" fontId="0" fillId="4" borderId="0" xfId="0" applyFont="1" applyFill="1" applyAlignment="1">
      <alignment horizontal="center" wrapText="1"/>
    </xf>
    <xf numFmtId="0" fontId="0" fillId="4" borderId="0" xfId="0" applyFont="1" applyFill="1"/>
    <xf numFmtId="0" fontId="117" fillId="4" borderId="30" xfId="76" applyFont="1" applyFill="1" applyBorder="1" applyAlignment="1">
      <alignment horizontal="center" vertical="center" wrapText="1"/>
    </xf>
    <xf numFmtId="3" fontId="51" fillId="4" borderId="1" xfId="79" applyNumberFormat="1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/>
    </xf>
    <xf numFmtId="0" fontId="79" fillId="2" borderId="1" xfId="77" applyFont="1" applyFill="1" applyBorder="1" applyAlignment="1">
      <alignment horizontal="left"/>
    </xf>
    <xf numFmtId="14" fontId="79" fillId="2" borderId="1" xfId="77" applyNumberFormat="1" applyFont="1" applyFill="1" applyBorder="1" applyAlignment="1">
      <alignment horizontal="center"/>
    </xf>
    <xf numFmtId="2" fontId="79" fillId="2" borderId="1" xfId="77" applyNumberFormat="1" applyFont="1" applyFill="1" applyBorder="1" applyAlignment="1">
      <alignment horizontal="center"/>
    </xf>
    <xf numFmtId="14" fontId="79" fillId="2" borderId="1" xfId="77" applyNumberFormat="1" applyFont="1" applyFill="1" applyBorder="1" applyAlignment="1">
      <alignment horizontal="left"/>
    </xf>
    <xf numFmtId="2" fontId="79" fillId="2" borderId="8" xfId="77" applyNumberFormat="1" applyFont="1" applyFill="1" applyBorder="1" applyAlignment="1">
      <alignment horizontal="center"/>
    </xf>
    <xf numFmtId="1" fontId="79" fillId="2" borderId="1" xfId="77" applyNumberFormat="1" applyFont="1" applyFill="1" applyBorder="1" applyAlignment="1">
      <alignment horizontal="center"/>
    </xf>
    <xf numFmtId="164" fontId="79" fillId="2" borderId="8" xfId="77" applyNumberFormat="1" applyFont="1" applyFill="1" applyBorder="1" applyAlignment="1">
      <alignment horizontal="center"/>
    </xf>
    <xf numFmtId="0" fontId="79" fillId="2" borderId="8" xfId="77" applyFont="1" applyFill="1" applyBorder="1" applyAlignment="1">
      <alignment horizontal="center"/>
    </xf>
    <xf numFmtId="0" fontId="93" fillId="0" borderId="1" xfId="0" applyFont="1" applyBorder="1"/>
    <xf numFmtId="0" fontId="44" fillId="0" borderId="0" xfId="0" applyFont="1"/>
    <xf numFmtId="175" fontId="79" fillId="2" borderId="1" xfId="77" applyNumberFormat="1" applyFont="1" applyFill="1" applyBorder="1" applyAlignment="1">
      <alignment horizontal="center"/>
    </xf>
    <xf numFmtId="0" fontId="82" fillId="2" borderId="1" xfId="0" applyFont="1" applyFill="1" applyBorder="1" applyAlignment="1">
      <alignment horizontal="center"/>
    </xf>
    <xf numFmtId="164" fontId="79" fillId="2" borderId="1" xfId="77" applyNumberFormat="1" applyFont="1" applyFill="1" applyBorder="1" applyAlignment="1">
      <alignment horizontal="center"/>
    </xf>
    <xf numFmtId="0" fontId="44" fillId="2" borderId="0" xfId="0" applyFont="1" applyFill="1" applyAlignment="1"/>
    <xf numFmtId="0" fontId="118" fillId="2" borderId="1" xfId="0" applyFont="1" applyFill="1" applyBorder="1" applyAlignment="1"/>
  </cellXfs>
  <cellStyles count="81">
    <cellStyle name="Comma" xfId="1" builtinId="3"/>
    <cellStyle name="Comma 2" xfId="80"/>
    <cellStyle name="Comma 3" xfId="78"/>
    <cellStyle name="Comma 4" xfId="10"/>
    <cellStyle name="Comma 5" xfId="11"/>
    <cellStyle name="Normal" xfId="0" builtinId="0"/>
    <cellStyle name="Normal 10" xfId="12"/>
    <cellStyle name="Normal 11" xfId="13"/>
    <cellStyle name="Normal 12" xfId="15"/>
    <cellStyle name="Normal 12 2" xfId="79"/>
    <cellStyle name="Normal 13" xfId="4"/>
    <cellStyle name="Normal 14" xfId="16"/>
    <cellStyle name="Normal 15" xfId="17"/>
    <cellStyle name="Normal 16" xfId="18"/>
    <cellStyle name="Normal 17" xfId="19"/>
    <cellStyle name="Normal 18" xfId="20"/>
    <cellStyle name="Normal 2" xfId="76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9"/>
    <cellStyle name="Normal 29" xfId="30"/>
    <cellStyle name="Normal 3" xfId="77"/>
    <cellStyle name="Normal 30" xfId="31"/>
    <cellStyle name="Normal 31" xfId="32"/>
    <cellStyle name="Normal 32" xfId="33"/>
    <cellStyle name="Normal 33" xfId="34"/>
    <cellStyle name="Normal 34" xfId="35"/>
    <cellStyle name="Normal 35" xfId="36"/>
    <cellStyle name="Normal 36" xfId="37"/>
    <cellStyle name="Normal 37" xfId="72"/>
    <cellStyle name="Normal 38" xfId="38"/>
    <cellStyle name="Normal 39" xfId="39"/>
    <cellStyle name="Normal 4" xfId="6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5" xfId="3"/>
    <cellStyle name="Normal 50" xfId="49"/>
    <cellStyle name="Normal 51" xfId="50"/>
    <cellStyle name="Normal 52" xfId="51"/>
    <cellStyle name="Normal 53" xfId="52"/>
    <cellStyle name="Normal 54" xfId="53"/>
    <cellStyle name="Normal 55" xfId="54"/>
    <cellStyle name="Normal 56" xfId="55"/>
    <cellStyle name="Normal 57" xfId="56"/>
    <cellStyle name="Normal 58" xfId="57"/>
    <cellStyle name="Normal 59" xfId="58"/>
    <cellStyle name="Normal 6" xfId="5"/>
    <cellStyle name="Normal 60" xfId="59"/>
    <cellStyle name="Normal 61" xfId="60"/>
    <cellStyle name="Normal 62" xfId="61"/>
    <cellStyle name="Normal 63" xfId="62"/>
    <cellStyle name="Normal 64" xfId="63"/>
    <cellStyle name="Normal 65" xfId="64"/>
    <cellStyle name="Normal 66" xfId="65"/>
    <cellStyle name="Normal 67" xfId="66"/>
    <cellStyle name="Normal 68" xfId="67"/>
    <cellStyle name="Normal 69" xfId="68"/>
    <cellStyle name="Normal 7" xfId="9"/>
    <cellStyle name="Normal 70" xfId="69"/>
    <cellStyle name="Normal 71" xfId="70"/>
    <cellStyle name="Normal 72" xfId="71"/>
    <cellStyle name="Normal 73" xfId="73"/>
    <cellStyle name="Normal 74" xfId="74"/>
    <cellStyle name="Normal 75" xfId="75"/>
    <cellStyle name="Normal 8" xfId="7"/>
    <cellStyle name="Normal 9" xfId="8"/>
    <cellStyle name="Normal_Bieu tien luong 730_Cac Phong_Huyen" xfId="2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</xdr:row>
      <xdr:rowOff>0</xdr:rowOff>
    </xdr:from>
    <xdr:to>
      <xdr:col>1</xdr:col>
      <xdr:colOff>1076325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762000" y="457200"/>
          <a:ext cx="628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2</xdr:row>
      <xdr:rowOff>9525</xdr:rowOff>
    </xdr:from>
    <xdr:to>
      <xdr:col>18</xdr:col>
      <xdr:colOff>381000</xdr:colOff>
      <xdr:row>2</xdr:row>
      <xdr:rowOff>9525</xdr:rowOff>
    </xdr:to>
    <xdr:cxnSp macro="">
      <xdr:nvCxnSpPr>
        <xdr:cNvPr id="7" name="Straight Connector 6"/>
        <xdr:cNvCxnSpPr/>
      </xdr:nvCxnSpPr>
      <xdr:spPr>
        <a:xfrm>
          <a:off x="6896100" y="466725"/>
          <a:ext cx="2095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</xdr:row>
      <xdr:rowOff>219075</xdr:rowOff>
    </xdr:from>
    <xdr:to>
      <xdr:col>1</xdr:col>
      <xdr:colOff>1285875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838200" y="419100"/>
          <a:ext cx="742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523875</xdr:colOff>
      <xdr:row>2</xdr:row>
      <xdr:rowOff>9525</xdr:rowOff>
    </xdr:from>
    <xdr:to>
      <xdr:col>16</xdr:col>
      <xdr:colOff>552450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7162800" y="447675"/>
          <a:ext cx="2047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2</xdr:row>
      <xdr:rowOff>9525</xdr:rowOff>
    </xdr:from>
    <xdr:to>
      <xdr:col>14</xdr:col>
      <xdr:colOff>295275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6172200" y="485775"/>
          <a:ext cx="2076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742950</xdr:colOff>
      <xdr:row>2</xdr:row>
      <xdr:rowOff>28575</xdr:rowOff>
    </xdr:from>
    <xdr:to>
      <xdr:col>2</xdr:col>
      <xdr:colOff>257175</xdr:colOff>
      <xdr:row>2</xdr:row>
      <xdr:rowOff>28575</xdr:rowOff>
    </xdr:to>
    <xdr:cxnSp macro="">
      <xdr:nvCxnSpPr>
        <xdr:cNvPr id="6" name="Straight Connector 5"/>
        <xdr:cNvCxnSpPr/>
      </xdr:nvCxnSpPr>
      <xdr:spPr>
        <a:xfrm>
          <a:off x="1000125" y="504825"/>
          <a:ext cx="704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2</xdr:row>
      <xdr:rowOff>9525</xdr:rowOff>
    </xdr:from>
    <xdr:to>
      <xdr:col>11</xdr:col>
      <xdr:colOff>695325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6629400" y="485775"/>
          <a:ext cx="1819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1057275</xdr:colOff>
      <xdr:row>2</xdr:row>
      <xdr:rowOff>9525</xdr:rowOff>
    </xdr:from>
    <xdr:to>
      <xdr:col>2</xdr:col>
      <xdr:colOff>257175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314450" y="485775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0</xdr:rowOff>
    </xdr:from>
    <xdr:to>
      <xdr:col>2</xdr:col>
      <xdr:colOff>200025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923925" y="400050"/>
          <a:ext cx="666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</xdr:row>
      <xdr:rowOff>219075</xdr:rowOff>
    </xdr:from>
    <xdr:to>
      <xdr:col>1</xdr:col>
      <xdr:colOff>1285875</xdr:colOff>
      <xdr:row>1</xdr:row>
      <xdr:rowOff>219075</xdr:rowOff>
    </xdr:to>
    <xdr:cxnSp macro="">
      <xdr:nvCxnSpPr>
        <xdr:cNvPr id="2" name="Straight Connector 1"/>
        <xdr:cNvCxnSpPr/>
      </xdr:nvCxnSpPr>
      <xdr:spPr>
        <a:xfrm>
          <a:off x="838200" y="419100"/>
          <a:ext cx="742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523875</xdr:colOff>
      <xdr:row>2</xdr:row>
      <xdr:rowOff>9525</xdr:rowOff>
    </xdr:from>
    <xdr:to>
      <xdr:col>16</xdr:col>
      <xdr:colOff>552450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7162800" y="447675"/>
          <a:ext cx="2047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</xdr:row>
      <xdr:rowOff>219075</xdr:rowOff>
    </xdr:from>
    <xdr:to>
      <xdr:col>1</xdr:col>
      <xdr:colOff>1285875</xdr:colOff>
      <xdr:row>1</xdr:row>
      <xdr:rowOff>219075</xdr:rowOff>
    </xdr:to>
    <xdr:cxnSp macro="">
      <xdr:nvCxnSpPr>
        <xdr:cNvPr id="2" name="Straight Connector 1"/>
        <xdr:cNvCxnSpPr/>
      </xdr:nvCxnSpPr>
      <xdr:spPr>
        <a:xfrm>
          <a:off x="838200" y="419100"/>
          <a:ext cx="523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2</xdr:row>
      <xdr:rowOff>9525</xdr:rowOff>
    </xdr:from>
    <xdr:to>
      <xdr:col>14</xdr:col>
      <xdr:colOff>257175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7038975" y="447675"/>
          <a:ext cx="2066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52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52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</xdr:row>
      <xdr:rowOff>28575</xdr:rowOff>
    </xdr:from>
    <xdr:to>
      <xdr:col>5</xdr:col>
      <xdr:colOff>0</xdr:colOff>
      <xdr:row>4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619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971550</xdr:colOff>
      <xdr:row>2</xdr:row>
      <xdr:rowOff>19050</xdr:rowOff>
    </xdr:from>
    <xdr:to>
      <xdr:col>2</xdr:col>
      <xdr:colOff>295275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1266825" y="495300"/>
          <a:ext cx="819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2952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2952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</xdr:row>
      <xdr:rowOff>28575</xdr:rowOff>
    </xdr:from>
    <xdr:to>
      <xdr:col>5</xdr:col>
      <xdr:colOff>0</xdr:colOff>
      <xdr:row>4</xdr:row>
      <xdr:rowOff>28575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3619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971550</xdr:colOff>
      <xdr:row>2</xdr:row>
      <xdr:rowOff>19050</xdr:rowOff>
    </xdr:from>
    <xdr:to>
      <xdr:col>2</xdr:col>
      <xdr:colOff>295275</xdr:colOff>
      <xdr:row>2</xdr:row>
      <xdr:rowOff>19050</xdr:rowOff>
    </xdr:to>
    <xdr:cxnSp macro="">
      <xdr:nvCxnSpPr>
        <xdr:cNvPr id="10" name="Straight Connector 9"/>
        <xdr:cNvCxnSpPr/>
      </xdr:nvCxnSpPr>
      <xdr:spPr>
        <a:xfrm>
          <a:off x="1266825" y="495300"/>
          <a:ext cx="819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1</xdr:row>
      <xdr:rowOff>228600</xdr:rowOff>
    </xdr:from>
    <xdr:to>
      <xdr:col>17</xdr:col>
      <xdr:colOff>361950</xdr:colOff>
      <xdr:row>1</xdr:row>
      <xdr:rowOff>228600</xdr:rowOff>
    </xdr:to>
    <xdr:cxnSp macro="">
      <xdr:nvCxnSpPr>
        <xdr:cNvPr id="13" name="Straight Connector 12"/>
        <xdr:cNvCxnSpPr/>
      </xdr:nvCxnSpPr>
      <xdr:spPr>
        <a:xfrm>
          <a:off x="6086475" y="466725"/>
          <a:ext cx="2181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3</xdr:col>
      <xdr:colOff>133350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428625" y="466725"/>
          <a:ext cx="14287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19051</xdr:rowOff>
    </xdr:from>
    <xdr:to>
      <xdr:col>20</xdr:col>
      <xdr:colOff>247650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915150" y="466726"/>
          <a:ext cx="259080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2</xdr:row>
      <xdr:rowOff>9525</xdr:rowOff>
    </xdr:from>
    <xdr:to>
      <xdr:col>4</xdr:col>
      <xdr:colOff>342900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1133475" y="428625"/>
          <a:ext cx="17716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2</xdr:row>
      <xdr:rowOff>9525</xdr:rowOff>
    </xdr:from>
    <xdr:to>
      <xdr:col>20</xdr:col>
      <xdr:colOff>152400</xdr:colOff>
      <xdr:row>2</xdr:row>
      <xdr:rowOff>9526</xdr:rowOff>
    </xdr:to>
    <xdr:cxnSp macro="">
      <xdr:nvCxnSpPr>
        <xdr:cNvPr id="3" name="Straight Connector 2"/>
        <xdr:cNvCxnSpPr/>
      </xdr:nvCxnSpPr>
      <xdr:spPr>
        <a:xfrm flipV="1">
          <a:off x="7753350" y="428625"/>
          <a:ext cx="18002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</xdr:row>
      <xdr:rowOff>0</xdr:rowOff>
    </xdr:from>
    <xdr:to>
      <xdr:col>1</xdr:col>
      <xdr:colOff>1247775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800100" y="447675"/>
          <a:ext cx="904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</xdr:row>
      <xdr:rowOff>19050</xdr:rowOff>
    </xdr:from>
    <xdr:to>
      <xdr:col>11</xdr:col>
      <xdr:colOff>638175</xdr:colOff>
      <xdr:row>2</xdr:row>
      <xdr:rowOff>19051</xdr:rowOff>
    </xdr:to>
    <xdr:cxnSp macro="">
      <xdr:nvCxnSpPr>
        <xdr:cNvPr id="3" name="Straight Connector 2"/>
        <xdr:cNvCxnSpPr/>
      </xdr:nvCxnSpPr>
      <xdr:spPr>
        <a:xfrm flipV="1">
          <a:off x="7410450" y="457200"/>
          <a:ext cx="18573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9525</xdr:rowOff>
    </xdr:from>
    <xdr:to>
      <xdr:col>2</xdr:col>
      <xdr:colOff>400050</xdr:colOff>
      <xdr:row>2</xdr:row>
      <xdr:rowOff>9526</xdr:rowOff>
    </xdr:to>
    <xdr:cxnSp macro="">
      <xdr:nvCxnSpPr>
        <xdr:cNvPr id="10" name="Straight Connector 9"/>
        <xdr:cNvCxnSpPr/>
      </xdr:nvCxnSpPr>
      <xdr:spPr>
        <a:xfrm flipV="1">
          <a:off x="714375" y="485775"/>
          <a:ext cx="8763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2</xdr:row>
      <xdr:rowOff>0</xdr:rowOff>
    </xdr:from>
    <xdr:to>
      <xdr:col>18</xdr:col>
      <xdr:colOff>1390650</xdr:colOff>
      <xdr:row>2</xdr:row>
      <xdr:rowOff>0</xdr:rowOff>
    </xdr:to>
    <xdr:cxnSp macro="">
      <xdr:nvCxnSpPr>
        <xdr:cNvPr id="13" name="Straight Connector 12"/>
        <xdr:cNvCxnSpPr/>
      </xdr:nvCxnSpPr>
      <xdr:spPr>
        <a:xfrm>
          <a:off x="6762750" y="476250"/>
          <a:ext cx="2162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9"/>
  <sheetViews>
    <sheetView tabSelected="1" topLeftCell="A21" workbookViewId="0">
      <selection activeCell="A14" sqref="A14:XFD14"/>
    </sheetView>
  </sheetViews>
  <sheetFormatPr defaultColWidth="9" defaultRowHeight="15"/>
  <cols>
    <col min="1" max="1" width="4.140625" style="95" customWidth="1"/>
    <col min="2" max="2" width="16.85546875" style="95" customWidth="1"/>
    <col min="3" max="3" width="12" style="96" bestFit="1" customWidth="1"/>
    <col min="4" max="4" width="8.140625" style="95" customWidth="1"/>
    <col min="5" max="5" width="6.140625" style="95" customWidth="1"/>
    <col min="6" max="6" width="10.140625" style="97" bestFit="1" customWidth="1"/>
    <col min="7" max="7" width="5.5703125" style="95" customWidth="1"/>
    <col min="8" max="8" width="10.140625" style="95" bestFit="1" customWidth="1"/>
    <col min="9" max="9" width="6.28515625" style="95" customWidth="1"/>
    <col min="10" max="10" width="3.5703125" style="95" customWidth="1"/>
    <col min="11" max="11" width="4.5703125" style="95" customWidth="1"/>
    <col min="12" max="12" width="4.140625" style="95" customWidth="1"/>
    <col min="13" max="13" width="4.5703125" style="95" customWidth="1"/>
    <col min="14" max="15" width="3.85546875" style="95" customWidth="1"/>
    <col min="16" max="16" width="3.7109375" style="95" customWidth="1"/>
    <col min="17" max="17" width="5.28515625" style="95" customWidth="1"/>
    <col min="18" max="18" width="6.140625" style="95" customWidth="1"/>
    <col min="19" max="19" width="8.42578125" style="95" customWidth="1"/>
    <col min="20" max="16384" width="9" style="95"/>
  </cols>
  <sheetData>
    <row r="1" spans="1:20" ht="16.5">
      <c r="A1" s="788" t="s">
        <v>0</v>
      </c>
      <c r="B1" s="788"/>
      <c r="C1" s="788"/>
      <c r="D1" s="370"/>
      <c r="E1" s="371"/>
      <c r="F1" s="372"/>
      <c r="G1" s="373"/>
      <c r="H1" s="374"/>
      <c r="I1" s="374"/>
      <c r="J1" s="374"/>
      <c r="K1" s="789" t="s">
        <v>455</v>
      </c>
      <c r="L1" s="789"/>
      <c r="M1" s="789"/>
      <c r="N1" s="789"/>
      <c r="O1" s="789"/>
      <c r="P1" s="789"/>
      <c r="Q1" s="789"/>
      <c r="R1" s="789"/>
      <c r="S1" s="789"/>
      <c r="T1" s="789"/>
    </row>
    <row r="2" spans="1:20" ht="19.5" customHeight="1">
      <c r="A2" s="789" t="s">
        <v>411</v>
      </c>
      <c r="B2" s="789"/>
      <c r="C2" s="789"/>
      <c r="D2" s="375"/>
      <c r="E2" s="376"/>
      <c r="F2" s="377"/>
      <c r="G2" s="378"/>
      <c r="H2" s="376"/>
      <c r="I2" s="376"/>
      <c r="J2" s="376"/>
      <c r="K2" s="792" t="s">
        <v>26</v>
      </c>
      <c r="L2" s="792"/>
      <c r="M2" s="792"/>
      <c r="N2" s="792"/>
      <c r="O2" s="792"/>
      <c r="P2" s="792"/>
      <c r="Q2" s="792"/>
      <c r="R2" s="792"/>
      <c r="S2" s="792"/>
      <c r="T2" s="792"/>
    </row>
    <row r="3" spans="1:20" ht="23.25" customHeight="1">
      <c r="A3" s="793" t="s">
        <v>412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</row>
    <row r="4" spans="1:20" s="93" customFormat="1" ht="39.75" customHeight="1">
      <c r="A4" s="794" t="s">
        <v>2</v>
      </c>
      <c r="B4" s="794" t="s">
        <v>3</v>
      </c>
      <c r="C4" s="794" t="s">
        <v>423</v>
      </c>
      <c r="D4" s="794" t="s">
        <v>28</v>
      </c>
      <c r="E4" s="790" t="s">
        <v>419</v>
      </c>
      <c r="F4" s="791"/>
      <c r="G4" s="790" t="s">
        <v>420</v>
      </c>
      <c r="H4" s="791"/>
      <c r="I4" s="803" t="s">
        <v>415</v>
      </c>
      <c r="J4" s="790" t="s">
        <v>421</v>
      </c>
      <c r="K4" s="791"/>
      <c r="L4" s="790" t="s">
        <v>128</v>
      </c>
      <c r="M4" s="791"/>
      <c r="N4" s="790" t="s">
        <v>422</v>
      </c>
      <c r="O4" s="791"/>
      <c r="P4" s="801" t="s">
        <v>418</v>
      </c>
      <c r="Q4" s="796" t="s">
        <v>436</v>
      </c>
      <c r="R4" s="796" t="s">
        <v>437</v>
      </c>
      <c r="S4" s="796" t="s">
        <v>438</v>
      </c>
      <c r="T4" s="798" t="s">
        <v>8</v>
      </c>
    </row>
    <row r="5" spans="1:20" s="93" customFormat="1" ht="63">
      <c r="A5" s="795"/>
      <c r="B5" s="795"/>
      <c r="C5" s="795"/>
      <c r="D5" s="795"/>
      <c r="E5" s="379" t="s">
        <v>413</v>
      </c>
      <c r="F5" s="380" t="s">
        <v>4</v>
      </c>
      <c r="G5" s="379" t="s">
        <v>414</v>
      </c>
      <c r="H5" s="380" t="s">
        <v>4</v>
      </c>
      <c r="I5" s="802"/>
      <c r="J5" s="380" t="s">
        <v>416</v>
      </c>
      <c r="K5" s="380" t="s">
        <v>417</v>
      </c>
      <c r="L5" s="380" t="s">
        <v>416</v>
      </c>
      <c r="M5" s="380" t="s">
        <v>417</v>
      </c>
      <c r="N5" s="380" t="s">
        <v>416</v>
      </c>
      <c r="O5" s="380" t="s">
        <v>417</v>
      </c>
      <c r="P5" s="802"/>
      <c r="Q5" s="797"/>
      <c r="R5" s="797"/>
      <c r="S5" s="797"/>
      <c r="T5" s="799"/>
    </row>
    <row r="6" spans="1:20" s="93" customFormat="1" ht="15.75">
      <c r="A6" s="381"/>
      <c r="B6" s="800" t="s">
        <v>435</v>
      </c>
      <c r="C6" s="800"/>
      <c r="D6" s="381"/>
      <c r="E6" s="381"/>
      <c r="F6" s="382"/>
      <c r="G6" s="381"/>
      <c r="H6" s="382"/>
      <c r="I6" s="382"/>
      <c r="J6" s="382"/>
      <c r="K6" s="382"/>
      <c r="L6" s="382"/>
      <c r="M6" s="382"/>
      <c r="N6" s="382"/>
      <c r="O6" s="382"/>
      <c r="P6" s="381"/>
      <c r="Q6" s="381"/>
      <c r="R6" s="382"/>
      <c r="S6" s="381"/>
      <c r="T6" s="383"/>
    </row>
    <row r="7" spans="1:20" s="19" customFormat="1" ht="18" customHeight="1">
      <c r="A7" s="363">
        <v>1</v>
      </c>
      <c r="B7" s="384" t="s">
        <v>17</v>
      </c>
      <c r="C7" s="363" t="s">
        <v>253</v>
      </c>
      <c r="D7" s="363" t="s">
        <v>19</v>
      </c>
      <c r="E7" s="385">
        <v>3.03</v>
      </c>
      <c r="F7" s="386">
        <v>42644</v>
      </c>
      <c r="G7" s="385">
        <f>E7+I7</f>
        <v>3.34</v>
      </c>
      <c r="H7" s="386">
        <v>43739</v>
      </c>
      <c r="I7" s="385">
        <v>0.31</v>
      </c>
      <c r="J7" s="385"/>
      <c r="K7" s="385">
        <v>0</v>
      </c>
      <c r="L7" s="385"/>
      <c r="M7" s="385">
        <f>I7*L7%</f>
        <v>0</v>
      </c>
      <c r="N7" s="385"/>
      <c r="O7" s="385"/>
      <c r="P7" s="363"/>
      <c r="Q7" s="362">
        <f>I7*23.5%</f>
        <v>7.2849999999999998E-2</v>
      </c>
      <c r="R7" s="362">
        <f>P7+M7+K7+I7+Q7</f>
        <v>0.38285000000000002</v>
      </c>
      <c r="S7" s="363">
        <f t="shared" ref="S7:S30" si="0">R7*1490</f>
        <v>570.44650000000001</v>
      </c>
      <c r="T7" s="365"/>
    </row>
    <row r="8" spans="1:20">
      <c r="A8" s="361">
        <v>2</v>
      </c>
      <c r="B8" s="387" t="s">
        <v>21</v>
      </c>
      <c r="C8" s="388">
        <v>29502</v>
      </c>
      <c r="D8" s="361" t="s">
        <v>16</v>
      </c>
      <c r="E8" s="389">
        <v>3</v>
      </c>
      <c r="F8" s="390">
        <v>42719</v>
      </c>
      <c r="G8" s="385">
        <f>E8+I8</f>
        <v>3.33</v>
      </c>
      <c r="H8" s="390">
        <v>43814</v>
      </c>
      <c r="I8" s="389">
        <v>0.33</v>
      </c>
      <c r="J8" s="391"/>
      <c r="K8" s="391"/>
      <c r="L8" s="392">
        <v>60</v>
      </c>
      <c r="M8" s="362">
        <f>I8*L8%</f>
        <v>0.19800000000000001</v>
      </c>
      <c r="N8" s="391"/>
      <c r="O8" s="391"/>
      <c r="P8" s="361"/>
      <c r="Q8" s="362">
        <f t="shared" ref="Q8:Q30" si="1">I8*23.5%</f>
        <v>7.7549999999999994E-2</v>
      </c>
      <c r="R8" s="362">
        <f t="shared" ref="R8:R30" si="2">P8+M8+K8+I8+Q8</f>
        <v>0.60555000000000003</v>
      </c>
      <c r="S8" s="363">
        <f t="shared" si="0"/>
        <v>902.26949999999999</v>
      </c>
      <c r="T8" s="393"/>
    </row>
    <row r="9" spans="1:20" s="19" customFormat="1" ht="18" customHeight="1">
      <c r="A9" s="363">
        <v>3</v>
      </c>
      <c r="B9" s="387" t="s">
        <v>273</v>
      </c>
      <c r="C9" s="388">
        <v>31845</v>
      </c>
      <c r="D9" s="361" t="s">
        <v>12</v>
      </c>
      <c r="E9" s="389">
        <v>2.67</v>
      </c>
      <c r="F9" s="390">
        <v>42644</v>
      </c>
      <c r="G9" s="385">
        <f>E9+I9</f>
        <v>3</v>
      </c>
      <c r="H9" s="390">
        <v>43739</v>
      </c>
      <c r="I9" s="389">
        <v>0.33</v>
      </c>
      <c r="J9" s="389"/>
      <c r="K9" s="389"/>
      <c r="L9" s="392">
        <v>60</v>
      </c>
      <c r="M9" s="385">
        <f t="shared" ref="M9:M30" si="3">I9*L9%</f>
        <v>0.19800000000000001</v>
      </c>
      <c r="N9" s="389"/>
      <c r="O9" s="389"/>
      <c r="P9" s="361"/>
      <c r="Q9" s="362">
        <f t="shared" si="1"/>
        <v>7.7549999999999994E-2</v>
      </c>
      <c r="R9" s="362">
        <f t="shared" si="2"/>
        <v>0.60555000000000003</v>
      </c>
      <c r="S9" s="363">
        <f t="shared" si="0"/>
        <v>902.26949999999999</v>
      </c>
      <c r="T9" s="365"/>
    </row>
    <row r="10" spans="1:20" s="19" customFormat="1" ht="18" customHeight="1">
      <c r="A10" s="363">
        <v>4</v>
      </c>
      <c r="B10" s="387" t="s">
        <v>290</v>
      </c>
      <c r="C10" s="388">
        <v>31191</v>
      </c>
      <c r="D10" s="361" t="s">
        <v>12</v>
      </c>
      <c r="E10" s="389">
        <v>2.67</v>
      </c>
      <c r="F10" s="390">
        <v>42644</v>
      </c>
      <c r="G10" s="385">
        <f t="shared" ref="G10:G27" si="4">E10+I10</f>
        <v>3</v>
      </c>
      <c r="H10" s="390">
        <v>43739</v>
      </c>
      <c r="I10" s="389">
        <v>0.33</v>
      </c>
      <c r="J10" s="389"/>
      <c r="K10" s="389"/>
      <c r="L10" s="392">
        <v>50</v>
      </c>
      <c r="M10" s="362">
        <f t="shared" si="3"/>
        <v>0.16500000000000001</v>
      </c>
      <c r="N10" s="389"/>
      <c r="O10" s="389"/>
      <c r="P10" s="361"/>
      <c r="Q10" s="362">
        <f t="shared" si="1"/>
        <v>7.7549999999999994E-2</v>
      </c>
      <c r="R10" s="362">
        <f t="shared" si="2"/>
        <v>0.57255</v>
      </c>
      <c r="S10" s="363">
        <f t="shared" si="0"/>
        <v>853.09950000000003</v>
      </c>
      <c r="T10" s="365"/>
    </row>
    <row r="11" spans="1:20" s="19" customFormat="1" ht="18.75" customHeight="1">
      <c r="A11" s="361">
        <v>5</v>
      </c>
      <c r="B11" s="387" t="s">
        <v>102</v>
      </c>
      <c r="C11" s="361" t="s">
        <v>256</v>
      </c>
      <c r="D11" s="361">
        <v>6032</v>
      </c>
      <c r="E11" s="389">
        <v>2.66</v>
      </c>
      <c r="F11" s="390">
        <v>43015</v>
      </c>
      <c r="G11" s="385">
        <f t="shared" si="4"/>
        <v>2.8600000000000003</v>
      </c>
      <c r="H11" s="390">
        <v>43745</v>
      </c>
      <c r="I11" s="394">
        <v>0.2</v>
      </c>
      <c r="J11" s="394"/>
      <c r="K11" s="394"/>
      <c r="L11" s="392"/>
      <c r="M11" s="385">
        <f t="shared" si="3"/>
        <v>0</v>
      </c>
      <c r="N11" s="394"/>
      <c r="O11" s="394"/>
      <c r="P11" s="361"/>
      <c r="Q11" s="362">
        <f t="shared" si="1"/>
        <v>4.7E-2</v>
      </c>
      <c r="R11" s="362">
        <f t="shared" si="2"/>
        <v>0.247</v>
      </c>
      <c r="S11" s="363">
        <f t="shared" si="0"/>
        <v>368.03</v>
      </c>
      <c r="T11" s="365"/>
    </row>
    <row r="12" spans="1:20" s="19" customFormat="1" ht="18.75" customHeight="1">
      <c r="A12" s="363">
        <v>6</v>
      </c>
      <c r="B12" s="387" t="s">
        <v>91</v>
      </c>
      <c r="C12" s="388">
        <v>26368</v>
      </c>
      <c r="D12" s="395" t="s">
        <v>14</v>
      </c>
      <c r="E12" s="389">
        <v>2.91</v>
      </c>
      <c r="F12" s="390">
        <v>42917</v>
      </c>
      <c r="G12" s="385">
        <f t="shared" si="4"/>
        <v>3.0900000000000003</v>
      </c>
      <c r="H12" s="390">
        <v>43647</v>
      </c>
      <c r="I12" s="389">
        <v>0.18</v>
      </c>
      <c r="J12" s="391"/>
      <c r="K12" s="391"/>
      <c r="L12" s="392">
        <v>40</v>
      </c>
      <c r="M12" s="362">
        <f t="shared" si="3"/>
        <v>7.1999999999999995E-2</v>
      </c>
      <c r="N12" s="391"/>
      <c r="O12" s="391"/>
      <c r="P12" s="361">
        <v>0</v>
      </c>
      <c r="Q12" s="362">
        <f t="shared" si="1"/>
        <v>4.2299999999999997E-2</v>
      </c>
      <c r="R12" s="362">
        <f t="shared" si="2"/>
        <v>0.29430000000000001</v>
      </c>
      <c r="S12" s="363">
        <f t="shared" si="0"/>
        <v>438.50700000000001</v>
      </c>
      <c r="T12" s="365"/>
    </row>
    <row r="13" spans="1:20" s="19" customFormat="1" ht="18.75" customHeight="1">
      <c r="A13" s="363">
        <v>7</v>
      </c>
      <c r="B13" s="387" t="s">
        <v>92</v>
      </c>
      <c r="C13" s="361" t="s">
        <v>260</v>
      </c>
      <c r="D13" s="361">
        <v>16122</v>
      </c>
      <c r="E13" s="389">
        <v>3.45</v>
      </c>
      <c r="F13" s="390">
        <v>43070</v>
      </c>
      <c r="G13" s="385">
        <f t="shared" si="4"/>
        <v>3.6300000000000003</v>
      </c>
      <c r="H13" s="390">
        <v>43800</v>
      </c>
      <c r="I13" s="389">
        <v>0.18</v>
      </c>
      <c r="J13" s="391"/>
      <c r="K13" s="391"/>
      <c r="L13" s="392">
        <v>40</v>
      </c>
      <c r="M13" s="385">
        <f t="shared" si="3"/>
        <v>7.1999999999999995E-2</v>
      </c>
      <c r="N13" s="391"/>
      <c r="O13" s="391"/>
      <c r="P13" s="361"/>
      <c r="Q13" s="362">
        <f t="shared" si="1"/>
        <v>4.2299999999999997E-2</v>
      </c>
      <c r="R13" s="362">
        <f t="shared" si="2"/>
        <v>0.29430000000000001</v>
      </c>
      <c r="S13" s="363">
        <f t="shared" si="0"/>
        <v>438.50700000000001</v>
      </c>
      <c r="T13" s="365"/>
    </row>
    <row r="14" spans="1:20" s="509" customFormat="1" ht="18.75" customHeight="1">
      <c r="A14" s="771">
        <v>8</v>
      </c>
      <c r="B14" s="1011" t="s">
        <v>114</v>
      </c>
      <c r="C14" s="1012">
        <v>32633</v>
      </c>
      <c r="D14" s="771" t="s">
        <v>11</v>
      </c>
      <c r="E14" s="1013">
        <v>2.46</v>
      </c>
      <c r="F14" s="1014">
        <v>43070</v>
      </c>
      <c r="G14" s="1015">
        <f t="shared" si="4"/>
        <v>2.66</v>
      </c>
      <c r="H14" s="396">
        <v>43617</v>
      </c>
      <c r="I14" s="1021">
        <v>0.2</v>
      </c>
      <c r="J14" s="1021"/>
      <c r="K14" s="1021"/>
      <c r="L14" s="1016">
        <v>70</v>
      </c>
      <c r="M14" s="1017">
        <f t="shared" si="3"/>
        <v>0.13999999999999999</v>
      </c>
      <c r="N14" s="1021" t="s">
        <v>1</v>
      </c>
      <c r="O14" s="1021"/>
      <c r="P14" s="771"/>
      <c r="Q14" s="1017">
        <f t="shared" si="1"/>
        <v>4.7E-2</v>
      </c>
      <c r="R14" s="1017">
        <f t="shared" si="2"/>
        <v>0.38699999999999996</v>
      </c>
      <c r="S14" s="1018">
        <f t="shared" si="0"/>
        <v>576.62999999999988</v>
      </c>
      <c r="T14" s="1019" t="s">
        <v>456</v>
      </c>
    </row>
    <row r="15" spans="1:20" s="19" customFormat="1" ht="18.75" customHeight="1">
      <c r="A15" s="363">
        <v>9</v>
      </c>
      <c r="B15" s="387" t="s">
        <v>94</v>
      </c>
      <c r="C15" s="388">
        <v>27308</v>
      </c>
      <c r="D15" s="361">
        <v>16130</v>
      </c>
      <c r="E15" s="389">
        <v>3.63</v>
      </c>
      <c r="F15" s="390">
        <v>42968</v>
      </c>
      <c r="G15" s="385">
        <f t="shared" si="4"/>
        <v>3.63</v>
      </c>
      <c r="H15" s="390">
        <v>43698</v>
      </c>
      <c r="I15" s="389"/>
      <c r="J15" s="392">
        <v>5</v>
      </c>
      <c r="K15" s="391">
        <f>G15*J15%</f>
        <v>0.18149999999999999</v>
      </c>
      <c r="L15" s="392">
        <v>40</v>
      </c>
      <c r="M15" s="362">
        <f t="shared" ref="M15:M16" si="5">L15%*K15</f>
        <v>7.2599999999999998E-2</v>
      </c>
      <c r="N15" s="391"/>
      <c r="O15" s="391"/>
      <c r="P15" s="361"/>
      <c r="Q15" s="362">
        <f t="shared" si="1"/>
        <v>0</v>
      </c>
      <c r="R15" s="362">
        <f t="shared" si="2"/>
        <v>0.25409999999999999</v>
      </c>
      <c r="S15" s="363">
        <f t="shared" si="0"/>
        <v>378.60899999999998</v>
      </c>
      <c r="T15" s="365"/>
    </row>
    <row r="16" spans="1:20" ht="18.75" customHeight="1">
      <c r="A16" s="363">
        <v>10</v>
      </c>
      <c r="B16" s="387" t="s">
        <v>80</v>
      </c>
      <c r="C16" s="361" t="s">
        <v>300</v>
      </c>
      <c r="D16" s="361">
        <v>16130</v>
      </c>
      <c r="E16" s="389">
        <v>3.63</v>
      </c>
      <c r="F16" s="390">
        <v>43070</v>
      </c>
      <c r="G16" s="385">
        <f t="shared" si="4"/>
        <v>3.63</v>
      </c>
      <c r="H16" s="390">
        <v>43800</v>
      </c>
      <c r="I16" s="389"/>
      <c r="J16" s="392">
        <v>5</v>
      </c>
      <c r="K16" s="391">
        <f>G16*J16%</f>
        <v>0.18149999999999999</v>
      </c>
      <c r="L16" s="392">
        <v>40</v>
      </c>
      <c r="M16" s="362">
        <f t="shared" si="5"/>
        <v>7.2599999999999998E-2</v>
      </c>
      <c r="N16" s="391"/>
      <c r="O16" s="391"/>
      <c r="P16" s="361"/>
      <c r="Q16" s="362">
        <f t="shared" si="1"/>
        <v>0</v>
      </c>
      <c r="R16" s="362">
        <f t="shared" si="2"/>
        <v>0.25409999999999999</v>
      </c>
      <c r="S16" s="363">
        <f t="shared" si="0"/>
        <v>378.60899999999998</v>
      </c>
      <c r="T16" s="393"/>
    </row>
    <row r="17" spans="1:27" ht="18.75" customHeight="1">
      <c r="A17" s="361">
        <v>11</v>
      </c>
      <c r="B17" s="387" t="s">
        <v>110</v>
      </c>
      <c r="C17" s="388">
        <v>32180</v>
      </c>
      <c r="D17" s="361" t="s">
        <v>11</v>
      </c>
      <c r="E17" s="389">
        <v>2.46</v>
      </c>
      <c r="F17" s="390">
        <v>43070</v>
      </c>
      <c r="G17" s="385">
        <f t="shared" si="4"/>
        <v>2.66</v>
      </c>
      <c r="H17" s="390">
        <v>43800</v>
      </c>
      <c r="I17" s="394">
        <v>0.2</v>
      </c>
      <c r="J17" s="394"/>
      <c r="K17" s="394"/>
      <c r="L17" s="392">
        <v>40</v>
      </c>
      <c r="M17" s="385">
        <f t="shared" si="3"/>
        <v>8.0000000000000016E-2</v>
      </c>
      <c r="N17" s="394"/>
      <c r="O17" s="394"/>
      <c r="P17" s="361"/>
      <c r="Q17" s="362">
        <f t="shared" si="1"/>
        <v>4.7E-2</v>
      </c>
      <c r="R17" s="362">
        <f t="shared" si="2"/>
        <v>0.32700000000000001</v>
      </c>
      <c r="S17" s="363">
        <f t="shared" si="0"/>
        <v>487.23</v>
      </c>
      <c r="T17" s="393"/>
    </row>
    <row r="18" spans="1:27" ht="18.75" customHeight="1">
      <c r="A18" s="363">
        <v>12</v>
      </c>
      <c r="B18" s="387" t="s">
        <v>79</v>
      </c>
      <c r="C18" s="361" t="s">
        <v>315</v>
      </c>
      <c r="D18" s="361" t="s">
        <v>11</v>
      </c>
      <c r="E18" s="389">
        <v>3.86</v>
      </c>
      <c r="F18" s="390">
        <v>43070</v>
      </c>
      <c r="G18" s="385">
        <f t="shared" si="4"/>
        <v>4.0599999999999996</v>
      </c>
      <c r="H18" s="390">
        <v>43800</v>
      </c>
      <c r="I18" s="394">
        <v>0.2</v>
      </c>
      <c r="J18" s="394"/>
      <c r="K18" s="394"/>
      <c r="L18" s="392">
        <v>40</v>
      </c>
      <c r="M18" s="362">
        <f t="shared" si="3"/>
        <v>8.0000000000000016E-2</v>
      </c>
      <c r="N18" s="394"/>
      <c r="O18" s="394"/>
      <c r="P18" s="361"/>
      <c r="Q18" s="362">
        <f t="shared" si="1"/>
        <v>4.7E-2</v>
      </c>
      <c r="R18" s="362">
        <f t="shared" si="2"/>
        <v>0.32700000000000001</v>
      </c>
      <c r="S18" s="363">
        <f t="shared" si="0"/>
        <v>487.23</v>
      </c>
      <c r="T18" s="393"/>
    </row>
    <row r="19" spans="1:27" ht="18.75" customHeight="1">
      <c r="A19" s="363">
        <v>13</v>
      </c>
      <c r="B19" s="387" t="s">
        <v>84</v>
      </c>
      <c r="C19" s="361" t="s">
        <v>317</v>
      </c>
      <c r="D19" s="361" t="s">
        <v>11</v>
      </c>
      <c r="E19" s="389">
        <v>3.86</v>
      </c>
      <c r="F19" s="390">
        <v>43070</v>
      </c>
      <c r="G19" s="385">
        <f t="shared" si="4"/>
        <v>4.0599999999999996</v>
      </c>
      <c r="H19" s="390">
        <v>43800</v>
      </c>
      <c r="I19" s="394">
        <v>0.2</v>
      </c>
      <c r="J19" s="394"/>
      <c r="K19" s="394"/>
      <c r="L19" s="392">
        <v>40</v>
      </c>
      <c r="M19" s="385">
        <f t="shared" si="3"/>
        <v>8.0000000000000016E-2</v>
      </c>
      <c r="N19" s="394"/>
      <c r="O19" s="394"/>
      <c r="P19" s="361"/>
      <c r="Q19" s="362">
        <f t="shared" si="1"/>
        <v>4.7E-2</v>
      </c>
      <c r="R19" s="362">
        <f t="shared" si="2"/>
        <v>0.32700000000000001</v>
      </c>
      <c r="S19" s="363">
        <f t="shared" si="0"/>
        <v>487.23</v>
      </c>
      <c r="T19" s="393"/>
    </row>
    <row r="20" spans="1:27" ht="18.75" customHeight="1">
      <c r="A20" s="361">
        <v>14</v>
      </c>
      <c r="B20" s="387" t="s">
        <v>116</v>
      </c>
      <c r="C20" s="361" t="s">
        <v>327</v>
      </c>
      <c r="D20" s="361" t="s">
        <v>11</v>
      </c>
      <c r="E20" s="389">
        <v>2.46</v>
      </c>
      <c r="F20" s="390">
        <v>43070</v>
      </c>
      <c r="G20" s="385">
        <f t="shared" si="4"/>
        <v>2.66</v>
      </c>
      <c r="H20" s="390">
        <v>43800</v>
      </c>
      <c r="I20" s="394">
        <v>0.2</v>
      </c>
      <c r="J20" s="394"/>
      <c r="K20" s="394"/>
      <c r="L20" s="392">
        <v>40</v>
      </c>
      <c r="M20" s="362">
        <f t="shared" si="3"/>
        <v>8.0000000000000016E-2</v>
      </c>
      <c r="N20" s="394"/>
      <c r="O20" s="394"/>
      <c r="P20" s="361"/>
      <c r="Q20" s="362">
        <f t="shared" si="1"/>
        <v>4.7E-2</v>
      </c>
      <c r="R20" s="362">
        <f t="shared" si="2"/>
        <v>0.32700000000000001</v>
      </c>
      <c r="S20" s="363">
        <f t="shared" si="0"/>
        <v>487.23</v>
      </c>
      <c r="T20" s="393"/>
    </row>
    <row r="21" spans="1:27" ht="18.75" customHeight="1">
      <c r="A21" s="363">
        <v>15</v>
      </c>
      <c r="B21" s="387" t="s">
        <v>76</v>
      </c>
      <c r="C21" s="361" t="s">
        <v>306</v>
      </c>
      <c r="D21" s="361" t="s">
        <v>11</v>
      </c>
      <c r="E21" s="389">
        <v>4.0599999999999996</v>
      </c>
      <c r="F21" s="390">
        <v>43009</v>
      </c>
      <c r="G21" s="385">
        <v>4.0599999999999996</v>
      </c>
      <c r="H21" s="390">
        <v>43739</v>
      </c>
      <c r="I21" s="394"/>
      <c r="J21" s="392">
        <v>5</v>
      </c>
      <c r="K21" s="391">
        <f>G21*J21%</f>
        <v>0.20299999999999999</v>
      </c>
      <c r="L21" s="392">
        <v>40</v>
      </c>
      <c r="M21" s="362">
        <f>L21%*K21</f>
        <v>8.1199999999999994E-2</v>
      </c>
      <c r="N21" s="394"/>
      <c r="O21" s="394"/>
      <c r="P21" s="361"/>
      <c r="Q21" s="362">
        <f t="shared" si="1"/>
        <v>0</v>
      </c>
      <c r="R21" s="362">
        <f t="shared" si="2"/>
        <v>0.28420000000000001</v>
      </c>
      <c r="S21" s="363">
        <f t="shared" si="0"/>
        <v>423.45800000000003</v>
      </c>
      <c r="T21" s="393"/>
    </row>
    <row r="22" spans="1:27" ht="20.25" customHeight="1">
      <c r="A22" s="363">
        <v>16</v>
      </c>
      <c r="B22" s="387" t="s">
        <v>109</v>
      </c>
      <c r="C22" s="388">
        <v>32451</v>
      </c>
      <c r="D22" s="361" t="s">
        <v>14</v>
      </c>
      <c r="E22" s="389">
        <v>2.46</v>
      </c>
      <c r="F22" s="390">
        <v>43070</v>
      </c>
      <c r="G22" s="385">
        <f t="shared" si="4"/>
        <v>2.66</v>
      </c>
      <c r="H22" s="390">
        <v>43800</v>
      </c>
      <c r="I22" s="394">
        <v>0.2</v>
      </c>
      <c r="J22" s="394"/>
      <c r="K22" s="394"/>
      <c r="L22" s="392">
        <v>40</v>
      </c>
      <c r="M22" s="362">
        <f t="shared" si="3"/>
        <v>8.0000000000000016E-2</v>
      </c>
      <c r="N22" s="394"/>
      <c r="O22" s="394"/>
      <c r="P22" s="361"/>
      <c r="Q22" s="362">
        <f t="shared" si="1"/>
        <v>4.7E-2</v>
      </c>
      <c r="R22" s="362">
        <f t="shared" si="2"/>
        <v>0.32700000000000001</v>
      </c>
      <c r="S22" s="363">
        <f t="shared" si="0"/>
        <v>487.23</v>
      </c>
      <c r="T22" s="393"/>
    </row>
    <row r="23" spans="1:27" ht="18.75" customHeight="1">
      <c r="A23" s="361">
        <v>17</v>
      </c>
      <c r="B23" s="387" t="s">
        <v>105</v>
      </c>
      <c r="C23" s="361" t="s">
        <v>342</v>
      </c>
      <c r="D23" s="361" t="s">
        <v>14</v>
      </c>
      <c r="E23" s="389">
        <v>2.46</v>
      </c>
      <c r="F23" s="390">
        <v>43070</v>
      </c>
      <c r="G23" s="385">
        <f t="shared" si="4"/>
        <v>2.66</v>
      </c>
      <c r="H23" s="390">
        <v>43800</v>
      </c>
      <c r="I23" s="394">
        <v>0.2</v>
      </c>
      <c r="J23" s="394"/>
      <c r="K23" s="394"/>
      <c r="L23" s="392">
        <v>60</v>
      </c>
      <c r="M23" s="385">
        <f t="shared" si="3"/>
        <v>0.12</v>
      </c>
      <c r="N23" s="394"/>
      <c r="O23" s="394"/>
      <c r="P23" s="361"/>
      <c r="Q23" s="362">
        <f t="shared" si="1"/>
        <v>4.7E-2</v>
      </c>
      <c r="R23" s="362">
        <f t="shared" si="2"/>
        <v>0.36699999999999999</v>
      </c>
      <c r="S23" s="363">
        <f t="shared" si="0"/>
        <v>546.83000000000004</v>
      </c>
      <c r="T23" s="393"/>
    </row>
    <row r="24" spans="1:27" ht="18.75" customHeight="1">
      <c r="A24" s="363">
        <v>18</v>
      </c>
      <c r="B24" s="387" t="s">
        <v>78</v>
      </c>
      <c r="C24" s="388">
        <v>25634</v>
      </c>
      <c r="D24" s="361" t="s">
        <v>137</v>
      </c>
      <c r="E24" s="389">
        <v>4.0599999999999996</v>
      </c>
      <c r="F24" s="390">
        <v>43009</v>
      </c>
      <c r="G24" s="385">
        <v>4.0599999999999996</v>
      </c>
      <c r="H24" s="390">
        <v>43739</v>
      </c>
      <c r="I24" s="394"/>
      <c r="J24" s="392">
        <v>5</v>
      </c>
      <c r="K24" s="391">
        <f>G24*J24%</f>
        <v>0.20299999999999999</v>
      </c>
      <c r="L24" s="392">
        <v>40</v>
      </c>
      <c r="M24" s="362">
        <f>L24%*K24</f>
        <v>8.1199999999999994E-2</v>
      </c>
      <c r="N24" s="394"/>
      <c r="O24" s="394"/>
      <c r="P24" s="361"/>
      <c r="Q24" s="362">
        <f t="shared" si="1"/>
        <v>0</v>
      </c>
      <c r="R24" s="362">
        <f t="shared" si="2"/>
        <v>0.28420000000000001</v>
      </c>
      <c r="S24" s="363">
        <f t="shared" si="0"/>
        <v>423.45800000000003</v>
      </c>
      <c r="T24" s="393"/>
    </row>
    <row r="25" spans="1:27" ht="18.75" customHeight="1">
      <c r="A25" s="363">
        <v>19</v>
      </c>
      <c r="B25" s="387" t="s">
        <v>89</v>
      </c>
      <c r="C25" s="361" t="s">
        <v>360</v>
      </c>
      <c r="D25" s="361" t="s">
        <v>12</v>
      </c>
      <c r="E25" s="389">
        <v>4.0599999999999996</v>
      </c>
      <c r="F25" s="390">
        <v>43070</v>
      </c>
      <c r="G25" s="385">
        <v>4.0599999999999996</v>
      </c>
      <c r="H25" s="390">
        <v>43800</v>
      </c>
      <c r="I25" s="394"/>
      <c r="J25" s="392">
        <v>5</v>
      </c>
      <c r="K25" s="391">
        <f>G25*J25%</f>
        <v>0.20299999999999999</v>
      </c>
      <c r="L25" s="392">
        <v>40</v>
      </c>
      <c r="M25" s="362">
        <f>L25%*K25</f>
        <v>8.1199999999999994E-2</v>
      </c>
      <c r="N25" s="394"/>
      <c r="O25" s="394"/>
      <c r="P25" s="361"/>
      <c r="Q25" s="362">
        <f t="shared" si="1"/>
        <v>0</v>
      </c>
      <c r="R25" s="362">
        <f t="shared" si="2"/>
        <v>0.28420000000000001</v>
      </c>
      <c r="S25" s="363">
        <f t="shared" si="0"/>
        <v>423.45800000000003</v>
      </c>
      <c r="T25" s="393"/>
    </row>
    <row r="26" spans="1:27" s="19" customFormat="1" ht="18" customHeight="1">
      <c r="A26" s="361">
        <v>20</v>
      </c>
      <c r="B26" s="387" t="s">
        <v>103</v>
      </c>
      <c r="C26" s="388">
        <v>31390</v>
      </c>
      <c r="D26" s="361" t="s">
        <v>11</v>
      </c>
      <c r="E26" s="389">
        <v>2.86</v>
      </c>
      <c r="F26" s="390">
        <v>43009</v>
      </c>
      <c r="G26" s="385">
        <f t="shared" si="4"/>
        <v>3.06</v>
      </c>
      <c r="H26" s="390">
        <v>43739</v>
      </c>
      <c r="I26" s="394">
        <v>0.2</v>
      </c>
      <c r="J26" s="394"/>
      <c r="K26" s="394"/>
      <c r="L26" s="392">
        <v>70</v>
      </c>
      <c r="M26" s="362">
        <f t="shared" si="3"/>
        <v>0.13999999999999999</v>
      </c>
      <c r="N26" s="394"/>
      <c r="O26" s="394"/>
      <c r="P26" s="361">
        <v>0.06</v>
      </c>
      <c r="Q26" s="362">
        <f t="shared" si="1"/>
        <v>4.7E-2</v>
      </c>
      <c r="R26" s="362">
        <f t="shared" si="2"/>
        <v>0.44700000000000001</v>
      </c>
      <c r="S26" s="363">
        <f t="shared" si="0"/>
        <v>666.03</v>
      </c>
      <c r="T26" s="365"/>
    </row>
    <row r="27" spans="1:27" s="509" customFormat="1" ht="19.5" customHeight="1">
      <c r="A27" s="1018">
        <v>21</v>
      </c>
      <c r="B27" s="1011" t="s">
        <v>104</v>
      </c>
      <c r="C27" s="1012">
        <v>31787</v>
      </c>
      <c r="D27" s="771" t="s">
        <v>11</v>
      </c>
      <c r="E27" s="1013">
        <v>2.86</v>
      </c>
      <c r="F27" s="1014">
        <v>43009</v>
      </c>
      <c r="G27" s="1015">
        <f t="shared" si="4"/>
        <v>3.06</v>
      </c>
      <c r="H27" s="396">
        <v>43556</v>
      </c>
      <c r="I27" s="1021">
        <v>0.2</v>
      </c>
      <c r="J27" s="1021"/>
      <c r="K27" s="1021"/>
      <c r="L27" s="1016">
        <v>50</v>
      </c>
      <c r="M27" s="1017">
        <f t="shared" si="3"/>
        <v>0.1</v>
      </c>
      <c r="N27" s="1021"/>
      <c r="O27" s="1021"/>
      <c r="P27" s="771">
        <v>0.06</v>
      </c>
      <c r="Q27" s="1017">
        <f t="shared" si="1"/>
        <v>4.7E-2</v>
      </c>
      <c r="R27" s="1017">
        <f t="shared" si="2"/>
        <v>0.40699999999999997</v>
      </c>
      <c r="S27" s="1018">
        <f t="shared" si="0"/>
        <v>606.42999999999995</v>
      </c>
      <c r="T27" s="1019" t="s">
        <v>456</v>
      </c>
      <c r="U27" s="1020"/>
      <c r="V27" s="1020"/>
      <c r="W27" s="1020"/>
    </row>
    <row r="28" spans="1:27" s="509" customFormat="1" ht="19.5" customHeight="1">
      <c r="A28" s="1018">
        <v>22</v>
      </c>
      <c r="B28" s="1011" t="s">
        <v>281</v>
      </c>
      <c r="C28" s="1012">
        <v>32966</v>
      </c>
      <c r="D28" s="771" t="s">
        <v>11</v>
      </c>
      <c r="E28" s="1013">
        <v>2.2599999999999998</v>
      </c>
      <c r="F28" s="397">
        <v>43191</v>
      </c>
      <c r="G28" s="1022">
        <v>2.46</v>
      </c>
      <c r="H28" s="397">
        <v>43709</v>
      </c>
      <c r="I28" s="1021">
        <v>0.2</v>
      </c>
      <c r="J28" s="1023"/>
      <c r="K28" s="771"/>
      <c r="L28" s="771">
        <v>60</v>
      </c>
      <c r="M28" s="1017">
        <f t="shared" si="3"/>
        <v>0.12</v>
      </c>
      <c r="N28" s="771"/>
      <c r="O28" s="771"/>
      <c r="P28" s="771"/>
      <c r="Q28" s="1017">
        <f t="shared" si="1"/>
        <v>4.7E-2</v>
      </c>
      <c r="R28" s="1017">
        <f t="shared" si="2"/>
        <v>0.36699999999999999</v>
      </c>
      <c r="S28" s="1018">
        <f t="shared" si="0"/>
        <v>546.83000000000004</v>
      </c>
      <c r="T28" s="1019" t="s">
        <v>456</v>
      </c>
      <c r="X28" s="1024"/>
      <c r="Y28" s="399">
        <v>1</v>
      </c>
      <c r="Z28" s="399">
        <v>10</v>
      </c>
      <c r="AA28" s="399">
        <v>2019</v>
      </c>
    </row>
    <row r="29" spans="1:27" s="1020" customFormat="1" ht="19.5" customHeight="1">
      <c r="A29" s="771">
        <v>23</v>
      </c>
      <c r="B29" s="1011" t="s">
        <v>302</v>
      </c>
      <c r="C29" s="771" t="s">
        <v>303</v>
      </c>
      <c r="D29" s="771" t="s">
        <v>38</v>
      </c>
      <c r="E29" s="1013">
        <v>2.46</v>
      </c>
      <c r="F29" s="397">
        <v>43191</v>
      </c>
      <c r="G29" s="1022">
        <v>2.66</v>
      </c>
      <c r="H29" s="397">
        <v>43709</v>
      </c>
      <c r="I29" s="1021">
        <v>0.2</v>
      </c>
      <c r="J29" s="1023"/>
      <c r="K29" s="771"/>
      <c r="L29" s="771">
        <v>40</v>
      </c>
      <c r="M29" s="1017">
        <f t="shared" si="3"/>
        <v>8.0000000000000016E-2</v>
      </c>
      <c r="N29" s="771"/>
      <c r="O29" s="771"/>
      <c r="P29" s="771"/>
      <c r="Q29" s="1017">
        <f t="shared" si="1"/>
        <v>4.7E-2</v>
      </c>
      <c r="R29" s="1017">
        <f t="shared" si="2"/>
        <v>0.32700000000000001</v>
      </c>
      <c r="S29" s="1018">
        <f t="shared" si="0"/>
        <v>487.23</v>
      </c>
      <c r="T29" s="1019" t="s">
        <v>456</v>
      </c>
      <c r="X29" s="1024"/>
      <c r="Y29" s="399">
        <v>1</v>
      </c>
      <c r="Z29" s="399">
        <v>10</v>
      </c>
      <c r="AA29" s="399">
        <v>2019</v>
      </c>
    </row>
    <row r="30" spans="1:27" s="1020" customFormat="1" ht="19.5" customHeight="1">
      <c r="A30" s="1018">
        <v>24</v>
      </c>
      <c r="B30" s="1011" t="s">
        <v>351</v>
      </c>
      <c r="C30" s="771" t="s">
        <v>352</v>
      </c>
      <c r="D30" s="771" t="s">
        <v>137</v>
      </c>
      <c r="E30" s="1013">
        <v>2.66</v>
      </c>
      <c r="F30" s="397">
        <v>43435</v>
      </c>
      <c r="G30" s="1022">
        <v>2.86</v>
      </c>
      <c r="H30" s="397">
        <v>43983</v>
      </c>
      <c r="I30" s="1021">
        <v>0.2</v>
      </c>
      <c r="J30" s="1023"/>
      <c r="K30" s="771"/>
      <c r="L30" s="771">
        <v>40</v>
      </c>
      <c r="M30" s="1017">
        <f t="shared" si="3"/>
        <v>8.0000000000000016E-2</v>
      </c>
      <c r="N30" s="771"/>
      <c r="O30" s="771"/>
      <c r="P30" s="771"/>
      <c r="Q30" s="1017">
        <f t="shared" si="1"/>
        <v>4.7E-2</v>
      </c>
      <c r="R30" s="1017">
        <f t="shared" si="2"/>
        <v>0.32700000000000001</v>
      </c>
      <c r="S30" s="1018">
        <f t="shared" si="0"/>
        <v>487.23</v>
      </c>
      <c r="T30" s="1019" t="s">
        <v>456</v>
      </c>
      <c r="U30" s="509"/>
      <c r="V30" s="509"/>
      <c r="W30" s="509"/>
      <c r="X30" s="1024"/>
      <c r="Y30" s="399">
        <v>1</v>
      </c>
      <c r="Z30" s="399">
        <v>12</v>
      </c>
      <c r="AA30" s="1025">
        <v>2018</v>
      </c>
    </row>
    <row r="31" spans="1:27" s="19" customFormat="1" ht="18" customHeight="1">
      <c r="A31" s="361"/>
      <c r="B31" s="400" t="s">
        <v>451</v>
      </c>
      <c r="C31" s="361"/>
      <c r="D31" s="361"/>
      <c r="E31" s="401">
        <f>SUM(E7:E27)</f>
        <v>65.570000000000007</v>
      </c>
      <c r="F31" s="396"/>
      <c r="G31" s="402">
        <f>SUM(G7:G27)</f>
        <v>69.23</v>
      </c>
      <c r="H31" s="391"/>
      <c r="I31" s="403">
        <f>SUM(I7:I27)</f>
        <v>3.6600000000000015</v>
      </c>
      <c r="J31" s="403"/>
      <c r="K31" s="403">
        <f>SUM(K7:K27)</f>
        <v>0.97199999999999986</v>
      </c>
      <c r="L31" s="404"/>
      <c r="M31" s="401">
        <f>SUM(M7:M27)</f>
        <v>1.9938</v>
      </c>
      <c r="N31" s="403"/>
      <c r="O31" s="403"/>
      <c r="P31" s="366">
        <f>SUM(P7:P30)</f>
        <v>0.12</v>
      </c>
      <c r="Q31" s="367">
        <f>SUM(Q7:Q30)</f>
        <v>1.0011000000000003</v>
      </c>
      <c r="R31" s="367">
        <f>SUM(R7:R30)</f>
        <v>8.6269000000000009</v>
      </c>
      <c r="S31" s="366">
        <f>SUM(S7:S30)</f>
        <v>12854.081</v>
      </c>
      <c r="T31" s="365"/>
      <c r="U31" s="95"/>
      <c r="V31" s="95"/>
      <c r="W31" s="95"/>
    </row>
    <row r="32" spans="1:27">
      <c r="A32" s="361"/>
      <c r="B32" s="800" t="s">
        <v>424</v>
      </c>
      <c r="C32" s="800"/>
      <c r="D32" s="361"/>
      <c r="E32" s="389"/>
      <c r="F32" s="390"/>
      <c r="G32" s="385"/>
      <c r="H32" s="391"/>
      <c r="I32" s="391"/>
      <c r="J32" s="391"/>
      <c r="K32" s="391"/>
      <c r="L32" s="392"/>
      <c r="M32" s="391"/>
      <c r="N32" s="391"/>
      <c r="O32" s="391"/>
      <c r="Q32" s="393"/>
      <c r="R32" s="393"/>
      <c r="S32" s="393"/>
      <c r="T32" s="393"/>
      <c r="U32" s="19"/>
      <c r="V32" s="19"/>
      <c r="W32" s="19"/>
    </row>
    <row r="33" spans="1:22" ht="17.25" customHeight="1">
      <c r="A33" s="361">
        <v>25</v>
      </c>
      <c r="B33" s="384" t="s">
        <v>87</v>
      </c>
      <c r="C33" s="405">
        <v>26378</v>
      </c>
      <c r="D33" s="363" t="s">
        <v>11</v>
      </c>
      <c r="E33" s="385">
        <v>2.66</v>
      </c>
      <c r="F33" s="406">
        <v>43040</v>
      </c>
      <c r="G33" s="385">
        <f t="shared" ref="G33:G39" si="6">E33+I33</f>
        <v>2.8600000000000003</v>
      </c>
      <c r="H33" s="406">
        <v>43770</v>
      </c>
      <c r="I33" s="407">
        <v>0.2</v>
      </c>
      <c r="J33" s="407"/>
      <c r="K33" s="407"/>
      <c r="L33" s="408">
        <v>70</v>
      </c>
      <c r="M33" s="362">
        <f t="shared" ref="M33:M39" si="7">I33*L33%</f>
        <v>0.13999999999999999</v>
      </c>
      <c r="N33" s="394"/>
      <c r="O33" s="394"/>
      <c r="P33" s="361"/>
      <c r="Q33" s="362">
        <f t="shared" ref="Q33:Q39" si="8">I33*23.5%</f>
        <v>4.7E-2</v>
      </c>
      <c r="R33" s="362">
        <f t="shared" ref="R33:R39" si="9">P33+M33+K33+I33+Q33</f>
        <v>0.38699999999999996</v>
      </c>
      <c r="S33" s="363">
        <f t="shared" ref="S33:S39" si="10">R33*1490</f>
        <v>576.62999999999988</v>
      </c>
      <c r="T33" s="393"/>
    </row>
    <row r="34" spans="1:22" ht="17.25" customHeight="1">
      <c r="A34" s="363">
        <v>26</v>
      </c>
      <c r="B34" s="387" t="s">
        <v>107</v>
      </c>
      <c r="C34" s="388">
        <v>32139</v>
      </c>
      <c r="D34" s="361" t="s">
        <v>12</v>
      </c>
      <c r="E34" s="389">
        <v>2.66</v>
      </c>
      <c r="F34" s="390">
        <v>43040</v>
      </c>
      <c r="G34" s="385">
        <f t="shared" si="6"/>
        <v>2.8600000000000003</v>
      </c>
      <c r="H34" s="406">
        <v>43770</v>
      </c>
      <c r="I34" s="394">
        <v>0.2</v>
      </c>
      <c r="J34" s="394"/>
      <c r="K34" s="394"/>
      <c r="L34" s="392">
        <v>40</v>
      </c>
      <c r="M34" s="362">
        <f t="shared" si="7"/>
        <v>8.0000000000000016E-2</v>
      </c>
      <c r="N34" s="394"/>
      <c r="O34" s="394"/>
      <c r="P34" s="361"/>
      <c r="Q34" s="362">
        <f t="shared" si="8"/>
        <v>4.7E-2</v>
      </c>
      <c r="R34" s="362">
        <f t="shared" si="9"/>
        <v>0.32700000000000001</v>
      </c>
      <c r="S34" s="363">
        <f t="shared" si="10"/>
        <v>487.23</v>
      </c>
      <c r="T34" s="393"/>
      <c r="U34" s="95" t="s">
        <v>1</v>
      </c>
    </row>
    <row r="35" spans="1:22" ht="17.25" customHeight="1">
      <c r="A35" s="361">
        <v>27</v>
      </c>
      <c r="B35" s="387" t="s">
        <v>101</v>
      </c>
      <c r="C35" s="388">
        <v>30675</v>
      </c>
      <c r="D35" s="361" t="s">
        <v>12</v>
      </c>
      <c r="E35" s="389">
        <v>2.66</v>
      </c>
      <c r="F35" s="390">
        <v>43040</v>
      </c>
      <c r="G35" s="385">
        <f t="shared" si="6"/>
        <v>2.8600000000000003</v>
      </c>
      <c r="H35" s="406">
        <v>43770</v>
      </c>
      <c r="I35" s="394">
        <v>0.2</v>
      </c>
      <c r="J35" s="394"/>
      <c r="K35" s="394"/>
      <c r="L35" s="392">
        <v>70</v>
      </c>
      <c r="M35" s="362">
        <f t="shared" si="7"/>
        <v>0.13999999999999999</v>
      </c>
      <c r="N35" s="394"/>
      <c r="O35" s="394"/>
      <c r="P35" s="361"/>
      <c r="Q35" s="362">
        <f t="shared" si="8"/>
        <v>4.7E-2</v>
      </c>
      <c r="R35" s="362">
        <f t="shared" si="9"/>
        <v>0.38699999999999996</v>
      </c>
      <c r="S35" s="363">
        <f t="shared" si="10"/>
        <v>576.62999999999988</v>
      </c>
      <c r="T35" s="393"/>
    </row>
    <row r="36" spans="1:22" ht="17.25" customHeight="1">
      <c r="A36" s="363">
        <v>28</v>
      </c>
      <c r="B36" s="387" t="s">
        <v>380</v>
      </c>
      <c r="C36" s="388">
        <v>29718</v>
      </c>
      <c r="D36" s="361" t="s">
        <v>14</v>
      </c>
      <c r="E36" s="389">
        <v>3.06</v>
      </c>
      <c r="F36" s="409">
        <v>42948</v>
      </c>
      <c r="G36" s="389">
        <f>E36+I36</f>
        <v>3.2600000000000002</v>
      </c>
      <c r="H36" s="406">
        <v>43678</v>
      </c>
      <c r="I36" s="394">
        <v>0.2</v>
      </c>
      <c r="J36" s="394"/>
      <c r="K36" s="394"/>
      <c r="L36" s="392">
        <v>70</v>
      </c>
      <c r="M36" s="362">
        <f t="shared" si="7"/>
        <v>0.13999999999999999</v>
      </c>
      <c r="N36" s="394"/>
      <c r="O36" s="394"/>
      <c r="P36" s="361"/>
      <c r="Q36" s="362">
        <f t="shared" si="8"/>
        <v>4.7E-2</v>
      </c>
      <c r="R36" s="362">
        <f t="shared" si="9"/>
        <v>0.38699999999999996</v>
      </c>
      <c r="S36" s="363">
        <f t="shared" si="10"/>
        <v>576.62999999999988</v>
      </c>
      <c r="T36" s="393"/>
      <c r="V36" s="95" t="s">
        <v>1</v>
      </c>
    </row>
    <row r="37" spans="1:22" s="1020" customFormat="1" ht="17.25" customHeight="1">
      <c r="A37" s="771">
        <v>29</v>
      </c>
      <c r="B37" s="1011" t="s">
        <v>394</v>
      </c>
      <c r="C37" s="1012">
        <v>26137</v>
      </c>
      <c r="D37" s="771" t="s">
        <v>151</v>
      </c>
      <c r="E37" s="1013">
        <v>3.99</v>
      </c>
      <c r="F37" s="1014">
        <v>42675</v>
      </c>
      <c r="G37" s="1015">
        <f t="shared" si="6"/>
        <v>4.32</v>
      </c>
      <c r="H37" s="396">
        <v>43586</v>
      </c>
      <c r="I37" s="1013">
        <v>0.33</v>
      </c>
      <c r="J37" s="1013"/>
      <c r="K37" s="1013"/>
      <c r="L37" s="1016">
        <v>40</v>
      </c>
      <c r="M37" s="1017">
        <f t="shared" si="7"/>
        <v>0.13200000000000001</v>
      </c>
      <c r="N37" s="1013"/>
      <c r="O37" s="1013"/>
      <c r="P37" s="771"/>
      <c r="Q37" s="1017">
        <f t="shared" si="8"/>
        <v>7.7549999999999994E-2</v>
      </c>
      <c r="R37" s="1017">
        <f t="shared" si="9"/>
        <v>0.53954999999999997</v>
      </c>
      <c r="S37" s="1018">
        <f t="shared" si="10"/>
        <v>803.92949999999996</v>
      </c>
      <c r="T37" s="1019" t="s">
        <v>456</v>
      </c>
    </row>
    <row r="38" spans="1:22" ht="17.25" customHeight="1">
      <c r="A38" s="363">
        <v>30</v>
      </c>
      <c r="B38" s="387" t="s">
        <v>377</v>
      </c>
      <c r="C38" s="388">
        <v>29653</v>
      </c>
      <c r="D38" s="361" t="s">
        <v>151</v>
      </c>
      <c r="E38" s="385">
        <v>2.67</v>
      </c>
      <c r="F38" s="410" t="s">
        <v>425</v>
      </c>
      <c r="G38" s="385">
        <f t="shared" si="6"/>
        <v>3</v>
      </c>
      <c r="H38" s="410" t="s">
        <v>425</v>
      </c>
      <c r="I38" s="389">
        <v>0.33</v>
      </c>
      <c r="J38" s="393"/>
      <c r="K38" s="393"/>
      <c r="L38" s="411">
        <v>40</v>
      </c>
      <c r="M38" s="362">
        <f t="shared" si="7"/>
        <v>0.13200000000000001</v>
      </c>
      <c r="N38" s="412"/>
      <c r="O38" s="412"/>
      <c r="P38" s="412"/>
      <c r="Q38" s="362">
        <f t="shared" si="8"/>
        <v>7.7549999999999994E-2</v>
      </c>
      <c r="R38" s="362">
        <f t="shared" si="9"/>
        <v>0.53954999999999997</v>
      </c>
      <c r="S38" s="363">
        <f t="shared" si="10"/>
        <v>803.92949999999996</v>
      </c>
      <c r="T38" s="393"/>
    </row>
    <row r="39" spans="1:22" ht="17.25" customHeight="1">
      <c r="A39" s="361">
        <v>31</v>
      </c>
      <c r="B39" s="387" t="s">
        <v>396</v>
      </c>
      <c r="C39" s="388">
        <v>31021</v>
      </c>
      <c r="D39" s="361" t="s">
        <v>151</v>
      </c>
      <c r="E39" s="385">
        <v>2.67</v>
      </c>
      <c r="F39" s="410" t="s">
        <v>426</v>
      </c>
      <c r="G39" s="385">
        <f t="shared" si="6"/>
        <v>3</v>
      </c>
      <c r="H39" s="410" t="s">
        <v>426</v>
      </c>
      <c r="I39" s="389">
        <v>0.33</v>
      </c>
      <c r="J39" s="391"/>
      <c r="K39" s="361"/>
      <c r="L39" s="392">
        <v>40</v>
      </c>
      <c r="M39" s="362">
        <f t="shared" si="7"/>
        <v>0.13200000000000001</v>
      </c>
      <c r="N39" s="361"/>
      <c r="O39" s="361"/>
      <c r="P39" s="361"/>
      <c r="Q39" s="362">
        <f t="shared" si="8"/>
        <v>7.7549999999999994E-2</v>
      </c>
      <c r="R39" s="362">
        <f t="shared" si="9"/>
        <v>0.53954999999999997</v>
      </c>
      <c r="S39" s="363">
        <f t="shared" si="10"/>
        <v>803.92949999999996</v>
      </c>
      <c r="T39" s="393"/>
      <c r="U39" s="398"/>
    </row>
    <row r="40" spans="1:22">
      <c r="A40" s="361"/>
      <c r="B40" s="400" t="s">
        <v>450</v>
      </c>
      <c r="C40" s="388"/>
      <c r="D40" s="361"/>
      <c r="E40" s="401">
        <f>SUM(E33:E39)</f>
        <v>20.370000000000005</v>
      </c>
      <c r="F40" s="396"/>
      <c r="G40" s="401">
        <f>SUM(G33:G39)</f>
        <v>22.160000000000004</v>
      </c>
      <c r="H40" s="391"/>
      <c r="I40" s="367">
        <f>SUM(I33:I39)</f>
        <v>1.7900000000000003</v>
      </c>
      <c r="J40" s="391"/>
      <c r="K40" s="391"/>
      <c r="L40" s="392"/>
      <c r="M40" s="367">
        <f>SUM(M33:M39)</f>
        <v>0.89600000000000002</v>
      </c>
      <c r="N40" s="367"/>
      <c r="O40" s="367"/>
      <c r="P40" s="366" t="s">
        <v>1</v>
      </c>
      <c r="Q40" s="367">
        <f>SUM(Q33:Q39)</f>
        <v>0.42065000000000002</v>
      </c>
      <c r="R40" s="367">
        <f>SUM(R33:R39)</f>
        <v>3.1066500000000001</v>
      </c>
      <c r="S40" s="366">
        <f>SUM(S33:S39)</f>
        <v>4628.9085000000005</v>
      </c>
      <c r="T40" s="393"/>
    </row>
    <row r="41" spans="1:22" ht="15.75" customHeight="1">
      <c r="A41" s="363"/>
      <c r="B41" s="413" t="s">
        <v>155</v>
      </c>
      <c r="C41" s="414"/>
      <c r="D41" s="415"/>
      <c r="E41" s="369">
        <f>E40+E31</f>
        <v>85.940000000000012</v>
      </c>
      <c r="F41" s="416"/>
      <c r="G41" s="369">
        <f>G40+G31</f>
        <v>91.390000000000015</v>
      </c>
      <c r="H41" s="369"/>
      <c r="I41" s="369">
        <f>I40+I31</f>
        <v>5.450000000000002</v>
      </c>
      <c r="J41" s="369"/>
      <c r="K41" s="369"/>
      <c r="L41" s="417"/>
      <c r="M41" s="369">
        <f>M40+M31</f>
        <v>2.8898000000000001</v>
      </c>
      <c r="N41" s="369"/>
      <c r="O41" s="369"/>
      <c r="P41" s="368">
        <f>P31</f>
        <v>0.12</v>
      </c>
      <c r="Q41" s="369">
        <f t="shared" ref="Q41:S41" si="11">Q40+Q31</f>
        <v>1.4217500000000003</v>
      </c>
      <c r="R41" s="369">
        <f t="shared" si="11"/>
        <v>11.733550000000001</v>
      </c>
      <c r="S41" s="369">
        <f t="shared" si="11"/>
        <v>17482.9895</v>
      </c>
      <c r="T41" s="418"/>
    </row>
    <row r="42" spans="1:22" ht="16.5">
      <c r="A42" s="419" t="s">
        <v>168</v>
      </c>
      <c r="B42" s="419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 t="s">
        <v>167</v>
      </c>
      <c r="N42" s="419"/>
      <c r="O42" s="419"/>
      <c r="P42" s="419"/>
      <c r="Q42" s="419"/>
      <c r="R42" s="419"/>
      <c r="S42" s="419"/>
    </row>
    <row r="43" spans="1:22" ht="17.25">
      <c r="B43" s="787" t="s">
        <v>409</v>
      </c>
      <c r="C43" s="787"/>
      <c r="D43" s="787"/>
      <c r="E43" s="787"/>
      <c r="F43" s="420"/>
      <c r="G43" s="420"/>
      <c r="H43" s="420"/>
      <c r="I43" s="421"/>
      <c r="J43" s="422"/>
      <c r="K43" s="422"/>
      <c r="L43" s="422"/>
      <c r="M43" s="423" t="s">
        <v>120</v>
      </c>
      <c r="N43" s="423"/>
      <c r="O43" s="423"/>
      <c r="P43" s="423"/>
      <c r="Q43" s="423"/>
      <c r="R43" s="423"/>
      <c r="S43" s="422"/>
    </row>
    <row r="44" spans="1:22" ht="22.5" customHeight="1">
      <c r="A44" s="787" t="s">
        <v>51</v>
      </c>
      <c r="B44" s="787"/>
      <c r="C44" s="787"/>
      <c r="D44" s="787" t="s">
        <v>244</v>
      </c>
      <c r="E44" s="787"/>
      <c r="F44" s="787"/>
      <c r="G44" s="787"/>
      <c r="H44" s="787"/>
      <c r="I44" s="420"/>
      <c r="J44" s="423" t="s">
        <v>22</v>
      </c>
      <c r="K44" s="423"/>
      <c r="L44" s="423"/>
      <c r="M44" s="423"/>
      <c r="N44" s="423"/>
      <c r="O44" s="423"/>
      <c r="P44" s="787" t="s">
        <v>156</v>
      </c>
      <c r="Q44" s="787"/>
      <c r="R44" s="787"/>
      <c r="S44" s="787"/>
      <c r="T44" s="787"/>
    </row>
    <row r="45" spans="1:22" ht="16.5">
      <c r="A45" s="419"/>
      <c r="B45" s="422"/>
      <c r="C45" s="422"/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</row>
    <row r="46" spans="1:22" ht="16.5">
      <c r="A46" s="419"/>
      <c r="B46" s="422"/>
      <c r="C46" s="422"/>
      <c r="D46" s="422"/>
      <c r="E46" s="422"/>
      <c r="F46" s="422"/>
      <c r="G46" s="422"/>
      <c r="H46" s="422"/>
      <c r="I46" s="422"/>
      <c r="J46" s="422"/>
      <c r="K46" s="422"/>
      <c r="L46" s="422"/>
      <c r="M46" s="422"/>
      <c r="N46" s="422"/>
      <c r="O46" s="422"/>
      <c r="P46" s="422"/>
      <c r="Q46" s="422"/>
      <c r="R46" s="422"/>
      <c r="S46" s="422"/>
    </row>
    <row r="47" spans="1:22" ht="16.5">
      <c r="A47" s="419"/>
      <c r="B47" s="422"/>
      <c r="C47" s="422"/>
      <c r="D47" s="422"/>
      <c r="E47" s="422"/>
      <c r="F47" s="422"/>
      <c r="G47" s="422"/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</row>
    <row r="48" spans="1:22" ht="15.75">
      <c r="A48" s="424"/>
      <c r="B48" s="425"/>
      <c r="C48" s="425"/>
      <c r="D48" s="425"/>
      <c r="E48" s="425"/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20" ht="16.5">
      <c r="A49" s="787" t="s">
        <v>52</v>
      </c>
      <c r="B49" s="787"/>
      <c r="C49" s="787"/>
      <c r="D49" s="787" t="s">
        <v>53</v>
      </c>
      <c r="E49" s="787"/>
      <c r="F49" s="787"/>
      <c r="G49" s="787"/>
      <c r="H49" s="787"/>
      <c r="I49" s="787" t="s">
        <v>23</v>
      </c>
      <c r="J49" s="787"/>
      <c r="K49" s="787"/>
      <c r="L49" s="787"/>
      <c r="M49" s="787"/>
      <c r="N49" s="787"/>
      <c r="O49" s="787"/>
      <c r="P49" s="787" t="s">
        <v>157</v>
      </c>
      <c r="Q49" s="787"/>
      <c r="R49" s="787"/>
      <c r="S49" s="787"/>
      <c r="T49" s="787"/>
    </row>
  </sheetData>
  <mergeCells count="30">
    <mergeCell ref="B32:C32"/>
    <mergeCell ref="P4:P5"/>
    <mergeCell ref="Q4:Q5"/>
    <mergeCell ref="R4:R5"/>
    <mergeCell ref="A4:A5"/>
    <mergeCell ref="B4:B5"/>
    <mergeCell ref="G4:H4"/>
    <mergeCell ref="I4:I5"/>
    <mergeCell ref="B6:C6"/>
    <mergeCell ref="A1:C1"/>
    <mergeCell ref="A2:C2"/>
    <mergeCell ref="E4:F4"/>
    <mergeCell ref="K1:T1"/>
    <mergeCell ref="K2:T2"/>
    <mergeCell ref="A3:T3"/>
    <mergeCell ref="C4:C5"/>
    <mergeCell ref="D4:D5"/>
    <mergeCell ref="N4:O4"/>
    <mergeCell ref="J4:K4"/>
    <mergeCell ref="L4:M4"/>
    <mergeCell ref="S4:S5"/>
    <mergeCell ref="T4:T5"/>
    <mergeCell ref="B43:E43"/>
    <mergeCell ref="D49:H49"/>
    <mergeCell ref="P44:T44"/>
    <mergeCell ref="P49:T49"/>
    <mergeCell ref="I49:O49"/>
    <mergeCell ref="D44:H44"/>
    <mergeCell ref="A49:C49"/>
    <mergeCell ref="A44:C44"/>
  </mergeCells>
  <pageMargins left="0.24" right="0.17" top="0.3" bottom="0.24" header="0.24" footer="0.2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4"/>
  <sheetViews>
    <sheetView topLeftCell="A10" workbookViewId="0">
      <selection activeCell="U23" sqref="A1:XFD1048576"/>
    </sheetView>
  </sheetViews>
  <sheetFormatPr defaultColWidth="9" defaultRowHeight="15"/>
  <cols>
    <col min="1" max="1" width="3.85546875" style="95" customWidth="1"/>
    <col min="2" max="2" width="17.85546875" style="95" customWidth="1"/>
    <col min="3" max="3" width="10.85546875" style="95" customWidth="1"/>
    <col min="4" max="4" width="10.140625" style="95" customWidth="1"/>
    <col min="5" max="5" width="5.42578125" style="95" customWidth="1"/>
    <col min="6" max="6" width="3.28515625" style="95" customWidth="1"/>
    <col min="7" max="7" width="10.140625" style="96" customWidth="1"/>
    <col min="8" max="8" width="4.140625" style="95" customWidth="1"/>
    <col min="9" max="9" width="10.5703125" style="95" customWidth="1"/>
    <col min="10" max="10" width="6.42578125" style="95" customWidth="1"/>
    <col min="11" max="11" width="4.42578125" style="95" customWidth="1"/>
    <col min="12" max="12" width="7.42578125" style="95" customWidth="1"/>
    <col min="13" max="13" width="3.7109375" style="95" customWidth="1"/>
    <col min="14" max="14" width="3.85546875" style="95" customWidth="1"/>
    <col min="15" max="15" width="6.28515625" style="95" customWidth="1"/>
    <col min="16" max="16" width="5.140625" style="95" customWidth="1"/>
    <col min="17" max="17" width="10.140625" style="95" bestFit="1" customWidth="1"/>
    <col min="18" max="18" width="7.85546875" style="95" customWidth="1"/>
    <col min="19" max="16384" width="9" style="95"/>
  </cols>
  <sheetData>
    <row r="1" spans="1:18" ht="15.75">
      <c r="A1" s="426"/>
      <c r="B1" s="427" t="s">
        <v>448</v>
      </c>
      <c r="C1" s="427"/>
      <c r="D1" s="427"/>
      <c r="E1" s="426"/>
      <c r="F1" s="426"/>
      <c r="G1" s="428"/>
      <c r="H1" s="429"/>
      <c r="I1" s="429"/>
      <c r="J1" s="430"/>
      <c r="K1" s="805" t="s">
        <v>25</v>
      </c>
      <c r="L1" s="805"/>
      <c r="M1" s="805"/>
      <c r="N1" s="805"/>
      <c r="O1" s="805"/>
      <c r="P1" s="805"/>
      <c r="Q1" s="805"/>
      <c r="R1" s="805"/>
    </row>
    <row r="2" spans="1:18" ht="18.75">
      <c r="A2" s="431"/>
      <c r="B2" s="431" t="s">
        <v>449</v>
      </c>
      <c r="C2" s="432"/>
      <c r="D2" s="431"/>
      <c r="E2" s="431"/>
      <c r="F2" s="431"/>
      <c r="G2" s="433"/>
      <c r="H2" s="434"/>
      <c r="I2" s="435"/>
      <c r="J2" s="430"/>
      <c r="K2" s="814" t="s">
        <v>26</v>
      </c>
      <c r="L2" s="814"/>
      <c r="M2" s="814"/>
      <c r="N2" s="814"/>
      <c r="O2" s="814"/>
      <c r="P2" s="814"/>
      <c r="Q2" s="814"/>
      <c r="R2" s="814"/>
    </row>
    <row r="3" spans="1:18" ht="23.25" customHeight="1">
      <c r="A3" s="425"/>
      <c r="B3" s="822" t="s">
        <v>447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</row>
    <row r="4" spans="1:18" ht="17.25" customHeight="1">
      <c r="A4" s="815" t="s">
        <v>2</v>
      </c>
      <c r="B4" s="815" t="s">
        <v>3</v>
      </c>
      <c r="C4" s="818" t="s">
        <v>27</v>
      </c>
      <c r="D4" s="820" t="s">
        <v>28</v>
      </c>
      <c r="E4" s="796" t="s">
        <v>29</v>
      </c>
      <c r="F4" s="807" t="s">
        <v>30</v>
      </c>
      <c r="G4" s="807"/>
      <c r="H4" s="807" t="s">
        <v>31</v>
      </c>
      <c r="I4" s="807"/>
      <c r="J4" s="796" t="s">
        <v>32</v>
      </c>
      <c r="K4" s="807" t="s">
        <v>33</v>
      </c>
      <c r="L4" s="807"/>
      <c r="M4" s="808" t="s">
        <v>34</v>
      </c>
      <c r="N4" s="809"/>
      <c r="O4" s="796" t="s">
        <v>436</v>
      </c>
      <c r="P4" s="796" t="s">
        <v>437</v>
      </c>
      <c r="Q4" s="796" t="s">
        <v>438</v>
      </c>
      <c r="R4" s="796" t="s">
        <v>8</v>
      </c>
    </row>
    <row r="5" spans="1:18" ht="30.75" customHeight="1">
      <c r="A5" s="816"/>
      <c r="B5" s="817"/>
      <c r="C5" s="819"/>
      <c r="D5" s="821"/>
      <c r="E5" s="797"/>
      <c r="F5" s="436" t="s">
        <v>10</v>
      </c>
      <c r="G5" s="437" t="s">
        <v>35</v>
      </c>
      <c r="H5" s="436" t="s">
        <v>10</v>
      </c>
      <c r="I5" s="437" t="s">
        <v>35</v>
      </c>
      <c r="J5" s="797"/>
      <c r="K5" s="436" t="s">
        <v>10</v>
      </c>
      <c r="L5" s="437" t="s">
        <v>9</v>
      </c>
      <c r="M5" s="436" t="s">
        <v>10</v>
      </c>
      <c r="N5" s="437" t="s">
        <v>9</v>
      </c>
      <c r="O5" s="797"/>
      <c r="P5" s="797"/>
      <c r="Q5" s="797"/>
      <c r="R5" s="797"/>
    </row>
    <row r="6" spans="1:18" ht="15.75">
      <c r="A6" s="438"/>
      <c r="B6" s="812" t="s">
        <v>435</v>
      </c>
      <c r="C6" s="813"/>
      <c r="D6" s="439"/>
      <c r="E6" s="440"/>
      <c r="F6" s="441"/>
      <c r="G6" s="442"/>
      <c r="H6" s="439"/>
      <c r="I6" s="440"/>
      <c r="J6" s="440"/>
      <c r="K6" s="439"/>
      <c r="L6" s="440"/>
      <c r="M6" s="439"/>
      <c r="N6" s="440"/>
      <c r="O6" s="440"/>
      <c r="P6" s="440"/>
      <c r="Q6" s="440"/>
      <c r="R6" s="440"/>
    </row>
    <row r="7" spans="1:18" s="94" customFormat="1" ht="18" customHeight="1">
      <c r="A7" s="443">
        <v>1</v>
      </c>
      <c r="B7" s="444" t="s">
        <v>23</v>
      </c>
      <c r="C7" s="444" t="s">
        <v>259</v>
      </c>
      <c r="D7" s="445" t="s">
        <v>12</v>
      </c>
      <c r="E7" s="446">
        <v>4.0599999999999996</v>
      </c>
      <c r="F7" s="447">
        <v>6</v>
      </c>
      <c r="G7" s="448">
        <v>43282</v>
      </c>
      <c r="H7" s="447">
        <v>7</v>
      </c>
      <c r="I7" s="448">
        <v>43647</v>
      </c>
      <c r="J7" s="449">
        <f>E7*1%</f>
        <v>4.0599999999999997E-2</v>
      </c>
      <c r="K7" s="443">
        <v>40</v>
      </c>
      <c r="L7" s="443">
        <f>J7*K7%</f>
        <v>1.6240000000000001E-2</v>
      </c>
      <c r="M7" s="443"/>
      <c r="N7" s="443"/>
      <c r="O7" s="449">
        <f>J7*23.5%</f>
        <v>9.5409999999999991E-3</v>
      </c>
      <c r="P7" s="449">
        <f>O7+L7+J7</f>
        <v>6.6380999999999996E-2</v>
      </c>
      <c r="Q7" s="450">
        <f>P7*1490</f>
        <v>98.907689999999988</v>
      </c>
      <c r="R7" s="443">
        <v>0</v>
      </c>
    </row>
    <row r="8" spans="1:18" s="94" customFormat="1" ht="18" customHeight="1">
      <c r="A8" s="451">
        <v>2</v>
      </c>
      <c r="B8" s="452" t="s">
        <v>39</v>
      </c>
      <c r="C8" s="453" t="s">
        <v>40</v>
      </c>
      <c r="D8" s="454" t="s">
        <v>11</v>
      </c>
      <c r="E8" s="455">
        <v>4.0599999999999996</v>
      </c>
      <c r="F8" s="456">
        <v>11</v>
      </c>
      <c r="G8" s="453">
        <v>43435</v>
      </c>
      <c r="H8" s="457">
        <v>12</v>
      </c>
      <c r="I8" s="458">
        <v>43800</v>
      </c>
      <c r="J8" s="449">
        <f t="shared" ref="J8:J16" si="0">E8*1%</f>
        <v>4.0599999999999997E-2</v>
      </c>
      <c r="K8" s="459">
        <v>40</v>
      </c>
      <c r="L8" s="443">
        <f t="shared" ref="L8:L16" si="1">J8*K8%</f>
        <v>1.6240000000000001E-2</v>
      </c>
      <c r="M8" s="459"/>
      <c r="N8" s="460"/>
      <c r="O8" s="449">
        <f t="shared" ref="O8:O16" si="2">J8*23.5%</f>
        <v>9.5409999999999991E-3</v>
      </c>
      <c r="P8" s="449">
        <f t="shared" ref="P8:P16" si="3">O8+L8+J8</f>
        <v>6.6380999999999996E-2</v>
      </c>
      <c r="Q8" s="450">
        <f t="shared" ref="Q8:Q16" si="4">P8*1490</f>
        <v>98.907689999999988</v>
      </c>
      <c r="R8" s="461"/>
    </row>
    <row r="9" spans="1:18" s="94" customFormat="1" ht="18" customHeight="1">
      <c r="A9" s="443">
        <v>3</v>
      </c>
      <c r="B9" s="444" t="s">
        <v>15</v>
      </c>
      <c r="C9" s="444" t="s">
        <v>272</v>
      </c>
      <c r="D9" s="445" t="s">
        <v>11</v>
      </c>
      <c r="E9" s="446">
        <v>4.0599999999999996</v>
      </c>
      <c r="F9" s="447">
        <v>7</v>
      </c>
      <c r="G9" s="448">
        <v>43393</v>
      </c>
      <c r="H9" s="447">
        <v>8</v>
      </c>
      <c r="I9" s="448">
        <v>43758</v>
      </c>
      <c r="J9" s="449">
        <f t="shared" si="0"/>
        <v>4.0599999999999997E-2</v>
      </c>
      <c r="K9" s="443">
        <v>60</v>
      </c>
      <c r="L9" s="443">
        <f t="shared" si="1"/>
        <v>2.4359999999999996E-2</v>
      </c>
      <c r="M9" s="443"/>
      <c r="N9" s="443"/>
      <c r="O9" s="449">
        <f t="shared" si="2"/>
        <v>9.5409999999999991E-3</v>
      </c>
      <c r="P9" s="449">
        <f t="shared" si="3"/>
        <v>7.4500999999999984E-2</v>
      </c>
      <c r="Q9" s="450">
        <f t="shared" si="4"/>
        <v>111.00648999999997</v>
      </c>
      <c r="R9" s="443"/>
    </row>
    <row r="10" spans="1:18" s="94" customFormat="1" ht="18" customHeight="1">
      <c r="A10" s="451">
        <v>4</v>
      </c>
      <c r="B10" s="462" t="s">
        <v>43</v>
      </c>
      <c r="C10" s="453">
        <v>23867</v>
      </c>
      <c r="D10" s="454" t="s">
        <v>11</v>
      </c>
      <c r="E10" s="455">
        <v>4.0599999999999996</v>
      </c>
      <c r="F10" s="456">
        <v>9</v>
      </c>
      <c r="G10" s="453">
        <v>43435</v>
      </c>
      <c r="H10" s="456">
        <v>7</v>
      </c>
      <c r="I10" s="458">
        <v>43800</v>
      </c>
      <c r="J10" s="449">
        <f t="shared" si="0"/>
        <v>4.0599999999999997E-2</v>
      </c>
      <c r="K10" s="459">
        <v>50</v>
      </c>
      <c r="L10" s="443">
        <f t="shared" si="1"/>
        <v>2.0299999999999999E-2</v>
      </c>
      <c r="M10" s="462"/>
      <c r="N10" s="463"/>
      <c r="O10" s="449">
        <f t="shared" si="2"/>
        <v>9.5409999999999991E-3</v>
      </c>
      <c r="P10" s="449">
        <f t="shared" si="3"/>
        <v>7.0441000000000004E-2</v>
      </c>
      <c r="Q10" s="450">
        <f t="shared" si="4"/>
        <v>104.95709000000001</v>
      </c>
      <c r="R10" s="464"/>
    </row>
    <row r="11" spans="1:18" s="94" customFormat="1" ht="18" customHeight="1">
      <c r="A11" s="443">
        <v>5</v>
      </c>
      <c r="B11" s="452" t="s">
        <v>36</v>
      </c>
      <c r="C11" s="453" t="s">
        <v>37</v>
      </c>
      <c r="D11" s="454" t="s">
        <v>38</v>
      </c>
      <c r="E11" s="455">
        <v>4.0599999999999996</v>
      </c>
      <c r="F11" s="456">
        <v>11</v>
      </c>
      <c r="G11" s="453">
        <v>43435</v>
      </c>
      <c r="H11" s="459">
        <v>12</v>
      </c>
      <c r="I11" s="458">
        <v>43800</v>
      </c>
      <c r="J11" s="449">
        <f t="shared" si="0"/>
        <v>4.0599999999999997E-2</v>
      </c>
      <c r="K11" s="459">
        <v>40</v>
      </c>
      <c r="L11" s="443">
        <f t="shared" si="1"/>
        <v>1.6240000000000001E-2</v>
      </c>
      <c r="M11" s="459"/>
      <c r="N11" s="460"/>
      <c r="O11" s="449">
        <f t="shared" si="2"/>
        <v>9.5409999999999991E-3</v>
      </c>
      <c r="P11" s="449">
        <f t="shared" si="3"/>
        <v>6.6380999999999996E-2</v>
      </c>
      <c r="Q11" s="450">
        <f t="shared" si="4"/>
        <v>98.907689999999988</v>
      </c>
      <c r="R11" s="461"/>
    </row>
    <row r="12" spans="1:18" s="94" customFormat="1" ht="15.75">
      <c r="A12" s="451">
        <v>6</v>
      </c>
      <c r="B12" s="444" t="s">
        <v>73</v>
      </c>
      <c r="C12" s="465">
        <v>25123</v>
      </c>
      <c r="D12" s="445" t="s">
        <v>38</v>
      </c>
      <c r="E12" s="466">
        <v>4.0599999999999996</v>
      </c>
      <c r="F12" s="447">
        <v>8</v>
      </c>
      <c r="G12" s="448">
        <v>43282</v>
      </c>
      <c r="H12" s="447">
        <v>9</v>
      </c>
      <c r="I12" s="448">
        <v>43647</v>
      </c>
      <c r="J12" s="449">
        <f t="shared" si="0"/>
        <v>4.0599999999999997E-2</v>
      </c>
      <c r="K12" s="459">
        <v>40</v>
      </c>
      <c r="L12" s="443">
        <f t="shared" si="1"/>
        <v>1.6240000000000001E-2</v>
      </c>
      <c r="M12" s="443"/>
      <c r="N12" s="443"/>
      <c r="O12" s="449">
        <f t="shared" si="2"/>
        <v>9.5409999999999991E-3</v>
      </c>
      <c r="P12" s="449">
        <f t="shared" si="3"/>
        <v>6.6380999999999996E-2</v>
      </c>
      <c r="Q12" s="450">
        <f t="shared" si="4"/>
        <v>98.907689999999988</v>
      </c>
      <c r="R12" s="443"/>
    </row>
    <row r="13" spans="1:18" s="94" customFormat="1" ht="15.75">
      <c r="A13" s="443">
        <v>7</v>
      </c>
      <c r="B13" s="444" t="s">
        <v>70</v>
      </c>
      <c r="C13" s="465">
        <v>25116</v>
      </c>
      <c r="D13" s="445" t="s">
        <v>12</v>
      </c>
      <c r="E13" s="466">
        <v>4.0599999999999996</v>
      </c>
      <c r="F13" s="447">
        <v>6</v>
      </c>
      <c r="G13" s="448">
        <v>43374</v>
      </c>
      <c r="H13" s="447">
        <v>7</v>
      </c>
      <c r="I13" s="448">
        <v>43739</v>
      </c>
      <c r="J13" s="449">
        <f t="shared" si="0"/>
        <v>4.0599999999999997E-2</v>
      </c>
      <c r="K13" s="459">
        <v>40</v>
      </c>
      <c r="L13" s="443">
        <f t="shared" si="1"/>
        <v>1.6240000000000001E-2</v>
      </c>
      <c r="M13" s="443"/>
      <c r="N13" s="443"/>
      <c r="O13" s="449">
        <f t="shared" si="2"/>
        <v>9.5409999999999991E-3</v>
      </c>
      <c r="P13" s="449">
        <f t="shared" si="3"/>
        <v>6.6380999999999996E-2</v>
      </c>
      <c r="Q13" s="450">
        <f t="shared" si="4"/>
        <v>98.907689999999988</v>
      </c>
      <c r="R13" s="443"/>
    </row>
    <row r="14" spans="1:18" s="94" customFormat="1" ht="18" customHeight="1">
      <c r="A14" s="451">
        <v>8</v>
      </c>
      <c r="B14" s="462" t="s">
        <v>44</v>
      </c>
      <c r="C14" s="453" t="s">
        <v>45</v>
      </c>
      <c r="D14" s="454" t="s">
        <v>11</v>
      </c>
      <c r="E14" s="455">
        <v>4.0599999999999996</v>
      </c>
      <c r="F14" s="456">
        <v>9</v>
      </c>
      <c r="G14" s="453">
        <v>43435</v>
      </c>
      <c r="H14" s="456">
        <v>10</v>
      </c>
      <c r="I14" s="458">
        <v>43800</v>
      </c>
      <c r="J14" s="449">
        <f t="shared" si="0"/>
        <v>4.0599999999999997E-2</v>
      </c>
      <c r="K14" s="459">
        <v>40</v>
      </c>
      <c r="L14" s="443">
        <f t="shared" si="1"/>
        <v>1.6240000000000001E-2</v>
      </c>
      <c r="M14" s="462"/>
      <c r="N14" s="463"/>
      <c r="O14" s="449">
        <f t="shared" si="2"/>
        <v>9.5409999999999991E-3</v>
      </c>
      <c r="P14" s="449">
        <f t="shared" si="3"/>
        <v>6.6380999999999996E-2</v>
      </c>
      <c r="Q14" s="450">
        <f t="shared" si="4"/>
        <v>98.907689999999988</v>
      </c>
      <c r="R14" s="464"/>
    </row>
    <row r="15" spans="1:18" s="94" customFormat="1" ht="15.75">
      <c r="A15" s="443">
        <v>9</v>
      </c>
      <c r="B15" s="444" t="s">
        <v>13</v>
      </c>
      <c r="C15" s="465">
        <v>26487</v>
      </c>
      <c r="D15" s="445" t="s">
        <v>14</v>
      </c>
      <c r="E15" s="466">
        <v>4.0599999999999996</v>
      </c>
      <c r="F15" s="447">
        <v>7</v>
      </c>
      <c r="G15" s="453">
        <v>43405</v>
      </c>
      <c r="H15" s="447">
        <v>8</v>
      </c>
      <c r="I15" s="458">
        <v>43770</v>
      </c>
      <c r="J15" s="449">
        <f t="shared" si="0"/>
        <v>4.0599999999999997E-2</v>
      </c>
      <c r="K15" s="443">
        <v>70</v>
      </c>
      <c r="L15" s="443">
        <f t="shared" si="1"/>
        <v>2.8419999999999997E-2</v>
      </c>
      <c r="M15" s="443"/>
      <c r="N15" s="443"/>
      <c r="O15" s="449">
        <f t="shared" si="2"/>
        <v>9.5409999999999991E-3</v>
      </c>
      <c r="P15" s="449">
        <f t="shared" si="3"/>
        <v>7.8560999999999992E-2</v>
      </c>
      <c r="Q15" s="450">
        <f t="shared" si="4"/>
        <v>117.05588999999999</v>
      </c>
      <c r="R15" s="443"/>
    </row>
    <row r="16" spans="1:18" s="94" customFormat="1" ht="18" customHeight="1">
      <c r="A16" s="451">
        <v>10</v>
      </c>
      <c r="B16" s="462" t="s">
        <v>41</v>
      </c>
      <c r="C16" s="453" t="s">
        <v>42</v>
      </c>
      <c r="D16" s="454" t="s">
        <v>11</v>
      </c>
      <c r="E16" s="455">
        <v>4.0599999999999996</v>
      </c>
      <c r="F16" s="456">
        <v>9</v>
      </c>
      <c r="G16" s="453">
        <v>43435</v>
      </c>
      <c r="H16" s="456">
        <v>10</v>
      </c>
      <c r="I16" s="458">
        <v>43800</v>
      </c>
      <c r="J16" s="449">
        <f t="shared" si="0"/>
        <v>4.0599999999999997E-2</v>
      </c>
      <c r="K16" s="459">
        <v>40</v>
      </c>
      <c r="L16" s="443">
        <f t="shared" si="1"/>
        <v>1.6240000000000001E-2</v>
      </c>
      <c r="M16" s="462"/>
      <c r="N16" s="463"/>
      <c r="O16" s="449">
        <f t="shared" si="2"/>
        <v>9.5409999999999991E-3</v>
      </c>
      <c r="P16" s="449">
        <f t="shared" si="3"/>
        <v>6.6380999999999996E-2</v>
      </c>
      <c r="Q16" s="450">
        <f t="shared" si="4"/>
        <v>98.907689999999988</v>
      </c>
      <c r="R16" s="464"/>
    </row>
    <row r="17" spans="1:18" s="94" customFormat="1" ht="18" customHeight="1">
      <c r="A17" s="451"/>
      <c r="B17" s="467"/>
      <c r="C17" s="468"/>
      <c r="D17" s="454"/>
      <c r="E17" s="455"/>
      <c r="F17" s="456"/>
      <c r="G17" s="453"/>
      <c r="H17" s="469"/>
      <c r="I17" s="458"/>
      <c r="J17" s="470">
        <f>SUM(J7:J16)</f>
        <v>0.40599999999999992</v>
      </c>
      <c r="K17" s="471"/>
      <c r="L17" s="472">
        <f>SUM(L7:L16)</f>
        <v>0.18676000000000001</v>
      </c>
      <c r="M17" s="473"/>
      <c r="N17" s="474"/>
      <c r="O17" s="474">
        <f>SUM(O7:O16)</f>
        <v>9.5409999999999981E-2</v>
      </c>
      <c r="P17" s="470">
        <f>SUM(P7:P16)</f>
        <v>0.68817000000000006</v>
      </c>
      <c r="Q17" s="475">
        <f>SUM(Q7:Q16)</f>
        <v>1025.3732999999997</v>
      </c>
      <c r="R17" s="464"/>
    </row>
    <row r="18" spans="1:18" s="94" customFormat="1" ht="15.75">
      <c r="A18" s="443"/>
      <c r="B18" s="810" t="s">
        <v>424</v>
      </c>
      <c r="C18" s="811"/>
      <c r="D18" s="445"/>
      <c r="E18" s="466"/>
      <c r="F18" s="447"/>
      <c r="G18" s="476"/>
      <c r="H18" s="477"/>
      <c r="I18" s="443"/>
      <c r="J18" s="449"/>
      <c r="K18" s="443"/>
      <c r="L18" s="443"/>
      <c r="M18" s="443"/>
      <c r="N18" s="443"/>
      <c r="O18" s="443"/>
      <c r="P18" s="443"/>
      <c r="Q18" s="449"/>
      <c r="R18" s="443"/>
    </row>
    <row r="19" spans="1:18" s="94" customFormat="1" ht="15.75">
      <c r="A19" s="443">
        <v>11</v>
      </c>
      <c r="B19" s="444" t="s">
        <v>72</v>
      </c>
      <c r="C19" s="465">
        <v>25017</v>
      </c>
      <c r="D19" s="445" t="s">
        <v>12</v>
      </c>
      <c r="E19" s="466">
        <v>4.0599999999999996</v>
      </c>
      <c r="F19" s="478" t="s">
        <v>439</v>
      </c>
      <c r="G19" s="479" t="s">
        <v>440</v>
      </c>
      <c r="H19" s="480">
        <v>10</v>
      </c>
      <c r="I19" s="479" t="s">
        <v>441</v>
      </c>
      <c r="J19" s="449">
        <f t="shared" ref="J19:J22" si="5">E19*1%</f>
        <v>4.0599999999999997E-2</v>
      </c>
      <c r="K19" s="443">
        <v>40</v>
      </c>
      <c r="L19" s="443">
        <f t="shared" ref="L19:L22" si="6">J19*K19%</f>
        <v>1.6240000000000001E-2</v>
      </c>
      <c r="M19" s="443"/>
      <c r="N19" s="443"/>
      <c r="O19" s="449">
        <f t="shared" ref="O19:O22" si="7">J19*23.5%</f>
        <v>9.5409999999999991E-3</v>
      </c>
      <c r="P19" s="449">
        <f t="shared" ref="P19:P22" si="8">O19+L19+J19</f>
        <v>6.6380999999999996E-2</v>
      </c>
      <c r="Q19" s="450">
        <f t="shared" ref="Q19:Q22" si="9">P19*1490</f>
        <v>98.907689999999988</v>
      </c>
      <c r="R19" s="443"/>
    </row>
    <row r="20" spans="1:18" s="94" customFormat="1" ht="15.75">
      <c r="A20" s="443">
        <v>12</v>
      </c>
      <c r="B20" s="444" t="s">
        <v>71</v>
      </c>
      <c r="C20" s="465">
        <v>25007</v>
      </c>
      <c r="D20" s="445" t="s">
        <v>12</v>
      </c>
      <c r="E20" s="466">
        <v>4.0599999999999996</v>
      </c>
      <c r="F20" s="478" t="s">
        <v>439</v>
      </c>
      <c r="G20" s="479" t="s">
        <v>440</v>
      </c>
      <c r="H20" s="480">
        <v>10</v>
      </c>
      <c r="I20" s="479" t="s">
        <v>441</v>
      </c>
      <c r="J20" s="449">
        <f t="shared" si="5"/>
        <v>4.0599999999999997E-2</v>
      </c>
      <c r="K20" s="443">
        <v>40</v>
      </c>
      <c r="L20" s="443">
        <f t="shared" si="6"/>
        <v>1.6240000000000001E-2</v>
      </c>
      <c r="M20" s="443"/>
      <c r="N20" s="443"/>
      <c r="O20" s="449">
        <f t="shared" si="7"/>
        <v>9.5409999999999991E-3</v>
      </c>
      <c r="P20" s="449">
        <f t="shared" si="8"/>
        <v>6.6380999999999996E-2</v>
      </c>
      <c r="Q20" s="450">
        <f t="shared" si="9"/>
        <v>98.907689999999988</v>
      </c>
      <c r="R20" s="443"/>
    </row>
    <row r="21" spans="1:18" s="94" customFormat="1" ht="15.75">
      <c r="A21" s="443">
        <v>13</v>
      </c>
      <c r="B21" s="444" t="s">
        <v>56</v>
      </c>
      <c r="C21" s="465">
        <v>22233</v>
      </c>
      <c r="D21" s="445" t="s">
        <v>12</v>
      </c>
      <c r="E21" s="466">
        <v>4.0599999999999996</v>
      </c>
      <c r="F21" s="478" t="s">
        <v>439</v>
      </c>
      <c r="G21" s="479" t="s">
        <v>440</v>
      </c>
      <c r="H21" s="480">
        <v>10</v>
      </c>
      <c r="I21" s="479" t="s">
        <v>441</v>
      </c>
      <c r="J21" s="449">
        <f t="shared" si="5"/>
        <v>4.0599999999999997E-2</v>
      </c>
      <c r="K21" s="443">
        <v>40</v>
      </c>
      <c r="L21" s="443">
        <f t="shared" si="6"/>
        <v>1.6240000000000001E-2</v>
      </c>
      <c r="M21" s="443"/>
      <c r="N21" s="443"/>
      <c r="O21" s="449">
        <f t="shared" si="7"/>
        <v>9.5409999999999991E-3</v>
      </c>
      <c r="P21" s="449">
        <f t="shared" si="8"/>
        <v>6.6380999999999996E-2</v>
      </c>
      <c r="Q21" s="450">
        <f t="shared" si="9"/>
        <v>98.907689999999988</v>
      </c>
      <c r="R21" s="443"/>
    </row>
    <row r="22" spans="1:18" s="94" customFormat="1" ht="15.75">
      <c r="A22" s="443">
        <v>14</v>
      </c>
      <c r="B22" s="444" t="s">
        <v>85</v>
      </c>
      <c r="C22" s="465">
        <v>26310</v>
      </c>
      <c r="D22" s="445" t="s">
        <v>12</v>
      </c>
      <c r="E22" s="466">
        <v>4.0599999999999996</v>
      </c>
      <c r="F22" s="478" t="s">
        <v>62</v>
      </c>
      <c r="G22" s="479" t="s">
        <v>433</v>
      </c>
      <c r="H22" s="480">
        <v>7</v>
      </c>
      <c r="I22" s="479" t="s">
        <v>434</v>
      </c>
      <c r="J22" s="449">
        <f t="shared" si="5"/>
        <v>4.0599999999999997E-2</v>
      </c>
      <c r="K22" s="443">
        <v>40</v>
      </c>
      <c r="L22" s="443">
        <f t="shared" si="6"/>
        <v>1.6240000000000001E-2</v>
      </c>
      <c r="M22" s="443"/>
      <c r="N22" s="443"/>
      <c r="O22" s="449">
        <f t="shared" si="7"/>
        <v>9.5409999999999991E-3</v>
      </c>
      <c r="P22" s="449">
        <f t="shared" si="8"/>
        <v>6.6380999999999996E-2</v>
      </c>
      <c r="Q22" s="450">
        <f t="shared" si="9"/>
        <v>98.907689999999988</v>
      </c>
      <c r="R22" s="443"/>
    </row>
    <row r="23" spans="1:18">
      <c r="A23" s="481"/>
      <c r="B23" s="481" t="s">
        <v>442</v>
      </c>
      <c r="C23" s="481"/>
      <c r="D23" s="481"/>
      <c r="E23" s="482"/>
      <c r="F23" s="483"/>
      <c r="G23" s="483"/>
      <c r="H23" s="481"/>
      <c r="I23" s="481"/>
      <c r="J23" s="484">
        <f>SUM(J19:J22)</f>
        <v>0.16239999999999999</v>
      </c>
      <c r="K23" s="481"/>
      <c r="L23" s="485">
        <f>SUM(L19:L22)</f>
        <v>6.4960000000000004E-2</v>
      </c>
      <c r="M23" s="481"/>
      <c r="N23" s="485"/>
      <c r="O23" s="485">
        <f>SUM(O19:O22)</f>
        <v>3.8163999999999997E-2</v>
      </c>
      <c r="P23" s="484">
        <f>SUM(P19:P22)</f>
        <v>0.26552399999999998</v>
      </c>
      <c r="Q23" s="486">
        <f>SUM(Q19:Q22)</f>
        <v>395.63075999999995</v>
      </c>
      <c r="R23" s="487"/>
    </row>
    <row r="24" spans="1:18" s="94" customFormat="1" ht="19.5" customHeight="1">
      <c r="A24" s="488"/>
      <c r="B24" s="489" t="s">
        <v>443</v>
      </c>
      <c r="C24" s="490"/>
      <c r="D24" s="491"/>
      <c r="E24" s="492"/>
      <c r="F24" s="493"/>
      <c r="G24" s="494"/>
      <c r="H24" s="495"/>
      <c r="I24" s="494"/>
      <c r="J24" s="496">
        <f>J23+J17</f>
        <v>0.56839999999999991</v>
      </c>
      <c r="K24" s="497"/>
      <c r="L24" s="496">
        <f>L23+L17</f>
        <v>0.25172</v>
      </c>
      <c r="M24" s="497"/>
      <c r="N24" s="497"/>
      <c r="O24" s="496">
        <f>O23+O17</f>
        <v>0.13357399999999997</v>
      </c>
      <c r="P24" s="496">
        <f>P23+P17</f>
        <v>0.95369400000000004</v>
      </c>
      <c r="Q24" s="496">
        <f>Q23+Q17</f>
        <v>1421.0040599999998</v>
      </c>
      <c r="R24" s="488"/>
    </row>
    <row r="25" spans="1:18" ht="18.75">
      <c r="A25" s="426"/>
      <c r="B25" s="498" t="s">
        <v>445</v>
      </c>
      <c r="C25" s="499"/>
      <c r="D25" s="500"/>
      <c r="E25" s="434"/>
      <c r="F25" s="501"/>
      <c r="G25" s="502"/>
      <c r="H25" s="501"/>
      <c r="I25" s="501"/>
      <c r="J25" s="503"/>
      <c r="K25" s="426"/>
      <c r="L25" s="498" t="s">
        <v>444</v>
      </c>
      <c r="M25" s="504"/>
      <c r="N25" s="505"/>
      <c r="O25" s="504"/>
      <c r="P25" s="506"/>
      <c r="Q25" s="506"/>
      <c r="R25" s="507"/>
    </row>
    <row r="26" spans="1:18">
      <c r="A26" s="508"/>
      <c r="B26" s="509"/>
      <c r="C26" s="510" t="s">
        <v>46</v>
      </c>
      <c r="D26" s="511"/>
      <c r="E26" s="511"/>
      <c r="F26" s="511"/>
      <c r="G26" s="512"/>
      <c r="H26" s="511"/>
      <c r="I26" s="511"/>
      <c r="J26" s="513"/>
      <c r="K26" s="508"/>
      <c r="L26" s="509"/>
      <c r="M26" s="514" t="s">
        <v>54</v>
      </c>
      <c r="N26" s="513"/>
      <c r="O26" s="515"/>
      <c r="P26" s="508"/>
      <c r="Q26" s="508"/>
      <c r="R26" s="508"/>
    </row>
    <row r="27" spans="1:18" ht="15.75">
      <c r="A27" s="806" t="s">
        <v>51</v>
      </c>
      <c r="B27" s="806"/>
      <c r="C27" s="806"/>
      <c r="D27" s="431"/>
      <c r="E27" s="516" t="s">
        <v>446</v>
      </c>
      <c r="F27" s="517"/>
      <c r="G27" s="433"/>
      <c r="H27" s="516"/>
      <c r="I27" s="516"/>
      <c r="J27" s="516"/>
      <c r="K27" s="431" t="s">
        <v>22</v>
      </c>
      <c r="L27" s="517"/>
      <c r="M27" s="431"/>
      <c r="N27" s="517"/>
      <c r="P27" s="805" t="s">
        <v>47</v>
      </c>
      <c r="Q27" s="805"/>
      <c r="R27" s="805"/>
    </row>
    <row r="28" spans="1:18" ht="15.75">
      <c r="A28" s="426"/>
      <c r="B28" s="426"/>
      <c r="C28" s="518"/>
      <c r="D28" s="503" t="s">
        <v>1</v>
      </c>
      <c r="E28" s="519"/>
      <c r="F28" s="520"/>
      <c r="G28" s="521"/>
      <c r="H28" s="520"/>
      <c r="I28" s="429"/>
      <c r="J28" s="522"/>
      <c r="K28" s="522"/>
      <c r="L28" s="426"/>
      <c r="M28" s="426"/>
      <c r="N28" s="426"/>
      <c r="O28" s="426"/>
      <c r="P28" s="522" t="s">
        <v>1</v>
      </c>
      <c r="Q28" s="522"/>
      <c r="R28" s="522"/>
    </row>
    <row r="29" spans="1:18">
      <c r="A29" s="522"/>
      <c r="B29" s="522"/>
      <c r="C29" s="523"/>
      <c r="D29" s="524"/>
      <c r="E29" s="525"/>
      <c r="F29" s="520"/>
      <c r="G29" s="521"/>
      <c r="H29" s="520"/>
      <c r="I29" s="520"/>
      <c r="J29" s="526"/>
      <c r="K29" s="522"/>
      <c r="L29" s="522"/>
      <c r="M29" s="522"/>
      <c r="N29" s="522"/>
      <c r="O29" s="522"/>
      <c r="P29" s="522"/>
      <c r="Q29" s="522"/>
      <c r="R29" s="522"/>
    </row>
    <row r="30" spans="1:18">
      <c r="A30" s="522"/>
      <c r="B30" s="522"/>
      <c r="C30" s="523"/>
      <c r="D30" s="524"/>
      <c r="E30" s="525"/>
      <c r="F30" s="520"/>
      <c r="G30" s="521"/>
      <c r="H30" s="520"/>
      <c r="I30" s="520"/>
      <c r="J30" s="526"/>
      <c r="K30" s="522"/>
      <c r="L30" s="522"/>
      <c r="M30" s="522"/>
      <c r="N30" s="522"/>
      <c r="O30" s="522"/>
      <c r="P30" s="522"/>
      <c r="Q30" s="522"/>
      <c r="R30" s="522"/>
    </row>
    <row r="31" spans="1:18">
      <c r="A31" s="522"/>
      <c r="B31" s="522"/>
      <c r="C31" s="523"/>
      <c r="D31" s="524"/>
      <c r="E31" s="525"/>
      <c r="F31" s="520"/>
      <c r="G31" s="521" t="s">
        <v>48</v>
      </c>
      <c r="H31" s="520"/>
      <c r="I31" s="520"/>
      <c r="J31" s="526"/>
      <c r="K31" s="522"/>
      <c r="L31" s="522"/>
      <c r="M31" s="522"/>
      <c r="N31" s="522"/>
      <c r="O31" s="522"/>
      <c r="P31" s="522"/>
      <c r="Q31" s="522"/>
      <c r="R31" s="522"/>
    </row>
    <row r="32" spans="1:18">
      <c r="A32" s="522"/>
      <c r="B32" s="522"/>
      <c r="C32" s="523"/>
      <c r="D32" s="524"/>
      <c r="E32" s="525"/>
      <c r="F32" s="520"/>
      <c r="G32" s="521"/>
      <c r="H32" s="520"/>
      <c r="I32" s="520"/>
      <c r="J32" s="526"/>
      <c r="K32" s="526"/>
      <c r="L32" s="522"/>
      <c r="M32" s="522"/>
      <c r="N32" s="522"/>
      <c r="O32" s="522"/>
      <c r="P32" s="522"/>
      <c r="Q32" s="522"/>
      <c r="R32" s="522"/>
    </row>
    <row r="33" spans="1:18" ht="15.75">
      <c r="A33" s="527"/>
      <c r="B33" s="528" t="s">
        <v>52</v>
      </c>
      <c r="C33" s="529"/>
      <c r="D33" s="527"/>
      <c r="E33" s="527" t="s">
        <v>53</v>
      </c>
      <c r="F33" s="517"/>
      <c r="G33" s="530"/>
      <c r="H33" s="531"/>
      <c r="I33" s="527"/>
      <c r="J33" s="527"/>
      <c r="K33" s="528" t="s">
        <v>49</v>
      </c>
      <c r="L33" s="517"/>
      <c r="M33" s="527"/>
      <c r="N33" s="517"/>
      <c r="O33" s="528"/>
      <c r="P33" s="804" t="s">
        <v>50</v>
      </c>
      <c r="Q33" s="804"/>
      <c r="R33" s="804"/>
    </row>
    <row r="34" spans="1:18">
      <c r="F34" s="96"/>
    </row>
  </sheetData>
  <mergeCells count="22">
    <mergeCell ref="K1:R1"/>
    <mergeCell ref="K2:R2"/>
    <mergeCell ref="A4:A5"/>
    <mergeCell ref="B4:B5"/>
    <mergeCell ref="C4:C5"/>
    <mergeCell ref="D4:D5"/>
    <mergeCell ref="E4:E5"/>
    <mergeCell ref="R4:R5"/>
    <mergeCell ref="Q4:Q5"/>
    <mergeCell ref="P4:P5"/>
    <mergeCell ref="O4:O5"/>
    <mergeCell ref="J4:J5"/>
    <mergeCell ref="B3:R3"/>
    <mergeCell ref="P33:R33"/>
    <mergeCell ref="P27:R27"/>
    <mergeCell ref="A27:C27"/>
    <mergeCell ref="K4:L4"/>
    <mergeCell ref="M4:N4"/>
    <mergeCell ref="B18:C18"/>
    <mergeCell ref="B6:C6"/>
    <mergeCell ref="F4:G4"/>
    <mergeCell ref="H4:I4"/>
  </mergeCells>
  <pageMargins left="0.25" right="0.16" top="0.24" bottom="0.31" header="0.2" footer="0.2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P8" sqref="P8"/>
    </sheetView>
  </sheetViews>
  <sheetFormatPr defaultColWidth="9" defaultRowHeight="15"/>
  <cols>
    <col min="1" max="1" width="3.42578125" style="2" customWidth="1"/>
    <col min="2" max="2" width="15.5703125" style="2" customWidth="1"/>
    <col min="3" max="3" width="10.42578125" style="2" customWidth="1"/>
    <col min="4" max="4" width="9.85546875" style="2" customWidth="1"/>
    <col min="5" max="14" width="6.42578125" style="2" customWidth="1"/>
    <col min="15" max="15" width="25.85546875" style="2" customWidth="1"/>
    <col min="16" max="16" width="3.42578125" style="2" customWidth="1"/>
    <col min="17" max="17" width="4.28515625" style="2" customWidth="1"/>
    <col min="18" max="18" width="7.28515625" style="2" customWidth="1"/>
    <col min="19" max="19" width="26.5703125" style="2" customWidth="1"/>
    <col min="20" max="16384" width="9" style="2"/>
  </cols>
  <sheetData>
    <row r="1" spans="1:26" s="95" customFormat="1" ht="18.75">
      <c r="A1" s="826" t="s">
        <v>24</v>
      </c>
      <c r="B1" s="826"/>
      <c r="C1" s="826"/>
      <c r="D1" s="826"/>
      <c r="E1" s="644"/>
      <c r="F1" s="644"/>
      <c r="G1" s="644"/>
      <c r="H1" s="827" t="s">
        <v>158</v>
      </c>
      <c r="I1" s="827"/>
      <c r="J1" s="827"/>
      <c r="K1" s="827"/>
      <c r="L1" s="827"/>
      <c r="M1" s="827"/>
      <c r="N1" s="827"/>
      <c r="O1" s="827"/>
      <c r="T1" s="723"/>
      <c r="U1" s="723"/>
      <c r="V1" s="723"/>
      <c r="W1" s="723"/>
      <c r="X1" s="723"/>
      <c r="Y1" s="723"/>
      <c r="Z1" s="723"/>
    </row>
    <row r="2" spans="1:26" s="95" customFormat="1" ht="18.75">
      <c r="A2" s="827" t="s">
        <v>120</v>
      </c>
      <c r="B2" s="827"/>
      <c r="C2" s="827"/>
      <c r="D2" s="827"/>
      <c r="E2" s="644"/>
      <c r="F2" s="644"/>
      <c r="G2" s="644"/>
      <c r="H2" s="829" t="s">
        <v>26</v>
      </c>
      <c r="I2" s="829"/>
      <c r="J2" s="829"/>
      <c r="K2" s="829"/>
      <c r="L2" s="829"/>
      <c r="M2" s="829"/>
      <c r="N2" s="829"/>
      <c r="O2" s="829"/>
      <c r="P2" s="724"/>
      <c r="T2" s="724"/>
      <c r="U2" s="724"/>
      <c r="V2" s="724"/>
      <c r="W2" s="724"/>
      <c r="X2" s="724"/>
      <c r="Y2" s="724"/>
      <c r="Z2" s="724"/>
    </row>
    <row r="3" spans="1:26" ht="33.75" customHeight="1">
      <c r="A3" s="2" t="s">
        <v>1</v>
      </c>
      <c r="B3" s="830" t="s">
        <v>552</v>
      </c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735"/>
      <c r="Q3" s="735"/>
      <c r="R3" s="735"/>
      <c r="S3" s="735"/>
      <c r="T3" s="735"/>
      <c r="U3" s="735"/>
      <c r="V3" s="735"/>
      <c r="W3" s="735"/>
    </row>
    <row r="4" spans="1:26" ht="28.5" customHeight="1">
      <c r="A4" s="828" t="s">
        <v>559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725"/>
      <c r="Q4" s="725"/>
      <c r="R4" s="725"/>
      <c r="S4" s="725"/>
      <c r="T4" s="683"/>
    </row>
    <row r="5" spans="1:26" s="720" customFormat="1" ht="15" customHeight="1">
      <c r="A5" s="837" t="s">
        <v>541</v>
      </c>
      <c r="B5" s="837" t="s">
        <v>123</v>
      </c>
      <c r="C5" s="837" t="s">
        <v>124</v>
      </c>
      <c r="D5" s="839" t="s">
        <v>125</v>
      </c>
      <c r="E5" s="837" t="s">
        <v>9</v>
      </c>
      <c r="F5" s="835" t="s">
        <v>160</v>
      </c>
      <c r="G5" s="840"/>
      <c r="H5" s="836"/>
      <c r="I5" s="835" t="s">
        <v>128</v>
      </c>
      <c r="J5" s="836"/>
      <c r="K5" s="835" t="s">
        <v>503</v>
      </c>
      <c r="L5" s="840"/>
      <c r="M5" s="836"/>
      <c r="N5" s="831" t="s">
        <v>546</v>
      </c>
      <c r="O5" s="833" t="s">
        <v>8</v>
      </c>
      <c r="P5" s="719"/>
    </row>
    <row r="6" spans="1:26" s="720" customFormat="1" ht="23.25" customHeight="1">
      <c r="A6" s="838"/>
      <c r="B6" s="838"/>
      <c r="C6" s="838"/>
      <c r="D6" s="838"/>
      <c r="E6" s="838"/>
      <c r="F6" s="726" t="s">
        <v>464</v>
      </c>
      <c r="G6" s="726" t="s">
        <v>543</v>
      </c>
      <c r="H6" s="717" t="s">
        <v>544</v>
      </c>
      <c r="I6" s="717" t="s">
        <v>10</v>
      </c>
      <c r="J6" s="717" t="s">
        <v>544</v>
      </c>
      <c r="K6" s="726" t="s">
        <v>464</v>
      </c>
      <c r="L6" s="726" t="s">
        <v>543</v>
      </c>
      <c r="M6" s="742" t="s">
        <v>544</v>
      </c>
      <c r="N6" s="832"/>
      <c r="O6" s="834"/>
      <c r="P6" s="719"/>
    </row>
    <row r="7" spans="1:26" s="755" customFormat="1" ht="15.75">
      <c r="A7" s="747">
        <v>1</v>
      </c>
      <c r="B7" s="748" t="s">
        <v>104</v>
      </c>
      <c r="C7" s="749">
        <v>32051</v>
      </c>
      <c r="D7" s="748" t="s">
        <v>11</v>
      </c>
      <c r="E7" s="750">
        <v>2.86</v>
      </c>
      <c r="F7" s="751">
        <v>0.3</v>
      </c>
      <c r="G7" s="752">
        <v>0.4</v>
      </c>
      <c r="H7" s="752">
        <v>0.1</v>
      </c>
      <c r="I7" s="752">
        <v>50</v>
      </c>
      <c r="J7" s="752">
        <f>H7*I7%</f>
        <v>0.05</v>
      </c>
      <c r="K7" s="752"/>
      <c r="L7" s="752"/>
      <c r="M7" s="752"/>
      <c r="N7" s="753">
        <f>J7+H7</f>
        <v>0.15000000000000002</v>
      </c>
      <c r="O7" s="770" t="s">
        <v>551</v>
      </c>
      <c r="P7" s="754"/>
    </row>
    <row r="8" spans="1:26" s="755" customFormat="1" ht="15.75">
      <c r="A8" s="756">
        <v>2</v>
      </c>
      <c r="B8" s="767" t="s">
        <v>115</v>
      </c>
      <c r="C8" s="768" t="s">
        <v>335</v>
      </c>
      <c r="D8" s="768" t="s">
        <v>16</v>
      </c>
      <c r="E8" s="769">
        <v>2.67</v>
      </c>
      <c r="F8" s="751"/>
      <c r="G8" s="752"/>
      <c r="H8" s="752"/>
      <c r="I8" s="752"/>
      <c r="J8" s="752"/>
      <c r="K8" s="752">
        <v>0.4</v>
      </c>
      <c r="L8" s="752">
        <v>0</v>
      </c>
      <c r="M8" s="752">
        <v>0.4</v>
      </c>
      <c r="N8" s="753">
        <f>M8</f>
        <v>0.4</v>
      </c>
      <c r="O8" s="770" t="s">
        <v>558</v>
      </c>
      <c r="P8" s="754"/>
    </row>
    <row r="9" spans="1:26" s="569" customFormat="1" ht="15.75">
      <c r="A9" s="757"/>
      <c r="B9" s="758" t="s">
        <v>155</v>
      </c>
      <c r="C9" s="759"/>
      <c r="D9" s="760"/>
      <c r="E9" s="761">
        <f t="shared" ref="E9:K9" si="0">SUM(E7:E8)</f>
        <v>5.5299999999999994</v>
      </c>
      <c r="F9" s="761">
        <f t="shared" si="0"/>
        <v>0.3</v>
      </c>
      <c r="G9" s="761">
        <f t="shared" si="0"/>
        <v>0.4</v>
      </c>
      <c r="H9" s="761">
        <f t="shared" si="0"/>
        <v>0.1</v>
      </c>
      <c r="I9" s="761">
        <f t="shared" si="0"/>
        <v>50</v>
      </c>
      <c r="J9" s="761">
        <f t="shared" si="0"/>
        <v>0.05</v>
      </c>
      <c r="K9" s="761">
        <f t="shared" si="0"/>
        <v>0.4</v>
      </c>
      <c r="L9" s="761"/>
      <c r="M9" s="761"/>
      <c r="N9" s="762">
        <f>SUM(N7:N8)</f>
        <v>0.55000000000000004</v>
      </c>
      <c r="O9" s="763"/>
      <c r="P9" s="764"/>
      <c r="Q9" s="765"/>
      <c r="R9" s="766"/>
    </row>
    <row r="10" spans="1:26" ht="18">
      <c r="A10" s="711" t="s">
        <v>549</v>
      </c>
      <c r="B10" s="711"/>
      <c r="D10" s="711"/>
      <c r="E10" s="691"/>
      <c r="F10" s="691"/>
      <c r="G10" s="691"/>
      <c r="H10" s="691"/>
      <c r="I10" s="691"/>
      <c r="J10" s="691"/>
      <c r="K10" s="741"/>
      <c r="L10" s="711" t="s">
        <v>560</v>
      </c>
      <c r="M10" s="741"/>
      <c r="N10" s="711"/>
      <c r="O10" s="711"/>
      <c r="P10" s="711"/>
      <c r="Q10" s="711"/>
      <c r="R10" s="711"/>
      <c r="S10" s="711"/>
      <c r="T10" s="696"/>
    </row>
    <row r="11" spans="1:26" ht="18">
      <c r="A11" s="823" t="s">
        <v>548</v>
      </c>
      <c r="B11" s="823"/>
      <c r="C11" s="823"/>
      <c r="D11" s="823"/>
      <c r="E11" s="702"/>
      <c r="F11" s="702"/>
      <c r="G11" s="702"/>
      <c r="H11" s="692"/>
      <c r="I11" s="692"/>
      <c r="N11" s="697" t="s">
        <v>120</v>
      </c>
      <c r="O11" s="718"/>
      <c r="Q11" s="698"/>
      <c r="R11" s="696"/>
      <c r="S11" s="696"/>
      <c r="T11" s="364"/>
    </row>
    <row r="12" spans="1:26" ht="19.5" customHeight="1">
      <c r="A12" s="824" t="s">
        <v>156</v>
      </c>
      <c r="B12" s="824"/>
      <c r="C12" s="699"/>
      <c r="D12" s="699" t="s">
        <v>550</v>
      </c>
      <c r="E12" s="699"/>
      <c r="G12" s="699"/>
      <c r="H12" s="699"/>
      <c r="I12" s="699" t="s">
        <v>22</v>
      </c>
      <c r="J12" s="699"/>
      <c r="K12" s="699"/>
      <c r="L12" s="699"/>
      <c r="M12" s="699"/>
      <c r="N12" s="699"/>
      <c r="O12" s="703" t="s">
        <v>156</v>
      </c>
      <c r="P12" s="699"/>
      <c r="Q12" s="699"/>
      <c r="S12" s="699"/>
      <c r="T12" s="695"/>
    </row>
    <row r="13" spans="1:26" ht="18">
      <c r="A13" s="695"/>
      <c r="B13" s="703"/>
      <c r="C13" s="703"/>
      <c r="D13" s="699"/>
      <c r="E13" s="695"/>
      <c r="F13" s="695"/>
      <c r="G13" s="695"/>
      <c r="H13" s="695"/>
      <c r="I13" s="695"/>
      <c r="J13" s="695"/>
      <c r="K13" s="695"/>
      <c r="L13" s="695"/>
      <c r="M13" s="695"/>
      <c r="N13" s="695"/>
      <c r="O13" s="695"/>
      <c r="P13" s="695"/>
      <c r="Q13" s="695"/>
      <c r="R13" s="695"/>
      <c r="S13" s="695"/>
      <c r="T13" s="695"/>
    </row>
    <row r="14" spans="1:26" ht="18">
      <c r="A14" s="695"/>
      <c r="B14" s="695"/>
      <c r="C14" s="695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</row>
    <row r="15" spans="1:26" ht="18">
      <c r="A15" s="695"/>
      <c r="B15" s="695"/>
      <c r="C15" s="695"/>
      <c r="D15" s="695"/>
      <c r="E15" s="695"/>
      <c r="F15" s="695"/>
      <c r="G15" s="695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</row>
    <row r="16" spans="1:26" ht="18">
      <c r="A16" s="695"/>
      <c r="B16" s="695"/>
      <c r="C16" s="695"/>
      <c r="D16" s="695"/>
      <c r="E16" s="695"/>
      <c r="F16" s="695"/>
      <c r="G16" s="695"/>
      <c r="H16" s="695"/>
      <c r="I16" s="695"/>
      <c r="J16" s="695"/>
      <c r="K16" s="695"/>
      <c r="L16" s="695"/>
      <c r="M16" s="695"/>
      <c r="N16" s="695"/>
      <c r="O16" s="695"/>
      <c r="P16" s="695"/>
      <c r="Q16" s="695"/>
      <c r="R16" s="695"/>
      <c r="S16" s="695"/>
      <c r="T16" s="696"/>
    </row>
    <row r="17" spans="1:16" ht="18">
      <c r="A17" s="825" t="s">
        <v>52</v>
      </c>
      <c r="B17" s="825"/>
      <c r="C17" s="700"/>
      <c r="D17" s="825" t="s">
        <v>53</v>
      </c>
      <c r="E17" s="825"/>
      <c r="F17" s="825"/>
      <c r="I17" s="696" t="s">
        <v>23</v>
      </c>
      <c r="J17" s="696"/>
      <c r="K17" s="740"/>
      <c r="L17" s="740"/>
      <c r="M17" s="740"/>
      <c r="O17" s="696" t="s">
        <v>157</v>
      </c>
      <c r="P17" s="696"/>
    </row>
    <row r="18" spans="1:16" ht="18">
      <c r="B18" s="696"/>
      <c r="C18" s="696"/>
      <c r="D18" s="695"/>
    </row>
  </sheetData>
  <mergeCells count="20">
    <mergeCell ref="D5:D6"/>
    <mergeCell ref="E5:E6"/>
    <mergeCell ref="F5:H5"/>
    <mergeCell ref="K5:M5"/>
    <mergeCell ref="A11:D11"/>
    <mergeCell ref="A12:B12"/>
    <mergeCell ref="A17:B17"/>
    <mergeCell ref="D17:F17"/>
    <mergeCell ref="A1:D1"/>
    <mergeCell ref="A2:D2"/>
    <mergeCell ref="A4:O4"/>
    <mergeCell ref="H1:O1"/>
    <mergeCell ref="H2:O2"/>
    <mergeCell ref="B3:O3"/>
    <mergeCell ref="N5:N6"/>
    <mergeCell ref="O5:O6"/>
    <mergeCell ref="I5:J5"/>
    <mergeCell ref="A5:A6"/>
    <mergeCell ref="B5:B6"/>
    <mergeCell ref="C5:C6"/>
  </mergeCells>
  <pageMargins left="0.24" right="0.16" top="0.37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7"/>
  <sheetViews>
    <sheetView workbookViewId="0">
      <selection activeCell="L10" sqref="L10"/>
    </sheetView>
  </sheetViews>
  <sheetFormatPr defaultColWidth="9" defaultRowHeight="15"/>
  <cols>
    <col min="1" max="1" width="3.42578125" style="2" customWidth="1"/>
    <col min="2" max="2" width="19.42578125" style="2" customWidth="1"/>
    <col min="3" max="3" width="16" style="2" customWidth="1"/>
    <col min="4" max="4" width="11.85546875" style="2" customWidth="1"/>
    <col min="5" max="8" width="7.7109375" style="2" customWidth="1"/>
    <col min="9" max="9" width="9.5703125" style="2" customWidth="1"/>
    <col min="10" max="10" width="7.7109375" style="2" customWidth="1"/>
    <col min="11" max="11" width="8.42578125" style="2" customWidth="1"/>
    <col min="12" max="12" width="31" style="2" customWidth="1"/>
    <col min="13" max="13" width="3.42578125" style="2" customWidth="1"/>
    <col min="14" max="14" width="4.28515625" style="2" customWidth="1"/>
    <col min="15" max="15" width="7.28515625" style="2" customWidth="1"/>
    <col min="16" max="16" width="26.5703125" style="2" customWidth="1"/>
    <col min="17" max="16384" width="9" style="2"/>
  </cols>
  <sheetData>
    <row r="1" spans="1:23" s="95" customFormat="1" ht="18.75">
      <c r="A1" s="826" t="s">
        <v>24</v>
      </c>
      <c r="B1" s="826"/>
      <c r="C1" s="826"/>
      <c r="D1" s="826"/>
      <c r="E1" s="644"/>
      <c r="F1" s="644"/>
      <c r="G1" s="644"/>
      <c r="H1" s="827" t="s">
        <v>158</v>
      </c>
      <c r="I1" s="827"/>
      <c r="J1" s="827"/>
      <c r="K1" s="827"/>
      <c r="L1" s="827"/>
      <c r="Q1" s="723"/>
      <c r="R1" s="723"/>
      <c r="S1" s="723"/>
      <c r="T1" s="723"/>
      <c r="U1" s="723"/>
      <c r="V1" s="723"/>
      <c r="W1" s="723"/>
    </row>
    <row r="2" spans="1:23" s="95" customFormat="1" ht="18.75">
      <c r="A2" s="827" t="s">
        <v>120</v>
      </c>
      <c r="B2" s="827"/>
      <c r="C2" s="827"/>
      <c r="D2" s="827"/>
      <c r="E2" s="644"/>
      <c r="F2" s="644"/>
      <c r="G2" s="644"/>
      <c r="H2" s="829" t="s">
        <v>26</v>
      </c>
      <c r="I2" s="829"/>
      <c r="J2" s="829"/>
      <c r="K2" s="829"/>
      <c r="L2" s="829"/>
      <c r="M2" s="724"/>
      <c r="Q2" s="724"/>
      <c r="R2" s="724"/>
      <c r="S2" s="724"/>
      <c r="T2" s="724"/>
      <c r="U2" s="724"/>
      <c r="V2" s="724"/>
      <c r="W2" s="724"/>
    </row>
    <row r="3" spans="1:23" ht="26.25" customHeight="1">
      <c r="A3" s="2" t="s">
        <v>1</v>
      </c>
      <c r="B3" s="830" t="s">
        <v>554</v>
      </c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735"/>
      <c r="N3" s="735"/>
      <c r="O3" s="735"/>
      <c r="P3" s="735"/>
      <c r="Q3" s="735"/>
      <c r="R3" s="735"/>
      <c r="S3" s="735"/>
      <c r="T3" s="735"/>
    </row>
    <row r="4" spans="1:23" ht="18.75">
      <c r="A4" s="828" t="s">
        <v>540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725"/>
      <c r="N4" s="725"/>
      <c r="O4" s="725"/>
      <c r="P4" s="725"/>
      <c r="Q4" s="683"/>
    </row>
    <row r="5" spans="1:23" s="720" customFormat="1" ht="15" customHeight="1">
      <c r="A5" s="837" t="s">
        <v>541</v>
      </c>
      <c r="B5" s="837" t="s">
        <v>123</v>
      </c>
      <c r="C5" s="837" t="s">
        <v>124</v>
      </c>
      <c r="D5" s="839" t="s">
        <v>125</v>
      </c>
      <c r="E5" s="837" t="s">
        <v>9</v>
      </c>
      <c r="F5" s="835" t="s">
        <v>160</v>
      </c>
      <c r="G5" s="840"/>
      <c r="H5" s="836"/>
      <c r="I5" s="835" t="s">
        <v>128</v>
      </c>
      <c r="J5" s="836"/>
      <c r="K5" s="831" t="s">
        <v>555</v>
      </c>
      <c r="L5" s="833" t="s">
        <v>8</v>
      </c>
      <c r="M5" s="719"/>
    </row>
    <row r="6" spans="1:23" s="720" customFormat="1" ht="23.25" customHeight="1">
      <c r="A6" s="838"/>
      <c r="B6" s="838"/>
      <c r="C6" s="838"/>
      <c r="D6" s="838"/>
      <c r="E6" s="838"/>
      <c r="F6" s="726" t="s">
        <v>464</v>
      </c>
      <c r="G6" s="726" t="s">
        <v>543</v>
      </c>
      <c r="H6" s="717" t="s">
        <v>553</v>
      </c>
      <c r="I6" s="717"/>
      <c r="J6" s="717" t="s">
        <v>544</v>
      </c>
      <c r="K6" s="832"/>
      <c r="L6" s="834"/>
      <c r="M6" s="719"/>
    </row>
    <row r="7" spans="1:23" s="732" customFormat="1" ht="18.75">
      <c r="A7" s="727">
        <v>1</v>
      </c>
      <c r="B7" s="736" t="s">
        <v>88</v>
      </c>
      <c r="C7" s="737">
        <v>28806</v>
      </c>
      <c r="D7" s="738" t="s">
        <v>267</v>
      </c>
      <c r="E7" s="739">
        <v>3.33</v>
      </c>
      <c r="F7" s="728">
        <v>0</v>
      </c>
      <c r="G7" s="729">
        <v>0.4</v>
      </c>
      <c r="H7" s="729">
        <v>0.4</v>
      </c>
      <c r="I7" s="729">
        <v>40</v>
      </c>
      <c r="J7" s="729">
        <f>H7*I7%</f>
        <v>0.16000000000000003</v>
      </c>
      <c r="K7" s="730">
        <f>J7+H7</f>
        <v>0.56000000000000005</v>
      </c>
      <c r="L7" s="730" t="s">
        <v>556</v>
      </c>
      <c r="M7" s="731"/>
    </row>
    <row r="8" spans="1:23" ht="18">
      <c r="A8" s="713"/>
      <c r="B8" s="701" t="s">
        <v>155</v>
      </c>
      <c r="C8" s="714"/>
      <c r="D8" s="715"/>
      <c r="E8" s="733">
        <f t="shared" ref="E8:K8" si="0">SUM(E7)</f>
        <v>3.33</v>
      </c>
      <c r="F8" s="733">
        <f t="shared" si="0"/>
        <v>0</v>
      </c>
      <c r="G8" s="733">
        <f t="shared" si="0"/>
        <v>0.4</v>
      </c>
      <c r="H8" s="733">
        <v>0.4</v>
      </c>
      <c r="I8" s="733">
        <v>40</v>
      </c>
      <c r="J8" s="733">
        <f t="shared" si="0"/>
        <v>0.16000000000000003</v>
      </c>
      <c r="K8" s="734">
        <f t="shared" si="0"/>
        <v>0.56000000000000005</v>
      </c>
      <c r="L8" s="688"/>
      <c r="M8" s="719"/>
      <c r="N8" s="720"/>
      <c r="O8" s="691"/>
    </row>
    <row r="9" spans="1:23" ht="18">
      <c r="A9" s="711" t="s">
        <v>549</v>
      </c>
      <c r="B9" s="711"/>
      <c r="C9" s="711"/>
      <c r="D9" s="712"/>
      <c r="E9" s="691"/>
      <c r="F9" s="691"/>
      <c r="G9" s="691"/>
      <c r="H9" s="691"/>
      <c r="I9" s="691"/>
      <c r="J9" s="691"/>
      <c r="K9" s="841"/>
      <c r="L9" s="841"/>
      <c r="M9" s="841"/>
      <c r="N9" s="841"/>
      <c r="O9" s="841"/>
      <c r="P9" s="841"/>
      <c r="Q9" s="696"/>
    </row>
    <row r="10" spans="1:23" ht="18">
      <c r="A10" s="823" t="s">
        <v>548</v>
      </c>
      <c r="B10" s="823"/>
      <c r="C10" s="823"/>
      <c r="D10" s="823"/>
      <c r="E10" s="702"/>
      <c r="F10" s="702"/>
      <c r="G10" s="702"/>
      <c r="H10" s="692"/>
      <c r="I10" s="692"/>
      <c r="K10" s="697" t="s">
        <v>120</v>
      </c>
      <c r="L10" s="718"/>
      <c r="N10" s="698"/>
      <c r="O10" s="696"/>
      <c r="P10" s="696"/>
      <c r="Q10" s="364"/>
    </row>
    <row r="11" spans="1:23" ht="19.5" customHeight="1">
      <c r="A11" s="824" t="s">
        <v>156</v>
      </c>
      <c r="B11" s="824"/>
      <c r="C11" s="699"/>
      <c r="D11" s="699" t="s">
        <v>550</v>
      </c>
      <c r="E11" s="699"/>
      <c r="G11" s="699"/>
      <c r="H11" s="699"/>
      <c r="I11" s="699" t="s">
        <v>22</v>
      </c>
      <c r="J11" s="699"/>
      <c r="K11" s="699"/>
      <c r="L11" s="703" t="s">
        <v>156</v>
      </c>
      <c r="M11" s="699"/>
      <c r="N11" s="699"/>
      <c r="P11" s="699"/>
      <c r="Q11" s="695"/>
    </row>
    <row r="12" spans="1:23" ht="18">
      <c r="A12" s="695"/>
      <c r="B12" s="703"/>
      <c r="C12" s="703"/>
      <c r="D12" s="699"/>
      <c r="E12" s="695"/>
      <c r="F12" s="695"/>
      <c r="G12" s="695"/>
      <c r="H12" s="695"/>
      <c r="I12" s="695"/>
      <c r="J12" s="695"/>
      <c r="K12" s="695"/>
      <c r="L12" s="695"/>
      <c r="M12" s="695"/>
      <c r="N12" s="695"/>
      <c r="O12" s="695"/>
      <c r="P12" s="695"/>
      <c r="Q12" s="695"/>
    </row>
    <row r="13" spans="1:23" ht="18">
      <c r="A13" s="695"/>
      <c r="B13" s="695"/>
      <c r="C13" s="695"/>
      <c r="D13" s="695"/>
      <c r="E13" s="695"/>
      <c r="F13" s="695"/>
      <c r="G13" s="695"/>
      <c r="H13" s="695"/>
      <c r="I13" s="695"/>
      <c r="J13" s="695"/>
      <c r="K13" s="695"/>
      <c r="L13" s="695"/>
      <c r="M13" s="695"/>
      <c r="N13" s="695"/>
      <c r="O13" s="695"/>
      <c r="P13" s="695"/>
      <c r="Q13" s="695"/>
    </row>
    <row r="14" spans="1:23" ht="18">
      <c r="A14" s="695"/>
      <c r="B14" s="695"/>
      <c r="C14" s="695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</row>
    <row r="15" spans="1:23" ht="18">
      <c r="A15" s="695"/>
      <c r="B15" s="695"/>
      <c r="C15" s="695"/>
      <c r="D15" s="695"/>
      <c r="E15" s="695"/>
      <c r="F15" s="695"/>
      <c r="G15" s="695"/>
      <c r="H15" s="695"/>
      <c r="I15" s="695"/>
      <c r="J15" s="695"/>
      <c r="K15" s="695"/>
      <c r="L15" s="695"/>
      <c r="M15" s="695"/>
      <c r="N15" s="695"/>
      <c r="O15" s="695"/>
      <c r="P15" s="695"/>
      <c r="Q15" s="696"/>
    </row>
    <row r="16" spans="1:23" ht="18">
      <c r="A16" s="825" t="s">
        <v>52</v>
      </c>
      <c r="B16" s="825"/>
      <c r="C16" s="700"/>
      <c r="D16" s="825" t="s">
        <v>53</v>
      </c>
      <c r="E16" s="825"/>
      <c r="F16" s="825"/>
      <c r="I16" s="696" t="s">
        <v>23</v>
      </c>
      <c r="J16" s="696"/>
      <c r="L16" s="696" t="s">
        <v>157</v>
      </c>
      <c r="M16" s="696"/>
    </row>
    <row r="17" spans="2:4" ht="18">
      <c r="B17" s="696"/>
      <c r="C17" s="696"/>
      <c r="D17" s="695"/>
    </row>
  </sheetData>
  <mergeCells count="20">
    <mergeCell ref="A16:B16"/>
    <mergeCell ref="D16:F16"/>
    <mergeCell ref="I5:J5"/>
    <mergeCell ref="K5:K6"/>
    <mergeCell ref="L5:L6"/>
    <mergeCell ref="K9:P9"/>
    <mergeCell ref="A10:D10"/>
    <mergeCell ref="A11:B11"/>
    <mergeCell ref="A5:A6"/>
    <mergeCell ref="B5:B6"/>
    <mergeCell ref="C5:C6"/>
    <mergeCell ref="D5:D6"/>
    <mergeCell ref="E5:E6"/>
    <mergeCell ref="F5:H5"/>
    <mergeCell ref="A4:L4"/>
    <mergeCell ref="A1:D1"/>
    <mergeCell ref="H1:L1"/>
    <mergeCell ref="A2:D2"/>
    <mergeCell ref="H2:L2"/>
    <mergeCell ref="B3:L3"/>
  </mergeCells>
  <pageMargins left="0.65" right="0.16" top="0.37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8"/>
  <sheetViews>
    <sheetView topLeftCell="A7" workbookViewId="0">
      <selection activeCell="A26" sqref="A26"/>
    </sheetView>
  </sheetViews>
  <sheetFormatPr defaultColWidth="9" defaultRowHeight="15"/>
  <cols>
    <col min="1" max="1" width="5" style="95" customWidth="1"/>
    <col min="2" max="2" width="16.42578125" style="95" customWidth="1"/>
    <col min="3" max="3" width="10.5703125" style="95" customWidth="1"/>
    <col min="4" max="4" width="8.42578125" style="95" customWidth="1"/>
    <col min="5" max="5" width="5.28515625" style="95" customWidth="1"/>
    <col min="6" max="6" width="10.28515625" style="95" customWidth="1"/>
    <col min="7" max="7" width="7.85546875" style="95" customWidth="1"/>
    <col min="8" max="8" width="9" style="95"/>
    <col min="9" max="9" width="5.28515625" style="95" customWidth="1"/>
    <col min="10" max="10" width="3.7109375" style="95" customWidth="1"/>
    <col min="11" max="11" width="5" style="95" customWidth="1"/>
    <col min="12" max="12" width="4.42578125" style="95" customWidth="1"/>
    <col min="13" max="13" width="6.140625" style="95" customWidth="1"/>
    <col min="14" max="14" width="3.42578125" style="95" customWidth="1"/>
    <col min="15" max="15" width="5.5703125" style="95" customWidth="1"/>
    <col min="16" max="17" width="6.140625" style="95" customWidth="1"/>
    <col min="18" max="18" width="8.42578125" style="95" customWidth="1"/>
    <col min="19" max="19" width="8.28515625" style="95" customWidth="1"/>
    <col min="20" max="16384" width="9" style="95"/>
  </cols>
  <sheetData>
    <row r="1" spans="1:21" ht="15.75">
      <c r="A1" s="846" t="s">
        <v>24</v>
      </c>
      <c r="B1" s="846"/>
      <c r="C1" s="846"/>
      <c r="D1" s="846"/>
      <c r="E1" s="532"/>
      <c r="F1" s="532"/>
      <c r="G1" s="532"/>
      <c r="H1" s="532"/>
      <c r="I1" s="846" t="s">
        <v>119</v>
      </c>
      <c r="J1" s="846"/>
      <c r="K1" s="846"/>
      <c r="L1" s="846"/>
      <c r="M1" s="846"/>
      <c r="N1" s="846"/>
      <c r="O1" s="846"/>
      <c r="P1" s="846"/>
      <c r="Q1" s="846"/>
      <c r="R1" s="846"/>
      <c r="S1" s="846"/>
    </row>
    <row r="2" spans="1:21" ht="18.75">
      <c r="A2" s="846" t="s">
        <v>120</v>
      </c>
      <c r="B2" s="846"/>
      <c r="C2" s="846"/>
      <c r="D2" s="846"/>
      <c r="E2" s="532"/>
      <c r="F2" s="532"/>
      <c r="G2" s="532"/>
      <c r="H2" s="532"/>
      <c r="I2" s="842" t="s">
        <v>121</v>
      </c>
      <c r="J2" s="842"/>
      <c r="K2" s="842"/>
      <c r="L2" s="842"/>
      <c r="M2" s="842"/>
      <c r="N2" s="842"/>
      <c r="O2" s="842"/>
      <c r="P2" s="842"/>
      <c r="Q2" s="842"/>
      <c r="R2" s="842"/>
      <c r="S2" s="842"/>
    </row>
    <row r="3" spans="1:21" ht="21.75" customHeight="1">
      <c r="A3" s="842" t="s">
        <v>122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  <c r="Q3" s="842"/>
      <c r="R3" s="842"/>
      <c r="S3" s="842"/>
    </row>
    <row r="4" spans="1:21" ht="25.5" customHeight="1">
      <c r="A4" s="842" t="s">
        <v>453</v>
      </c>
      <c r="B4" s="842"/>
      <c r="C4" s="842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</row>
    <row r="5" spans="1:21">
      <c r="A5" s="843" t="s">
        <v>2</v>
      </c>
      <c r="B5" s="843" t="s">
        <v>123</v>
      </c>
      <c r="C5" s="843" t="s">
        <v>124</v>
      </c>
      <c r="D5" s="843" t="s">
        <v>125</v>
      </c>
      <c r="E5" s="843" t="s">
        <v>126</v>
      </c>
      <c r="F5" s="843" t="s">
        <v>4</v>
      </c>
      <c r="G5" s="843" t="s">
        <v>5</v>
      </c>
      <c r="H5" s="843" t="s">
        <v>127</v>
      </c>
      <c r="I5" s="843" t="s">
        <v>32</v>
      </c>
      <c r="J5" s="851" t="s">
        <v>6</v>
      </c>
      <c r="K5" s="851"/>
      <c r="L5" s="848" t="s">
        <v>128</v>
      </c>
      <c r="M5" s="848"/>
      <c r="N5" s="848" t="s">
        <v>129</v>
      </c>
      <c r="O5" s="848"/>
      <c r="P5" s="849" t="s">
        <v>452</v>
      </c>
      <c r="Q5" s="843" t="s">
        <v>130</v>
      </c>
      <c r="R5" s="843" t="s">
        <v>131</v>
      </c>
      <c r="S5" s="843" t="s">
        <v>8</v>
      </c>
    </row>
    <row r="6" spans="1:21" ht="21" customHeight="1">
      <c r="A6" s="844"/>
      <c r="B6" s="844"/>
      <c r="C6" s="844"/>
      <c r="D6" s="844"/>
      <c r="E6" s="844"/>
      <c r="F6" s="844"/>
      <c r="G6" s="844"/>
      <c r="H6" s="844"/>
      <c r="I6" s="844"/>
      <c r="J6" s="533" t="s">
        <v>132</v>
      </c>
      <c r="K6" s="534" t="s">
        <v>9</v>
      </c>
      <c r="L6" s="533" t="s">
        <v>132</v>
      </c>
      <c r="M6" s="534" t="s">
        <v>9</v>
      </c>
      <c r="N6" s="533" t="s">
        <v>132</v>
      </c>
      <c r="O6" s="534" t="s">
        <v>9</v>
      </c>
      <c r="P6" s="850"/>
      <c r="Q6" s="845"/>
      <c r="R6" s="845"/>
      <c r="S6" s="844"/>
    </row>
    <row r="7" spans="1:21">
      <c r="A7" s="847" t="s">
        <v>133</v>
      </c>
      <c r="B7" s="847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</row>
    <row r="8" spans="1:21" ht="25.5">
      <c r="A8" s="536">
        <v>1</v>
      </c>
      <c r="B8" s="537" t="s">
        <v>75</v>
      </c>
      <c r="C8" s="538" t="s">
        <v>134</v>
      </c>
      <c r="D8" s="539" t="s">
        <v>12</v>
      </c>
      <c r="E8" s="536">
        <v>4.0599999999999996</v>
      </c>
      <c r="F8" s="540">
        <v>42747</v>
      </c>
      <c r="G8" s="536">
        <v>4.0599999999999996</v>
      </c>
      <c r="H8" s="540">
        <v>43477</v>
      </c>
      <c r="I8" s="541"/>
      <c r="J8" s="536">
        <v>5</v>
      </c>
      <c r="K8" s="536">
        <f>G8*J8%</f>
        <v>0.20299999999999999</v>
      </c>
      <c r="L8" s="536">
        <v>70</v>
      </c>
      <c r="M8" s="542">
        <f>K8*L8%</f>
        <v>0.14209999999999998</v>
      </c>
      <c r="N8" s="536"/>
      <c r="O8" s="536"/>
      <c r="P8" s="542">
        <f>K8*23.5%</f>
        <v>4.7704999999999997E-2</v>
      </c>
      <c r="Q8" s="542">
        <f>P8+O8+M8+K8+I8</f>
        <v>0.39280499999999996</v>
      </c>
      <c r="R8" s="542">
        <f>Q8*1490</f>
        <v>585.27944999999988</v>
      </c>
      <c r="S8" s="536"/>
    </row>
    <row r="9" spans="1:21" ht="14.25" customHeight="1">
      <c r="B9" s="852" t="s">
        <v>135</v>
      </c>
      <c r="C9" s="853"/>
      <c r="D9" s="536"/>
      <c r="E9" s="536"/>
      <c r="F9" s="536"/>
      <c r="G9" s="541"/>
      <c r="H9" s="536"/>
      <c r="I9" s="541"/>
      <c r="J9" s="536"/>
      <c r="K9" s="536"/>
      <c r="L9" s="536"/>
      <c r="M9" s="542"/>
      <c r="N9" s="536"/>
      <c r="O9" s="536"/>
      <c r="P9" s="536"/>
      <c r="Q9" s="542"/>
      <c r="R9" s="542"/>
      <c r="S9" s="536"/>
      <c r="U9" s="95" t="s">
        <v>1</v>
      </c>
    </row>
    <row r="10" spans="1:21" ht="25.5">
      <c r="A10" s="536">
        <v>2</v>
      </c>
      <c r="B10" s="537" t="s">
        <v>69</v>
      </c>
      <c r="C10" s="538" t="s">
        <v>136</v>
      </c>
      <c r="D10" s="539" t="s">
        <v>11</v>
      </c>
      <c r="E10" s="536">
        <v>3.86</v>
      </c>
      <c r="F10" s="540">
        <v>42746</v>
      </c>
      <c r="G10" s="541">
        <f t="shared" ref="G10:G27" si="0">E10+I10</f>
        <v>4.0599999999999996</v>
      </c>
      <c r="H10" s="540">
        <v>43476</v>
      </c>
      <c r="I10" s="541">
        <v>0.2</v>
      </c>
      <c r="J10" s="536"/>
      <c r="K10" s="536"/>
      <c r="L10" s="536">
        <v>70</v>
      </c>
      <c r="M10" s="542">
        <f t="shared" ref="M10:M27" si="1">I10*L10%</f>
        <v>0.13999999999999999</v>
      </c>
      <c r="N10" s="536"/>
      <c r="O10" s="542"/>
      <c r="P10" s="536">
        <f t="shared" ref="P10:P27" si="2">I10*23.5%</f>
        <v>4.7E-2</v>
      </c>
      <c r="Q10" s="542">
        <f t="shared" ref="Q10:Q27" si="3">P10+O10+M10+K10+I10</f>
        <v>0.38700000000000001</v>
      </c>
      <c r="R10" s="542">
        <f t="shared" ref="R10:R27" si="4">Q10*1490</f>
        <v>576.63</v>
      </c>
      <c r="S10" s="536"/>
    </row>
    <row r="11" spans="1:21">
      <c r="A11" s="536">
        <v>3</v>
      </c>
      <c r="B11" s="537" t="s">
        <v>77</v>
      </c>
      <c r="C11" s="538">
        <v>25721</v>
      </c>
      <c r="D11" s="543" t="s">
        <v>38</v>
      </c>
      <c r="E11" s="536">
        <v>3.86</v>
      </c>
      <c r="F11" s="540">
        <v>42746</v>
      </c>
      <c r="G11" s="541">
        <f t="shared" si="0"/>
        <v>4.0599999999999996</v>
      </c>
      <c r="H11" s="540">
        <v>43476</v>
      </c>
      <c r="I11" s="541">
        <v>0.2</v>
      </c>
      <c r="J11" s="536"/>
      <c r="K11" s="536"/>
      <c r="L11" s="536">
        <v>70</v>
      </c>
      <c r="M11" s="542">
        <f t="shared" si="1"/>
        <v>0.13999999999999999</v>
      </c>
      <c r="N11" s="536"/>
      <c r="O11" s="542"/>
      <c r="P11" s="536">
        <f t="shared" si="2"/>
        <v>4.7E-2</v>
      </c>
      <c r="Q11" s="542">
        <f t="shared" si="3"/>
        <v>0.38700000000000001</v>
      </c>
      <c r="R11" s="542">
        <f t="shared" si="4"/>
        <v>576.63</v>
      </c>
      <c r="S11" s="536"/>
    </row>
    <row r="12" spans="1:21" ht="14.25" customHeight="1">
      <c r="B12" s="852" t="s">
        <v>138</v>
      </c>
      <c r="C12" s="853"/>
      <c r="D12" s="536"/>
      <c r="E12" s="536"/>
      <c r="F12" s="540"/>
      <c r="G12" s="541"/>
      <c r="H12" s="540"/>
      <c r="I12" s="541"/>
      <c r="J12" s="536"/>
      <c r="K12" s="536"/>
      <c r="L12" s="536"/>
      <c r="M12" s="542" t="s">
        <v>1</v>
      </c>
      <c r="N12" s="536"/>
      <c r="O12" s="542"/>
      <c r="P12" s="536"/>
      <c r="Q12" s="542"/>
      <c r="R12" s="542" t="s">
        <v>1</v>
      </c>
      <c r="S12" s="536"/>
    </row>
    <row r="13" spans="1:21" ht="14.25" customHeight="1">
      <c r="A13" s="536">
        <v>4</v>
      </c>
      <c r="B13" s="544" t="s">
        <v>90</v>
      </c>
      <c r="C13" s="545" t="s">
        <v>185</v>
      </c>
      <c r="D13" s="546" t="s">
        <v>12</v>
      </c>
      <c r="E13" s="99">
        <v>4.0599999999999996</v>
      </c>
      <c r="F13" s="540">
        <v>43040</v>
      </c>
      <c r="G13" s="541">
        <v>4.0599999999999996</v>
      </c>
      <c r="H13" s="540">
        <v>43770</v>
      </c>
      <c r="I13" s="541"/>
      <c r="J13" s="536">
        <v>5</v>
      </c>
      <c r="K13" s="536">
        <f>G13*J13%</f>
        <v>0.20299999999999999</v>
      </c>
      <c r="L13" s="536">
        <v>70</v>
      </c>
      <c r="M13" s="542">
        <f>K13*L13%</f>
        <v>0.14209999999999998</v>
      </c>
      <c r="N13" s="536"/>
      <c r="O13" s="542"/>
      <c r="P13" s="542">
        <f>K13*23.5%</f>
        <v>4.7704999999999997E-2</v>
      </c>
      <c r="Q13" s="542">
        <f>P13+O13+M13+K13+I13</f>
        <v>0.39280499999999996</v>
      </c>
      <c r="R13" s="542">
        <f t="shared" si="4"/>
        <v>585.27944999999988</v>
      </c>
      <c r="S13" s="536"/>
    </row>
    <row r="14" spans="1:21" ht="25.5">
      <c r="A14" s="536">
        <v>5</v>
      </c>
      <c r="B14" s="537" t="s">
        <v>96</v>
      </c>
      <c r="C14" s="538">
        <v>28073</v>
      </c>
      <c r="D14" s="539" t="s">
        <v>11</v>
      </c>
      <c r="E14" s="536">
        <v>3.86</v>
      </c>
      <c r="F14" s="540">
        <v>42746</v>
      </c>
      <c r="G14" s="541">
        <f t="shared" si="0"/>
        <v>4.0599999999999996</v>
      </c>
      <c r="H14" s="540">
        <v>43476</v>
      </c>
      <c r="I14" s="541">
        <v>0.2</v>
      </c>
      <c r="J14" s="536"/>
      <c r="K14" s="536"/>
      <c r="L14" s="536">
        <v>70</v>
      </c>
      <c r="M14" s="542">
        <f t="shared" si="1"/>
        <v>0.13999999999999999</v>
      </c>
      <c r="N14" s="536"/>
      <c r="O14" s="542"/>
      <c r="P14" s="536">
        <f t="shared" si="2"/>
        <v>4.7E-2</v>
      </c>
      <c r="Q14" s="542">
        <f t="shared" si="3"/>
        <v>0.38700000000000001</v>
      </c>
      <c r="R14" s="542">
        <f t="shared" si="4"/>
        <v>576.63</v>
      </c>
      <c r="S14" s="536"/>
    </row>
    <row r="15" spans="1:21" ht="25.5">
      <c r="A15" s="547">
        <v>6</v>
      </c>
      <c r="B15" s="537" t="s">
        <v>139</v>
      </c>
      <c r="C15" s="538" t="s">
        <v>140</v>
      </c>
      <c r="D15" s="539" t="s">
        <v>12</v>
      </c>
      <c r="E15" s="536">
        <v>3.86</v>
      </c>
      <c r="F15" s="540">
        <v>42746</v>
      </c>
      <c r="G15" s="541">
        <f t="shared" si="0"/>
        <v>4.0599999999999996</v>
      </c>
      <c r="H15" s="540">
        <v>43476</v>
      </c>
      <c r="I15" s="541">
        <v>0.2</v>
      </c>
      <c r="J15" s="536"/>
      <c r="K15" s="536"/>
      <c r="L15" s="536">
        <v>70</v>
      </c>
      <c r="M15" s="542">
        <f t="shared" si="1"/>
        <v>0.13999999999999999</v>
      </c>
      <c r="N15" s="536"/>
      <c r="O15" s="542"/>
      <c r="P15" s="536">
        <f t="shared" si="2"/>
        <v>4.7E-2</v>
      </c>
      <c r="Q15" s="542">
        <f t="shared" si="3"/>
        <v>0.38700000000000001</v>
      </c>
      <c r="R15" s="542">
        <f t="shared" si="4"/>
        <v>576.63</v>
      </c>
      <c r="S15" s="536"/>
    </row>
    <row r="16" spans="1:21" ht="14.25" customHeight="1">
      <c r="B16" s="852" t="s">
        <v>142</v>
      </c>
      <c r="C16" s="853"/>
      <c r="D16" s="548"/>
      <c r="E16" s="543"/>
      <c r="F16" s="549"/>
      <c r="G16" s="541"/>
      <c r="H16" s="549"/>
      <c r="I16" s="541"/>
      <c r="J16" s="541"/>
      <c r="K16" s="541"/>
      <c r="L16" s="543"/>
      <c r="M16" s="542"/>
      <c r="N16" s="542"/>
      <c r="O16" s="542"/>
      <c r="P16" s="536"/>
      <c r="Q16" s="542"/>
      <c r="R16" s="542"/>
      <c r="S16" s="536"/>
    </row>
    <row r="17" spans="1:20">
      <c r="A17" s="543">
        <v>7</v>
      </c>
      <c r="B17" s="550" t="s">
        <v>153</v>
      </c>
      <c r="C17" s="549" t="s">
        <v>154</v>
      </c>
      <c r="D17" s="543" t="s">
        <v>38</v>
      </c>
      <c r="E17" s="543">
        <v>4.0599999999999996</v>
      </c>
      <c r="F17" s="549">
        <v>43009</v>
      </c>
      <c r="G17" s="541">
        <f>E17+I17</f>
        <v>4.0599999999999996</v>
      </c>
      <c r="H17" s="549">
        <v>43739</v>
      </c>
      <c r="I17" s="541"/>
      <c r="J17" s="536">
        <v>5</v>
      </c>
      <c r="K17" s="536">
        <f>G17*J17%</f>
        <v>0.20299999999999999</v>
      </c>
      <c r="L17" s="543">
        <v>70</v>
      </c>
      <c r="M17" s="542">
        <f>K17*L17%</f>
        <v>0.14209999999999998</v>
      </c>
      <c r="N17" s="542"/>
      <c r="O17" s="542"/>
      <c r="P17" s="542">
        <f>K17*23.5%</f>
        <v>4.7704999999999997E-2</v>
      </c>
      <c r="Q17" s="542">
        <f t="shared" si="3"/>
        <v>0.39280499999999996</v>
      </c>
      <c r="R17" s="542">
        <f>Q17*1490</f>
        <v>585.27944999999988</v>
      </c>
      <c r="S17" s="536"/>
    </row>
    <row r="18" spans="1:20" ht="14.25" customHeight="1">
      <c r="B18" s="852" t="s">
        <v>143</v>
      </c>
      <c r="C18" s="853"/>
      <c r="D18" s="539"/>
      <c r="E18" s="536"/>
      <c r="F18" s="551"/>
      <c r="G18" s="541"/>
      <c r="H18" s="551"/>
      <c r="I18" s="541"/>
      <c r="J18" s="541"/>
      <c r="K18" s="541"/>
      <c r="L18" s="536"/>
      <c r="M18" s="542"/>
      <c r="N18" s="542"/>
      <c r="O18" s="542"/>
      <c r="P18" s="536"/>
      <c r="Q18" s="542"/>
      <c r="R18" s="542"/>
      <c r="S18" s="536"/>
    </row>
    <row r="19" spans="1:20" ht="25.5">
      <c r="A19" s="543">
        <v>8</v>
      </c>
      <c r="B19" s="537" t="s">
        <v>116</v>
      </c>
      <c r="C19" s="551">
        <v>26127</v>
      </c>
      <c r="D19" s="539" t="s">
        <v>12</v>
      </c>
      <c r="E19" s="536">
        <v>4.0599999999999996</v>
      </c>
      <c r="F19" s="551">
        <v>43090</v>
      </c>
      <c r="G19" s="541">
        <f t="shared" si="0"/>
        <v>4.0599999999999996</v>
      </c>
      <c r="H19" s="551">
        <v>43820</v>
      </c>
      <c r="I19" s="541"/>
      <c r="J19" s="536">
        <v>5</v>
      </c>
      <c r="K19" s="536">
        <f>G19*J19%</f>
        <v>0.20299999999999999</v>
      </c>
      <c r="L19" s="536">
        <v>40</v>
      </c>
      <c r="M19" s="542">
        <f>K19*L19%</f>
        <v>8.1199999999999994E-2</v>
      </c>
      <c r="N19" s="542"/>
      <c r="O19" s="542"/>
      <c r="P19" s="542">
        <f>K19*23.5%</f>
        <v>4.7704999999999997E-2</v>
      </c>
      <c r="Q19" s="542">
        <f t="shared" si="3"/>
        <v>0.33190500000000001</v>
      </c>
      <c r="R19" s="542">
        <f t="shared" si="4"/>
        <v>494.53845000000001</v>
      </c>
      <c r="S19" s="536"/>
    </row>
    <row r="20" spans="1:20" ht="25.5">
      <c r="A20" s="543">
        <v>9</v>
      </c>
      <c r="B20" s="537" t="s">
        <v>118</v>
      </c>
      <c r="C20" s="551">
        <v>33953</v>
      </c>
      <c r="D20" s="539" t="s">
        <v>12</v>
      </c>
      <c r="E20" s="536">
        <v>2.06</v>
      </c>
      <c r="F20" s="551">
        <v>43070</v>
      </c>
      <c r="G20" s="541">
        <f t="shared" si="0"/>
        <v>2.2600000000000002</v>
      </c>
      <c r="H20" s="551">
        <v>43800</v>
      </c>
      <c r="I20" s="541">
        <v>0.2</v>
      </c>
      <c r="J20" s="541"/>
      <c r="K20" s="541"/>
      <c r="L20" s="536">
        <v>40</v>
      </c>
      <c r="M20" s="542">
        <f t="shared" si="1"/>
        <v>8.0000000000000016E-2</v>
      </c>
      <c r="N20" s="542"/>
      <c r="O20" s="542"/>
      <c r="P20" s="536">
        <f t="shared" si="2"/>
        <v>4.7E-2</v>
      </c>
      <c r="Q20" s="542">
        <f t="shared" si="3"/>
        <v>0.32700000000000001</v>
      </c>
      <c r="R20" s="542">
        <f t="shared" si="4"/>
        <v>487.23</v>
      </c>
      <c r="S20" s="536"/>
    </row>
    <row r="21" spans="1:20">
      <c r="A21" s="536">
        <v>10</v>
      </c>
      <c r="B21" s="550" t="s">
        <v>83</v>
      </c>
      <c r="C21" s="549">
        <v>26158</v>
      </c>
      <c r="D21" s="543" t="s">
        <v>38</v>
      </c>
      <c r="E21" s="543">
        <v>3.86</v>
      </c>
      <c r="F21" s="549">
        <v>43070</v>
      </c>
      <c r="G21" s="541">
        <f>E21+I21</f>
        <v>4.0599999999999996</v>
      </c>
      <c r="H21" s="549">
        <v>43800</v>
      </c>
      <c r="I21" s="541">
        <v>0.2</v>
      </c>
      <c r="J21" s="541"/>
      <c r="K21" s="541"/>
      <c r="L21" s="543">
        <v>40</v>
      </c>
      <c r="M21" s="542">
        <f>I21*L21%</f>
        <v>8.0000000000000016E-2</v>
      </c>
      <c r="N21" s="536"/>
      <c r="O21" s="542"/>
      <c r="P21" s="536">
        <f>I21*23.5%</f>
        <v>4.7E-2</v>
      </c>
      <c r="Q21" s="542">
        <f t="shared" si="3"/>
        <v>0.32700000000000001</v>
      </c>
      <c r="R21" s="542">
        <f>Q21*1490</f>
        <v>487.23</v>
      </c>
      <c r="S21" s="536"/>
    </row>
    <row r="22" spans="1:20">
      <c r="B22" s="552" t="s">
        <v>144</v>
      </c>
      <c r="C22" s="549"/>
      <c r="D22" s="543"/>
      <c r="E22" s="543"/>
      <c r="F22" s="549"/>
      <c r="G22" s="541"/>
      <c r="H22" s="549"/>
      <c r="I22" s="541"/>
      <c r="J22" s="541"/>
      <c r="K22" s="541"/>
      <c r="L22" s="543"/>
      <c r="M22" s="542"/>
      <c r="N22" s="542"/>
      <c r="O22" s="542"/>
      <c r="P22" s="536"/>
      <c r="Q22" s="542"/>
      <c r="R22" s="542"/>
      <c r="S22" s="536"/>
    </row>
    <row r="23" spans="1:20">
      <c r="A23" s="536">
        <v>11</v>
      </c>
      <c r="B23" s="537" t="s">
        <v>82</v>
      </c>
      <c r="C23" s="540">
        <v>26035</v>
      </c>
      <c r="D23" s="543" t="s">
        <v>38</v>
      </c>
      <c r="E23" s="536">
        <v>3.86</v>
      </c>
      <c r="F23" s="540">
        <v>42747</v>
      </c>
      <c r="G23" s="541">
        <f>E23+I23</f>
        <v>4.0599999999999996</v>
      </c>
      <c r="H23" s="540">
        <v>43477</v>
      </c>
      <c r="I23" s="541">
        <v>0.2</v>
      </c>
      <c r="J23" s="536"/>
      <c r="K23" s="536"/>
      <c r="L23" s="536">
        <v>70</v>
      </c>
      <c r="M23" s="542">
        <f>I23*L23%</f>
        <v>0.13999999999999999</v>
      </c>
      <c r="N23" s="536"/>
      <c r="O23" s="542"/>
      <c r="P23" s="536">
        <f>I23*23.5%</f>
        <v>4.7E-2</v>
      </c>
      <c r="Q23" s="542">
        <f t="shared" si="3"/>
        <v>0.38700000000000001</v>
      </c>
      <c r="R23" s="542">
        <f>Q23*1490</f>
        <v>576.63</v>
      </c>
      <c r="S23" s="536"/>
    </row>
    <row r="24" spans="1:20" ht="25.5">
      <c r="A24" s="543">
        <v>12</v>
      </c>
      <c r="B24" s="550" t="s">
        <v>145</v>
      </c>
      <c r="C24" s="549" t="s">
        <v>146</v>
      </c>
      <c r="D24" s="539" t="s">
        <v>12</v>
      </c>
      <c r="E24" s="543">
        <v>4.0599999999999996</v>
      </c>
      <c r="F24" s="549">
        <v>43070</v>
      </c>
      <c r="G24" s="541">
        <f t="shared" si="0"/>
        <v>4.0599999999999996</v>
      </c>
      <c r="H24" s="549">
        <v>43800</v>
      </c>
      <c r="I24" s="541"/>
      <c r="J24" s="536">
        <v>5</v>
      </c>
      <c r="K24" s="536">
        <f>G24*J24%</f>
        <v>0.20299999999999999</v>
      </c>
      <c r="L24" s="543">
        <v>70</v>
      </c>
      <c r="M24" s="542">
        <f>K24*L24%</f>
        <v>0.14209999999999998</v>
      </c>
      <c r="N24" s="542"/>
      <c r="O24" s="542"/>
      <c r="P24" s="542">
        <f>K24*23.5%</f>
        <v>4.7704999999999997E-2</v>
      </c>
      <c r="Q24" s="542">
        <f t="shared" si="3"/>
        <v>0.39280499999999996</v>
      </c>
      <c r="R24" s="542">
        <f t="shared" si="4"/>
        <v>585.27944999999988</v>
      </c>
      <c r="S24" s="536"/>
    </row>
    <row r="25" spans="1:20">
      <c r="B25" s="553" t="s">
        <v>147</v>
      </c>
      <c r="C25" s="549"/>
      <c r="D25" s="539"/>
      <c r="E25" s="543"/>
      <c r="F25" s="549"/>
      <c r="G25" s="541"/>
      <c r="H25" s="549"/>
      <c r="I25" s="541"/>
      <c r="J25" s="541"/>
      <c r="K25" s="541"/>
      <c r="L25" s="543"/>
      <c r="M25" s="542"/>
      <c r="N25" s="542"/>
      <c r="O25" s="542"/>
      <c r="P25" s="536"/>
      <c r="Q25" s="542"/>
      <c r="R25" s="542"/>
      <c r="S25" s="536"/>
    </row>
    <row r="26" spans="1:20">
      <c r="A26" s="785">
        <v>13</v>
      </c>
      <c r="B26" s="783" t="s">
        <v>166</v>
      </c>
      <c r="C26" s="98" t="s">
        <v>204</v>
      </c>
      <c r="D26" s="784" t="s">
        <v>16</v>
      </c>
      <c r="E26" s="12">
        <v>2.67</v>
      </c>
      <c r="F26" s="549">
        <v>42644</v>
      </c>
      <c r="G26" s="541">
        <v>3</v>
      </c>
      <c r="H26" s="549">
        <v>43739</v>
      </c>
      <c r="I26" s="541">
        <v>0.33</v>
      </c>
      <c r="J26" s="541"/>
      <c r="K26" s="541"/>
      <c r="L26" s="543">
        <v>70</v>
      </c>
      <c r="M26" s="542">
        <f>I26*L26%</f>
        <v>0.23099999999999998</v>
      </c>
      <c r="N26" s="554">
        <v>70</v>
      </c>
      <c r="O26" s="542">
        <f>I26*N26%</f>
        <v>0.23099999999999998</v>
      </c>
      <c r="P26" s="536">
        <f>I26*23.5%</f>
        <v>7.7549999999999994E-2</v>
      </c>
      <c r="Q26" s="542">
        <f t="shared" si="3"/>
        <v>0.86955000000000005</v>
      </c>
      <c r="R26" s="542">
        <f t="shared" si="4"/>
        <v>1295.6295</v>
      </c>
      <c r="S26" s="536"/>
    </row>
    <row r="27" spans="1:20" ht="25.5">
      <c r="A27" s="543">
        <v>14</v>
      </c>
      <c r="B27" s="550" t="s">
        <v>148</v>
      </c>
      <c r="C27" s="549" t="s">
        <v>149</v>
      </c>
      <c r="D27" s="539" t="s">
        <v>11</v>
      </c>
      <c r="E27" s="543">
        <v>3.86</v>
      </c>
      <c r="F27" s="549">
        <v>43040</v>
      </c>
      <c r="G27" s="541">
        <f t="shared" si="0"/>
        <v>4.0599999999999996</v>
      </c>
      <c r="H27" s="549">
        <v>43770</v>
      </c>
      <c r="I27" s="541">
        <v>0.2</v>
      </c>
      <c r="J27" s="541"/>
      <c r="K27" s="541"/>
      <c r="L27" s="543">
        <v>40</v>
      </c>
      <c r="M27" s="542">
        <f t="shared" si="1"/>
        <v>8.0000000000000016E-2</v>
      </c>
      <c r="N27" s="554">
        <v>70</v>
      </c>
      <c r="O27" s="542">
        <f>N27%*I27</f>
        <v>0.13999999999999999</v>
      </c>
      <c r="P27" s="536">
        <f t="shared" si="2"/>
        <v>4.7E-2</v>
      </c>
      <c r="Q27" s="542">
        <f t="shared" si="3"/>
        <v>0.46700000000000003</v>
      </c>
      <c r="R27" s="542">
        <f t="shared" si="4"/>
        <v>695.83</v>
      </c>
      <c r="S27" s="536"/>
    </row>
    <row r="28" spans="1:20">
      <c r="A28" s="854" t="s">
        <v>155</v>
      </c>
      <c r="B28" s="854"/>
      <c r="C28" s="555"/>
      <c r="D28" s="555"/>
      <c r="E28" s="555">
        <f>SUM(E8:E27)</f>
        <v>52.05</v>
      </c>
      <c r="F28" s="555"/>
      <c r="G28" s="556">
        <f>SUM(G8:G27)</f>
        <v>53.980000000000004</v>
      </c>
      <c r="H28" s="555"/>
      <c r="I28" s="556">
        <f>SUM(I8:I27)</f>
        <v>1.93</v>
      </c>
      <c r="J28" s="555">
        <f>SUM(J8:J27)</f>
        <v>25</v>
      </c>
      <c r="K28" s="555">
        <f>SUM(K8:K27)</f>
        <v>1.0149999999999999</v>
      </c>
      <c r="L28" s="555" t="s">
        <v>1</v>
      </c>
      <c r="M28" s="556">
        <f>SUM(M8:M27)</f>
        <v>1.8205999999999998</v>
      </c>
      <c r="N28" s="555" t="s">
        <v>1</v>
      </c>
      <c r="O28" s="556">
        <f>SUM(O8:O27)</f>
        <v>0.371</v>
      </c>
      <c r="P28" s="557">
        <f>SUM(P8:P27)</f>
        <v>0.692075</v>
      </c>
      <c r="Q28" s="556">
        <f>SUM(Q8:Q27)</f>
        <v>5.8286750000000005</v>
      </c>
      <c r="R28" s="556">
        <f>SUM(R8:R27)</f>
        <v>8684.7257499999996</v>
      </c>
      <c r="S28" s="555"/>
    </row>
    <row r="29" spans="1:20" ht="16.5">
      <c r="A29" s="419" t="s">
        <v>537</v>
      </c>
      <c r="B29" s="419"/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419" t="s">
        <v>167</v>
      </c>
      <c r="N29" s="419"/>
      <c r="O29" s="419"/>
      <c r="P29" s="419"/>
      <c r="Q29" s="419"/>
      <c r="R29" s="419"/>
      <c r="S29" s="419"/>
      <c r="T29" s="95" t="s">
        <v>1</v>
      </c>
    </row>
    <row r="30" spans="1:20" ht="17.25">
      <c r="A30" s="787" t="s">
        <v>409</v>
      </c>
      <c r="B30" s="787"/>
      <c r="C30" s="787"/>
      <c r="D30" s="787"/>
      <c r="E30" s="787"/>
      <c r="F30" s="787"/>
      <c r="G30" s="787"/>
      <c r="H30" s="787"/>
      <c r="I30" s="421"/>
      <c r="J30" s="422"/>
      <c r="K30" s="422"/>
      <c r="L30" s="422"/>
      <c r="M30" s="787" t="s">
        <v>120</v>
      </c>
      <c r="N30" s="787"/>
      <c r="O30" s="787"/>
      <c r="P30" s="787"/>
      <c r="Q30" s="787"/>
      <c r="R30" s="787"/>
      <c r="S30" s="422"/>
    </row>
    <row r="31" spans="1:20" ht="16.5">
      <c r="A31" s="787" t="s">
        <v>51</v>
      </c>
      <c r="B31" s="787"/>
      <c r="C31" s="787"/>
      <c r="D31" s="787" t="s">
        <v>244</v>
      </c>
      <c r="E31" s="787"/>
      <c r="F31" s="787"/>
      <c r="G31" s="787"/>
      <c r="H31" s="787"/>
      <c r="I31" s="420"/>
      <c r="J31" s="787" t="s">
        <v>22</v>
      </c>
      <c r="K31" s="787"/>
      <c r="L31" s="787"/>
      <c r="M31" s="787"/>
      <c r="N31" s="787"/>
      <c r="O31" s="787"/>
      <c r="P31" s="787" t="s">
        <v>156</v>
      </c>
      <c r="Q31" s="787"/>
      <c r="R31" s="787"/>
      <c r="S31" s="787"/>
    </row>
    <row r="32" spans="1:20" ht="16.5">
      <c r="A32" s="419"/>
      <c r="B32" s="422"/>
      <c r="C32" s="422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</row>
    <row r="33" spans="1:19" ht="16.5">
      <c r="A33" s="419"/>
      <c r="B33" s="422"/>
      <c r="C33" s="422"/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</row>
    <row r="34" spans="1:19" ht="16.5">
      <c r="A34" s="419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</row>
    <row r="35" spans="1:19" ht="15.75">
      <c r="A35" s="424"/>
      <c r="B35" s="425"/>
      <c r="C35" s="425"/>
      <c r="D35" s="425"/>
      <c r="E35" s="425"/>
      <c r="F35" s="425"/>
      <c r="G35" s="425" t="s">
        <v>1</v>
      </c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ht="17.25">
      <c r="A36" s="558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</row>
    <row r="37" spans="1:19" ht="16.5">
      <c r="A37" s="787" t="s">
        <v>52</v>
      </c>
      <c r="B37" s="787"/>
      <c r="C37" s="787"/>
      <c r="D37" s="787" t="s">
        <v>53</v>
      </c>
      <c r="E37" s="787"/>
      <c r="F37" s="787"/>
      <c r="G37" s="787"/>
      <c r="H37" s="787"/>
      <c r="I37" s="423"/>
      <c r="J37" s="787" t="s">
        <v>23</v>
      </c>
      <c r="K37" s="787"/>
      <c r="L37" s="787"/>
      <c r="M37" s="787"/>
      <c r="N37" s="787"/>
      <c r="O37" s="787"/>
      <c r="P37" s="787" t="s">
        <v>157</v>
      </c>
      <c r="Q37" s="787"/>
      <c r="R37" s="787"/>
      <c r="S37" s="787"/>
    </row>
    <row r="38" spans="1:19" ht="16.5">
      <c r="A38" s="559"/>
      <c r="B38" s="559"/>
      <c r="C38" s="559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559"/>
      <c r="S38" s="559"/>
    </row>
  </sheetData>
  <mergeCells count="38">
    <mergeCell ref="B9:C9"/>
    <mergeCell ref="B12:C12"/>
    <mergeCell ref="A37:C37"/>
    <mergeCell ref="D37:H37"/>
    <mergeCell ref="J37:O37"/>
    <mergeCell ref="B16:C16"/>
    <mergeCell ref="B18:C18"/>
    <mergeCell ref="M30:R30"/>
    <mergeCell ref="P37:S37"/>
    <mergeCell ref="A28:B28"/>
    <mergeCell ref="A31:C31"/>
    <mergeCell ref="D31:H31"/>
    <mergeCell ref="J31:O31"/>
    <mergeCell ref="P31:S31"/>
    <mergeCell ref="A30:H30"/>
    <mergeCell ref="A7:B7"/>
    <mergeCell ref="Q5:Q6"/>
    <mergeCell ref="L5:M5"/>
    <mergeCell ref="P5:P6"/>
    <mergeCell ref="G5:G6"/>
    <mergeCell ref="H5:H6"/>
    <mergeCell ref="I5:I6"/>
    <mergeCell ref="J5:K5"/>
    <mergeCell ref="N5:O5"/>
    <mergeCell ref="A1:D1"/>
    <mergeCell ref="I1:S1"/>
    <mergeCell ref="A2:D2"/>
    <mergeCell ref="I2:S2"/>
    <mergeCell ref="A3:S3"/>
    <mergeCell ref="A4:S4"/>
    <mergeCell ref="A5:A6"/>
    <mergeCell ref="B5:B6"/>
    <mergeCell ref="C5:C6"/>
    <mergeCell ref="D5:D6"/>
    <mergeCell ref="E5:E6"/>
    <mergeCell ref="F5:F6"/>
    <mergeCell ref="R5:R6"/>
    <mergeCell ref="S5:S6"/>
  </mergeCells>
  <pageMargins left="0.25" right="0.24" top="0.27" bottom="0.33" header="0.21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activeCell="G1" sqref="G1:G1048576"/>
    </sheetView>
  </sheetViews>
  <sheetFormatPr defaultColWidth="9" defaultRowHeight="15"/>
  <cols>
    <col min="1" max="1" width="3.85546875" style="2" customWidth="1"/>
    <col min="2" max="2" width="14" style="2" customWidth="1"/>
    <col min="3" max="3" width="13.140625" style="2" customWidth="1"/>
    <col min="4" max="4" width="9.42578125" style="2" customWidth="1"/>
    <col min="5" max="5" width="7.42578125" style="2" customWidth="1"/>
    <col min="6" max="6" width="3.28515625" style="2" customWidth="1"/>
    <col min="7" max="7" width="13.28515625" style="1" customWidth="1"/>
    <col min="8" max="8" width="4.140625" style="2" customWidth="1"/>
    <col min="9" max="9" width="12.7109375" style="2" customWidth="1"/>
    <col min="10" max="10" width="7.42578125" style="2" customWidth="1"/>
    <col min="11" max="11" width="4.42578125" style="2" customWidth="1"/>
    <col min="12" max="12" width="7.42578125" style="2" customWidth="1"/>
    <col min="13" max="13" width="3.7109375" style="2" customWidth="1"/>
    <col min="14" max="14" width="3.85546875" style="2" customWidth="1"/>
    <col min="15" max="15" width="6.28515625" style="2" customWidth="1"/>
    <col min="16" max="16" width="7.7109375" style="2" customWidth="1"/>
    <col min="17" max="17" width="10.140625" style="2" bestFit="1" customWidth="1"/>
    <col min="18" max="18" width="11.42578125" style="2" customWidth="1"/>
    <col min="19" max="16384" width="9" style="2"/>
  </cols>
  <sheetData>
    <row r="1" spans="1:22" s="95" customFormat="1" ht="15.75">
      <c r="A1" s="426"/>
      <c r="B1" s="427" t="s">
        <v>448</v>
      </c>
      <c r="C1" s="427"/>
      <c r="D1" s="427"/>
      <c r="E1" s="426"/>
      <c r="F1" s="426"/>
      <c r="G1" s="428"/>
      <c r="H1" s="429"/>
      <c r="I1" s="429"/>
      <c r="J1" s="430"/>
      <c r="K1" s="805" t="s">
        <v>25</v>
      </c>
      <c r="L1" s="805"/>
      <c r="M1" s="805"/>
      <c r="N1" s="805"/>
      <c r="O1" s="805"/>
      <c r="P1" s="805"/>
      <c r="Q1" s="805"/>
      <c r="R1" s="805"/>
    </row>
    <row r="2" spans="1:22" s="95" customFormat="1" ht="18.75">
      <c r="A2" s="431"/>
      <c r="B2" s="431" t="s">
        <v>449</v>
      </c>
      <c r="C2" s="432"/>
      <c r="D2" s="431"/>
      <c r="E2" s="431"/>
      <c r="F2" s="431"/>
      <c r="G2" s="433"/>
      <c r="H2" s="434"/>
      <c r="I2" s="435"/>
      <c r="J2" s="430"/>
      <c r="K2" s="814" t="s">
        <v>26</v>
      </c>
      <c r="L2" s="814"/>
      <c r="M2" s="814"/>
      <c r="N2" s="814"/>
      <c r="O2" s="814"/>
      <c r="P2" s="814"/>
      <c r="Q2" s="814"/>
      <c r="R2" s="814"/>
    </row>
    <row r="3" spans="1:22" s="95" customFormat="1" ht="30" customHeight="1">
      <c r="A3" s="425"/>
      <c r="B3" s="822" t="s">
        <v>447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</row>
    <row r="4" spans="1:22" s="95" customFormat="1" ht="17.25" customHeight="1">
      <c r="A4" s="815" t="s">
        <v>2</v>
      </c>
      <c r="B4" s="815" t="s">
        <v>3</v>
      </c>
      <c r="C4" s="818" t="s">
        <v>27</v>
      </c>
      <c r="D4" s="820" t="s">
        <v>28</v>
      </c>
      <c r="E4" s="796" t="s">
        <v>29</v>
      </c>
      <c r="F4" s="807" t="s">
        <v>30</v>
      </c>
      <c r="G4" s="807"/>
      <c r="H4" s="807" t="s">
        <v>31</v>
      </c>
      <c r="I4" s="807"/>
      <c r="J4" s="796" t="s">
        <v>32</v>
      </c>
      <c r="K4" s="807" t="s">
        <v>33</v>
      </c>
      <c r="L4" s="807"/>
      <c r="M4" s="807" t="s">
        <v>34</v>
      </c>
      <c r="N4" s="807"/>
      <c r="O4" s="796" t="s">
        <v>436</v>
      </c>
      <c r="P4" s="796" t="s">
        <v>437</v>
      </c>
      <c r="Q4" s="796" t="s">
        <v>438</v>
      </c>
      <c r="R4" s="796" t="s">
        <v>8</v>
      </c>
    </row>
    <row r="5" spans="1:22" s="95" customFormat="1" ht="36.75" customHeight="1">
      <c r="A5" s="816"/>
      <c r="B5" s="817"/>
      <c r="C5" s="819"/>
      <c r="D5" s="821"/>
      <c r="E5" s="797"/>
      <c r="F5" s="436" t="s">
        <v>10</v>
      </c>
      <c r="G5" s="437" t="s">
        <v>35</v>
      </c>
      <c r="H5" s="436" t="s">
        <v>10</v>
      </c>
      <c r="I5" s="437" t="s">
        <v>35</v>
      </c>
      <c r="J5" s="797"/>
      <c r="K5" s="436" t="s">
        <v>10</v>
      </c>
      <c r="L5" s="437" t="s">
        <v>9</v>
      </c>
      <c r="M5" s="436" t="s">
        <v>10</v>
      </c>
      <c r="N5" s="437" t="s">
        <v>9</v>
      </c>
      <c r="O5" s="797"/>
      <c r="P5" s="797"/>
      <c r="Q5" s="797"/>
      <c r="R5" s="797"/>
    </row>
    <row r="6" spans="1:22" s="569" customFormat="1" ht="17.25" customHeight="1">
      <c r="A6" s="451">
        <v>1</v>
      </c>
      <c r="B6" s="560" t="s">
        <v>67</v>
      </c>
      <c r="C6" s="561">
        <v>24329</v>
      </c>
      <c r="D6" s="562" t="s">
        <v>12</v>
      </c>
      <c r="E6" s="563">
        <v>4.0599999999999996</v>
      </c>
      <c r="F6" s="564">
        <v>11</v>
      </c>
      <c r="G6" s="565">
        <v>43435</v>
      </c>
      <c r="H6" s="563">
        <v>12</v>
      </c>
      <c r="I6" s="565">
        <v>43800</v>
      </c>
      <c r="J6" s="566">
        <f>E6*1%</f>
        <v>4.0599999999999997E-2</v>
      </c>
      <c r="K6" s="567">
        <v>70</v>
      </c>
      <c r="L6" s="566">
        <f>J6*K6%</f>
        <v>2.8419999999999997E-2</v>
      </c>
      <c r="M6" s="566"/>
      <c r="N6" s="563"/>
      <c r="O6" s="566">
        <f>J6*23.5%</f>
        <v>9.5409999999999991E-3</v>
      </c>
      <c r="P6" s="566">
        <f>O6+L6+J6</f>
        <v>7.8560999999999992E-2</v>
      </c>
      <c r="Q6" s="568">
        <f>P6*1490</f>
        <v>117.05588999999999</v>
      </c>
      <c r="R6" s="563"/>
    </row>
    <row r="7" spans="1:22" s="569" customFormat="1" ht="17.25" customHeight="1">
      <c r="A7" s="451">
        <v>2</v>
      </c>
      <c r="B7" s="560" t="s">
        <v>65</v>
      </c>
      <c r="C7" s="561">
        <v>24111</v>
      </c>
      <c r="D7" s="562" t="s">
        <v>12</v>
      </c>
      <c r="E7" s="563">
        <v>4.0599999999999996</v>
      </c>
      <c r="F7" s="564">
        <v>9</v>
      </c>
      <c r="G7" s="565">
        <v>43435</v>
      </c>
      <c r="H7" s="563">
        <v>10</v>
      </c>
      <c r="I7" s="565">
        <v>43800</v>
      </c>
      <c r="J7" s="566">
        <f t="shared" ref="J7:J10" si="0">E7*1%</f>
        <v>4.0599999999999997E-2</v>
      </c>
      <c r="K7" s="567">
        <v>70</v>
      </c>
      <c r="L7" s="566">
        <f t="shared" ref="L7:L10" si="1">J7*K7%</f>
        <v>2.8419999999999997E-2</v>
      </c>
      <c r="M7" s="566"/>
      <c r="N7" s="563"/>
      <c r="O7" s="566">
        <f t="shared" ref="O7:O10" si="2">J7*23.5%</f>
        <v>9.5409999999999991E-3</v>
      </c>
      <c r="P7" s="566">
        <f t="shared" ref="P7:P10" si="3">O7+L7+J7</f>
        <v>7.8560999999999992E-2</v>
      </c>
      <c r="Q7" s="568">
        <f t="shared" ref="Q7:Q10" si="4">P7*1490</f>
        <v>117.05588999999999</v>
      </c>
      <c r="R7" s="563"/>
    </row>
    <row r="8" spans="1:22" s="569" customFormat="1" ht="17.25" customHeight="1">
      <c r="A8" s="451">
        <v>3</v>
      </c>
      <c r="B8" s="560" t="s">
        <v>74</v>
      </c>
      <c r="C8" s="561">
        <v>24847</v>
      </c>
      <c r="D8" s="562" t="s">
        <v>12</v>
      </c>
      <c r="E8" s="451">
        <v>4.0599999999999996</v>
      </c>
      <c r="F8" s="447">
        <v>7</v>
      </c>
      <c r="G8" s="565">
        <v>43435</v>
      </c>
      <c r="H8" s="451">
        <v>8</v>
      </c>
      <c r="I8" s="565">
        <v>43800</v>
      </c>
      <c r="J8" s="566">
        <f t="shared" si="0"/>
        <v>4.0599999999999997E-2</v>
      </c>
      <c r="K8" s="567">
        <v>70</v>
      </c>
      <c r="L8" s="566">
        <f t="shared" si="1"/>
        <v>2.8419999999999997E-2</v>
      </c>
      <c r="M8" s="566"/>
      <c r="N8" s="451"/>
      <c r="O8" s="566">
        <f t="shared" si="2"/>
        <v>9.5409999999999991E-3</v>
      </c>
      <c r="P8" s="566">
        <f t="shared" si="3"/>
        <v>7.8560999999999992E-2</v>
      </c>
      <c r="Q8" s="568">
        <f t="shared" si="4"/>
        <v>117.05588999999999</v>
      </c>
      <c r="R8" s="451"/>
    </row>
    <row r="9" spans="1:22" s="569" customFormat="1" ht="17.25" customHeight="1">
      <c r="A9" s="451">
        <v>4</v>
      </c>
      <c r="B9" s="560" t="s">
        <v>64</v>
      </c>
      <c r="C9" s="570" t="s">
        <v>214</v>
      </c>
      <c r="D9" s="562" t="s">
        <v>12</v>
      </c>
      <c r="E9" s="451">
        <v>4.0599999999999996</v>
      </c>
      <c r="F9" s="447">
        <v>9</v>
      </c>
      <c r="G9" s="565">
        <v>43435</v>
      </c>
      <c r="H9" s="451">
        <v>10</v>
      </c>
      <c r="I9" s="565">
        <v>43800</v>
      </c>
      <c r="J9" s="566">
        <f t="shared" si="0"/>
        <v>4.0599999999999997E-2</v>
      </c>
      <c r="K9" s="567">
        <v>70</v>
      </c>
      <c r="L9" s="566">
        <f t="shared" si="1"/>
        <v>2.8419999999999997E-2</v>
      </c>
      <c r="M9" s="566"/>
      <c r="N9" s="451"/>
      <c r="O9" s="566">
        <f t="shared" si="2"/>
        <v>9.5409999999999991E-3</v>
      </c>
      <c r="P9" s="566">
        <f t="shared" si="3"/>
        <v>7.8560999999999992E-2</v>
      </c>
      <c r="Q9" s="568">
        <f t="shared" si="4"/>
        <v>117.05588999999999</v>
      </c>
      <c r="R9" s="451"/>
    </row>
    <row r="10" spans="1:22" s="569" customFormat="1" ht="17.25" customHeight="1">
      <c r="A10" s="451">
        <v>5</v>
      </c>
      <c r="B10" s="560" t="s">
        <v>454</v>
      </c>
      <c r="C10" s="570" t="s">
        <v>223</v>
      </c>
      <c r="D10" s="562" t="s">
        <v>12</v>
      </c>
      <c r="E10" s="451">
        <v>4.0599999999999996</v>
      </c>
      <c r="F10" s="447">
        <v>10</v>
      </c>
      <c r="G10" s="565">
        <v>43435</v>
      </c>
      <c r="H10" s="451">
        <v>11</v>
      </c>
      <c r="I10" s="565">
        <v>43800</v>
      </c>
      <c r="J10" s="566">
        <f t="shared" si="0"/>
        <v>4.0599999999999997E-2</v>
      </c>
      <c r="K10" s="567">
        <v>70</v>
      </c>
      <c r="L10" s="566">
        <f t="shared" si="1"/>
        <v>2.8419999999999997E-2</v>
      </c>
      <c r="M10" s="566"/>
      <c r="N10" s="451"/>
      <c r="O10" s="566">
        <f t="shared" si="2"/>
        <v>9.5409999999999991E-3</v>
      </c>
      <c r="P10" s="566">
        <f t="shared" si="3"/>
        <v>7.8560999999999992E-2</v>
      </c>
      <c r="Q10" s="568">
        <f t="shared" si="4"/>
        <v>117.05588999999999</v>
      </c>
      <c r="R10" s="451"/>
    </row>
    <row r="11" spans="1:22" s="94" customFormat="1" ht="15.75">
      <c r="A11" s="451" t="s">
        <v>1</v>
      </c>
      <c r="B11" s="444"/>
      <c r="C11" s="465"/>
      <c r="D11" s="445"/>
      <c r="E11" s="571">
        <f>SUM(E6:E10)</f>
        <v>20.299999999999997</v>
      </c>
      <c r="F11" s="572"/>
      <c r="G11" s="573"/>
      <c r="H11" s="572"/>
      <c r="I11" s="573"/>
      <c r="J11" s="574">
        <f>SUM(J6:J10)</f>
        <v>0.20299999999999999</v>
      </c>
      <c r="K11" s="471">
        <f>SUM(K6:K10)</f>
        <v>350</v>
      </c>
      <c r="L11" s="574">
        <f>SUM(L6:L10)</f>
        <v>0.14209999999999998</v>
      </c>
      <c r="M11" s="575"/>
      <c r="N11" s="575"/>
      <c r="O11" s="574">
        <f>SUM(O6:O10)</f>
        <v>4.7704999999999997E-2</v>
      </c>
      <c r="P11" s="574">
        <f>SUM(P6:P10)</f>
        <v>0.39280499999999996</v>
      </c>
      <c r="Q11" s="576">
        <f>SUM(Q6:Q10)</f>
        <v>585.27945</v>
      </c>
      <c r="R11" s="443"/>
      <c r="S11" s="569"/>
      <c r="T11" s="569"/>
      <c r="U11" s="569"/>
      <c r="V11" s="569"/>
    </row>
    <row r="12" spans="1:22" s="94" customFormat="1" ht="19.5" customHeight="1">
      <c r="A12" s="488"/>
      <c r="B12" s="489"/>
      <c r="C12" s="490"/>
      <c r="D12" s="491"/>
      <c r="E12" s="492"/>
      <c r="F12" s="493"/>
      <c r="G12" s="494"/>
      <c r="H12" s="495"/>
      <c r="I12" s="494"/>
      <c r="J12" s="496"/>
      <c r="K12" s="497"/>
      <c r="L12" s="496"/>
      <c r="M12" s="497"/>
      <c r="N12" s="497"/>
      <c r="O12" s="496"/>
      <c r="P12" s="496"/>
      <c r="Q12" s="496"/>
      <c r="R12" s="488"/>
    </row>
    <row r="13" spans="1:22" s="95" customFormat="1" ht="18.75">
      <c r="A13" s="426"/>
      <c r="B13" s="498" t="s">
        <v>445</v>
      </c>
      <c r="C13" s="499"/>
      <c r="D13" s="500"/>
      <c r="E13" s="434"/>
      <c r="F13" s="501"/>
      <c r="G13" s="502"/>
      <c r="H13" s="501"/>
      <c r="I13" s="501"/>
      <c r="J13" s="503"/>
      <c r="K13" s="426"/>
      <c r="L13" s="498" t="s">
        <v>444</v>
      </c>
      <c r="M13" s="504"/>
      <c r="N13" s="505"/>
      <c r="O13" s="504"/>
      <c r="P13" s="506"/>
      <c r="Q13" s="506"/>
      <c r="R13" s="507"/>
    </row>
    <row r="14" spans="1:22" s="95" customFormat="1">
      <c r="A14" s="508"/>
      <c r="B14" s="509"/>
      <c r="C14" s="510" t="s">
        <v>46</v>
      </c>
      <c r="D14" s="511"/>
      <c r="E14" s="511"/>
      <c r="F14" s="511"/>
      <c r="G14" s="512"/>
      <c r="H14" s="511"/>
      <c r="I14" s="511"/>
      <c r="J14" s="513"/>
      <c r="K14" s="508"/>
      <c r="L14" s="509"/>
      <c r="M14" s="514" t="s">
        <v>54</v>
      </c>
      <c r="N14" s="513"/>
      <c r="O14" s="515"/>
      <c r="P14" s="508"/>
      <c r="Q14" s="508"/>
      <c r="R14" s="508"/>
    </row>
    <row r="15" spans="1:22" s="95" customFormat="1" ht="15.75">
      <c r="A15" s="806" t="s">
        <v>51</v>
      </c>
      <c r="B15" s="806"/>
      <c r="C15" s="806"/>
      <c r="D15" s="431"/>
      <c r="E15" s="516" t="s">
        <v>446</v>
      </c>
      <c r="F15" s="517"/>
      <c r="G15" s="433"/>
      <c r="H15" s="516"/>
      <c r="I15" s="516"/>
      <c r="J15" s="516"/>
      <c r="K15" s="431" t="s">
        <v>22</v>
      </c>
      <c r="L15" s="517"/>
      <c r="M15" s="431"/>
      <c r="N15" s="517"/>
      <c r="P15" s="805" t="s">
        <v>47</v>
      </c>
      <c r="Q15" s="805"/>
      <c r="R15" s="805"/>
    </row>
    <row r="16" spans="1:22" s="95" customFormat="1" ht="15.75">
      <c r="A16" s="426"/>
      <c r="B16" s="426"/>
      <c r="C16" s="518"/>
      <c r="D16" s="503" t="s">
        <v>1</v>
      </c>
      <c r="E16" s="519"/>
      <c r="F16" s="520"/>
      <c r="G16" s="521"/>
      <c r="H16" s="520"/>
      <c r="I16" s="429"/>
      <c r="J16" s="522"/>
      <c r="K16" s="522"/>
      <c r="L16" s="426"/>
      <c r="M16" s="426"/>
      <c r="N16" s="426"/>
      <c r="O16" s="426"/>
      <c r="P16" s="522" t="s">
        <v>1</v>
      </c>
      <c r="Q16" s="522"/>
      <c r="R16" s="522"/>
    </row>
    <row r="17" spans="1:18" s="95" customFormat="1">
      <c r="A17" s="522"/>
      <c r="B17" s="522"/>
      <c r="C17" s="523"/>
      <c r="D17" s="524"/>
      <c r="E17" s="525"/>
      <c r="F17" s="520"/>
      <c r="G17" s="521"/>
      <c r="H17" s="520"/>
      <c r="I17" s="520"/>
      <c r="J17" s="526"/>
      <c r="K17" s="522"/>
      <c r="L17" s="522"/>
      <c r="M17" s="522"/>
      <c r="N17" s="522"/>
      <c r="O17" s="522"/>
      <c r="P17" s="522"/>
      <c r="Q17" s="522"/>
      <c r="R17" s="522"/>
    </row>
    <row r="18" spans="1:18" s="95" customFormat="1">
      <c r="A18" s="522"/>
      <c r="B18" s="522"/>
      <c r="C18" s="523"/>
      <c r="D18" s="524"/>
      <c r="E18" s="525"/>
      <c r="F18" s="520"/>
      <c r="G18" s="521"/>
      <c r="H18" s="520"/>
      <c r="I18" s="520"/>
      <c r="J18" s="526"/>
      <c r="K18" s="522"/>
      <c r="L18" s="522"/>
      <c r="M18" s="522"/>
      <c r="N18" s="522"/>
      <c r="O18" s="522"/>
      <c r="P18" s="522"/>
      <c r="Q18" s="522"/>
      <c r="R18" s="522"/>
    </row>
    <row r="19" spans="1:18" s="95" customFormat="1">
      <c r="A19" s="522"/>
      <c r="B19" s="522"/>
      <c r="C19" s="523"/>
      <c r="D19" s="524"/>
      <c r="E19" s="525"/>
      <c r="F19" s="520"/>
      <c r="G19" s="521" t="s">
        <v>48</v>
      </c>
      <c r="H19" s="520"/>
      <c r="I19" s="520"/>
      <c r="J19" s="526"/>
      <c r="K19" s="522"/>
      <c r="L19" s="522"/>
      <c r="M19" s="522"/>
      <c r="N19" s="522"/>
      <c r="O19" s="522"/>
      <c r="P19" s="522"/>
      <c r="Q19" s="522"/>
      <c r="R19" s="522"/>
    </row>
    <row r="20" spans="1:18" s="95" customFormat="1">
      <c r="A20" s="522"/>
      <c r="B20" s="522"/>
      <c r="C20" s="523"/>
      <c r="D20" s="524"/>
      <c r="E20" s="525"/>
      <c r="F20" s="520"/>
      <c r="G20" s="521"/>
      <c r="H20" s="520"/>
      <c r="I20" s="520"/>
      <c r="J20" s="526"/>
      <c r="K20" s="526"/>
      <c r="L20" s="522"/>
      <c r="M20" s="522"/>
      <c r="N20" s="522"/>
      <c r="O20" s="522"/>
      <c r="P20" s="522"/>
      <c r="Q20" s="522"/>
      <c r="R20" s="522"/>
    </row>
    <row r="21" spans="1:18" s="95" customFormat="1" ht="15.75">
      <c r="A21" s="527"/>
      <c r="B21" s="528" t="s">
        <v>52</v>
      </c>
      <c r="C21" s="529"/>
      <c r="D21" s="527"/>
      <c r="E21" s="527" t="s">
        <v>53</v>
      </c>
      <c r="F21" s="517"/>
      <c r="G21" s="530"/>
      <c r="H21" s="531"/>
      <c r="I21" s="527"/>
      <c r="J21" s="527"/>
      <c r="K21" s="528" t="s">
        <v>49</v>
      </c>
      <c r="L21" s="517"/>
      <c r="M21" s="527"/>
      <c r="N21" s="517"/>
      <c r="O21" s="528"/>
      <c r="P21" s="804" t="s">
        <v>50</v>
      </c>
      <c r="Q21" s="804"/>
      <c r="R21" s="804"/>
    </row>
    <row r="22" spans="1:18">
      <c r="F22" s="1"/>
    </row>
  </sheetData>
  <mergeCells count="20">
    <mergeCell ref="K1:R1"/>
    <mergeCell ref="K2:R2"/>
    <mergeCell ref="B3:R3"/>
    <mergeCell ref="A4:A5"/>
    <mergeCell ref="B4:B5"/>
    <mergeCell ref="C4:C5"/>
    <mergeCell ref="D4:D5"/>
    <mergeCell ref="E4:E5"/>
    <mergeCell ref="F4:G4"/>
    <mergeCell ref="H4:I4"/>
    <mergeCell ref="R4:R5"/>
    <mergeCell ref="A15:C15"/>
    <mergeCell ref="P15:R15"/>
    <mergeCell ref="P21:R21"/>
    <mergeCell ref="J4:J5"/>
    <mergeCell ref="K4:L4"/>
    <mergeCell ref="M4:N4"/>
    <mergeCell ref="O4:O5"/>
    <mergeCell ref="P4:P5"/>
    <mergeCell ref="Q4:Q5"/>
  </mergeCells>
  <pageMargins left="0.38" right="0.16" top="0.24" bottom="0.31" header="0.2" footer="0.2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D31"/>
  <sheetViews>
    <sheetView topLeftCell="A3" workbookViewId="0">
      <selection activeCell="P16" sqref="P16"/>
    </sheetView>
  </sheetViews>
  <sheetFormatPr defaultColWidth="9" defaultRowHeight="15"/>
  <cols>
    <col min="1" max="1" width="3.42578125" style="578" customWidth="1"/>
    <col min="2" max="2" width="19.7109375" style="578" customWidth="1"/>
    <col min="3" max="3" width="16.140625" style="578" customWidth="1"/>
    <col min="4" max="4" width="13.42578125" style="578" customWidth="1"/>
    <col min="5" max="7" width="4.42578125" style="578" customWidth="1"/>
    <col min="8" max="8" width="15.85546875" style="578" customWidth="1"/>
    <col min="9" max="10" width="4.140625" style="578" customWidth="1"/>
    <col min="11" max="11" width="5.85546875" style="578" customWidth="1"/>
    <col min="12" max="12" width="15.42578125" style="578" customWidth="1"/>
    <col min="13" max="13" width="5.85546875" style="578" customWidth="1"/>
    <col min="14" max="14" width="7.7109375" style="578" customWidth="1"/>
    <col min="15" max="15" width="15.140625" style="578" customWidth="1"/>
    <col min="16" max="16" width="17.7109375" style="578" customWidth="1"/>
    <col min="17" max="17" width="11.5703125" style="578" customWidth="1"/>
    <col min="18" max="16384" width="9" style="578"/>
  </cols>
  <sheetData>
    <row r="1" spans="1:16384" s="95" customFormat="1" ht="15.75">
      <c r="A1" s="426"/>
      <c r="B1" s="427" t="s">
        <v>448</v>
      </c>
      <c r="C1" s="427"/>
      <c r="D1" s="427"/>
      <c r="E1" s="426"/>
      <c r="F1" s="426"/>
      <c r="G1" s="428"/>
      <c r="H1" s="429"/>
      <c r="I1" s="429"/>
      <c r="J1" s="430"/>
      <c r="K1" s="805" t="s">
        <v>25</v>
      </c>
      <c r="L1" s="805"/>
      <c r="M1" s="805"/>
      <c r="N1" s="805"/>
      <c r="O1" s="805"/>
      <c r="P1" s="643"/>
      <c r="Q1" s="643"/>
      <c r="R1" s="643"/>
    </row>
    <row r="2" spans="1:16384" s="95" customFormat="1" ht="18.75">
      <c r="A2" s="431"/>
      <c r="B2" s="431" t="s">
        <v>449</v>
      </c>
      <c r="C2" s="427"/>
      <c r="D2" s="431"/>
      <c r="E2" s="431"/>
      <c r="F2" s="431"/>
      <c r="G2" s="433"/>
      <c r="H2" s="434"/>
      <c r="I2" s="435"/>
      <c r="J2" s="430"/>
      <c r="K2" s="814" t="s">
        <v>26</v>
      </c>
      <c r="L2" s="814"/>
      <c r="M2" s="814"/>
      <c r="N2" s="814"/>
      <c r="O2" s="814"/>
      <c r="P2" s="501"/>
      <c r="Q2" s="501"/>
      <c r="R2" s="501"/>
    </row>
    <row r="3" spans="1:16384" ht="25.5" customHeight="1">
      <c r="B3" s="577" t="s">
        <v>486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</row>
    <row r="4" spans="1:16384" ht="18">
      <c r="A4" s="889" t="s">
        <v>460</v>
      </c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1006" t="s">
        <v>491</v>
      </c>
      <c r="Q4" s="1006"/>
      <c r="R4" s="1006"/>
    </row>
    <row r="5" spans="1:16384" ht="15.75" customHeight="1">
      <c r="A5" s="855" t="s">
        <v>2</v>
      </c>
      <c r="B5" s="858" t="s">
        <v>123</v>
      </c>
      <c r="C5" s="861" t="s">
        <v>124</v>
      </c>
      <c r="D5" s="861" t="s">
        <v>28</v>
      </c>
      <c r="E5" s="864" t="s">
        <v>461</v>
      </c>
      <c r="F5" s="864"/>
      <c r="G5" s="864"/>
      <c r="H5" s="864"/>
      <c r="I5" s="864"/>
      <c r="J5" s="864"/>
      <c r="K5" s="864"/>
      <c r="L5" s="864"/>
      <c r="M5" s="865" t="s">
        <v>462</v>
      </c>
      <c r="N5" s="880" t="s">
        <v>487</v>
      </c>
      <c r="O5" s="883" t="s">
        <v>8</v>
      </c>
      <c r="P5" s="1006"/>
      <c r="Q5" s="1006"/>
      <c r="R5" s="1006"/>
    </row>
    <row r="6" spans="1:16384" ht="15.75">
      <c r="A6" s="856"/>
      <c r="B6" s="859"/>
      <c r="C6" s="862"/>
      <c r="D6" s="862"/>
      <c r="E6" s="864" t="s">
        <v>463</v>
      </c>
      <c r="F6" s="864"/>
      <c r="G6" s="864"/>
      <c r="H6" s="864"/>
      <c r="I6" s="864" t="s">
        <v>464</v>
      </c>
      <c r="J6" s="864"/>
      <c r="K6" s="864"/>
      <c r="L6" s="864"/>
      <c r="M6" s="866"/>
      <c r="N6" s="881"/>
      <c r="O6" s="884"/>
      <c r="P6" s="1006"/>
      <c r="Q6" s="1006"/>
      <c r="R6" s="1006"/>
    </row>
    <row r="7" spans="1:16384" ht="15" customHeight="1">
      <c r="A7" s="856"/>
      <c r="B7" s="859"/>
      <c r="C7" s="862"/>
      <c r="D7" s="862"/>
      <c r="E7" s="868" t="s">
        <v>174</v>
      </c>
      <c r="F7" s="868" t="s">
        <v>173</v>
      </c>
      <c r="G7" s="869" t="s">
        <v>465</v>
      </c>
      <c r="H7" s="871" t="s">
        <v>35</v>
      </c>
      <c r="I7" s="868" t="s">
        <v>174</v>
      </c>
      <c r="J7" s="868" t="s">
        <v>173</v>
      </c>
      <c r="K7" s="868" t="s">
        <v>465</v>
      </c>
      <c r="L7" s="871" t="s">
        <v>35</v>
      </c>
      <c r="M7" s="866"/>
      <c r="N7" s="881"/>
      <c r="O7" s="884"/>
      <c r="P7" s="1006"/>
      <c r="Q7" s="1006"/>
      <c r="R7" s="1006"/>
    </row>
    <row r="8" spans="1:16384" ht="19.5" customHeight="1">
      <c r="A8" s="857"/>
      <c r="B8" s="860"/>
      <c r="C8" s="863"/>
      <c r="D8" s="863"/>
      <c r="E8" s="860"/>
      <c r="F8" s="860"/>
      <c r="G8" s="870"/>
      <c r="H8" s="872"/>
      <c r="I8" s="860"/>
      <c r="J8" s="860"/>
      <c r="K8" s="860"/>
      <c r="L8" s="872"/>
      <c r="M8" s="867"/>
      <c r="N8" s="882"/>
      <c r="O8" s="885"/>
      <c r="P8" s="1007"/>
      <c r="Q8" s="1007"/>
      <c r="R8" s="1007"/>
    </row>
    <row r="9" spans="1:16384" ht="18" customHeight="1">
      <c r="A9" s="633"/>
      <c r="B9" s="886" t="s">
        <v>175</v>
      </c>
      <c r="C9" s="886"/>
      <c r="D9" s="634"/>
      <c r="E9" s="633"/>
      <c r="F9" s="633"/>
      <c r="G9" s="635"/>
      <c r="H9" s="636"/>
      <c r="I9" s="633"/>
      <c r="J9" s="633"/>
      <c r="K9" s="633"/>
      <c r="L9" s="636"/>
      <c r="M9" s="637"/>
      <c r="N9" s="637"/>
      <c r="O9" s="746"/>
      <c r="P9" s="1007"/>
      <c r="Q9" s="1007"/>
      <c r="R9" s="1007"/>
    </row>
    <row r="10" spans="1:16384" ht="18" customHeight="1">
      <c r="A10" s="579">
        <v>1</v>
      </c>
      <c r="B10" s="586" t="s">
        <v>181</v>
      </c>
      <c r="C10" s="623">
        <v>29465</v>
      </c>
      <c r="D10" s="589" t="s">
        <v>151</v>
      </c>
      <c r="E10" s="624">
        <v>8</v>
      </c>
      <c r="F10" s="589">
        <v>2</v>
      </c>
      <c r="G10" s="135">
        <v>0.5</v>
      </c>
      <c r="H10" s="590">
        <v>43770</v>
      </c>
      <c r="I10" s="623"/>
      <c r="J10" s="589"/>
      <c r="K10" s="623"/>
      <c r="L10" s="589"/>
      <c r="M10" s="623"/>
      <c r="N10" s="589"/>
      <c r="O10" s="252" t="s">
        <v>535</v>
      </c>
      <c r="P10" s="145" t="s">
        <v>492</v>
      </c>
      <c r="Q10" s="1008" t="s">
        <v>561</v>
      </c>
      <c r="R10" s="1009"/>
      <c r="S10" s="623"/>
      <c r="T10" s="589"/>
      <c r="U10" s="623"/>
      <c r="V10" s="589"/>
      <c r="W10" s="623"/>
      <c r="X10" s="589"/>
      <c r="Y10" s="623"/>
      <c r="Z10" s="589"/>
      <c r="AA10" s="623"/>
      <c r="AB10" s="589"/>
      <c r="AC10" s="623"/>
      <c r="AD10" s="589"/>
      <c r="AE10" s="623"/>
      <c r="AF10" s="589"/>
      <c r="AG10" s="623"/>
      <c r="AH10" s="589"/>
      <c r="AI10" s="623"/>
      <c r="AJ10" s="589"/>
      <c r="AK10" s="623"/>
      <c r="AL10" s="589"/>
      <c r="AM10" s="623"/>
      <c r="AN10" s="589"/>
      <c r="AO10" s="623"/>
      <c r="AP10" s="589"/>
      <c r="AQ10" s="623"/>
      <c r="AR10" s="589"/>
      <c r="AS10" s="623"/>
      <c r="AT10" s="589"/>
      <c r="AU10" s="623"/>
      <c r="AV10" s="589"/>
      <c r="AW10" s="623"/>
      <c r="AX10" s="589"/>
      <c r="AY10" s="623"/>
      <c r="AZ10" s="589"/>
      <c r="BA10" s="623"/>
      <c r="BB10" s="589"/>
      <c r="BC10" s="623"/>
      <c r="BD10" s="589"/>
      <c r="BE10" s="623"/>
      <c r="BF10" s="589"/>
      <c r="BG10" s="623"/>
      <c r="BH10" s="589"/>
      <c r="BI10" s="623"/>
      <c r="BJ10" s="589"/>
      <c r="BK10" s="623"/>
      <c r="BL10" s="589"/>
      <c r="BM10" s="623"/>
      <c r="BN10" s="589"/>
      <c r="BO10" s="623"/>
      <c r="BP10" s="589"/>
      <c r="BQ10" s="623"/>
      <c r="BR10" s="589"/>
      <c r="BS10" s="623"/>
      <c r="BT10" s="589"/>
      <c r="BU10" s="623"/>
      <c r="BV10" s="589"/>
      <c r="BW10" s="623"/>
      <c r="BX10" s="589"/>
      <c r="BY10" s="623"/>
      <c r="BZ10" s="589"/>
      <c r="CA10" s="623"/>
      <c r="CB10" s="589"/>
      <c r="CC10" s="623"/>
      <c r="CD10" s="589"/>
      <c r="CE10" s="623"/>
      <c r="CF10" s="589"/>
      <c r="CG10" s="623"/>
      <c r="CH10" s="589"/>
      <c r="CI10" s="623"/>
      <c r="CJ10" s="589"/>
      <c r="CK10" s="623"/>
      <c r="CL10" s="589"/>
      <c r="CM10" s="623"/>
      <c r="CN10" s="589"/>
      <c r="CO10" s="623"/>
      <c r="CP10" s="589"/>
      <c r="CQ10" s="623"/>
      <c r="CR10" s="589"/>
      <c r="CS10" s="623"/>
      <c r="CT10" s="589"/>
      <c r="CU10" s="623"/>
      <c r="CV10" s="589"/>
      <c r="CW10" s="623"/>
      <c r="CX10" s="589"/>
      <c r="CY10" s="623"/>
      <c r="CZ10" s="589"/>
      <c r="DA10" s="623"/>
      <c r="DB10" s="589"/>
      <c r="DC10" s="623"/>
      <c r="DD10" s="589"/>
      <c r="DE10" s="623"/>
      <c r="DF10" s="589"/>
      <c r="DG10" s="623"/>
      <c r="DH10" s="589"/>
      <c r="DI10" s="623"/>
      <c r="DJ10" s="589"/>
      <c r="DK10" s="623"/>
      <c r="DL10" s="589"/>
      <c r="DM10" s="623"/>
      <c r="DN10" s="589"/>
      <c r="DO10" s="623"/>
      <c r="DP10" s="589"/>
      <c r="DQ10" s="623"/>
      <c r="DR10" s="589"/>
      <c r="DS10" s="623"/>
      <c r="DT10" s="589"/>
      <c r="DU10" s="623"/>
      <c r="DV10" s="589"/>
      <c r="DW10" s="623"/>
      <c r="DX10" s="589"/>
      <c r="DY10" s="623"/>
      <c r="DZ10" s="589"/>
      <c r="EA10" s="623"/>
      <c r="EB10" s="589"/>
      <c r="EC10" s="623"/>
      <c r="ED10" s="589"/>
      <c r="EE10" s="623"/>
      <c r="EF10" s="589"/>
      <c r="EG10" s="623"/>
      <c r="EH10" s="589"/>
      <c r="EI10" s="623"/>
      <c r="EJ10" s="589"/>
      <c r="EK10" s="623"/>
      <c r="EL10" s="589"/>
      <c r="EM10" s="623"/>
      <c r="EN10" s="589"/>
      <c r="EO10" s="623"/>
      <c r="EP10" s="589"/>
      <c r="EQ10" s="623"/>
      <c r="ER10" s="589"/>
      <c r="ES10" s="623"/>
      <c r="ET10" s="589"/>
      <c r="EU10" s="623"/>
      <c r="EV10" s="589"/>
      <c r="EW10" s="623"/>
      <c r="EX10" s="589"/>
      <c r="EY10" s="623"/>
      <c r="EZ10" s="589"/>
      <c r="FA10" s="623"/>
      <c r="FB10" s="589"/>
      <c r="FC10" s="623"/>
      <c r="FD10" s="589"/>
      <c r="FE10" s="623"/>
      <c r="FF10" s="589"/>
      <c r="FG10" s="623"/>
      <c r="FH10" s="589"/>
      <c r="FI10" s="623"/>
      <c r="FJ10" s="589"/>
      <c r="FK10" s="623"/>
      <c r="FL10" s="589"/>
      <c r="FM10" s="623"/>
      <c r="FN10" s="589"/>
      <c r="FO10" s="623"/>
      <c r="FP10" s="589"/>
      <c r="FQ10" s="623"/>
      <c r="FR10" s="589"/>
      <c r="FS10" s="623"/>
      <c r="FT10" s="589"/>
      <c r="FU10" s="623"/>
      <c r="FV10" s="589"/>
      <c r="FW10" s="623"/>
      <c r="FX10" s="589"/>
      <c r="FY10" s="623"/>
      <c r="FZ10" s="589"/>
      <c r="GA10" s="623"/>
      <c r="GB10" s="589"/>
      <c r="GC10" s="623"/>
      <c r="GD10" s="589"/>
      <c r="GE10" s="623"/>
      <c r="GF10" s="589"/>
      <c r="GG10" s="623"/>
      <c r="GH10" s="589"/>
      <c r="GI10" s="623"/>
      <c r="GJ10" s="589"/>
      <c r="GK10" s="623"/>
      <c r="GL10" s="589"/>
      <c r="GM10" s="623"/>
      <c r="GN10" s="589"/>
      <c r="GO10" s="623"/>
      <c r="GP10" s="589"/>
      <c r="GQ10" s="623"/>
      <c r="GR10" s="589"/>
      <c r="GS10" s="623"/>
      <c r="GT10" s="589"/>
      <c r="GU10" s="623"/>
      <c r="GV10" s="589"/>
      <c r="GW10" s="623"/>
      <c r="GX10" s="589"/>
      <c r="GY10" s="623"/>
      <c r="GZ10" s="589"/>
      <c r="HA10" s="623"/>
      <c r="HB10" s="589"/>
      <c r="HC10" s="623"/>
      <c r="HD10" s="589"/>
      <c r="HE10" s="623"/>
      <c r="HF10" s="589"/>
      <c r="HG10" s="623"/>
      <c r="HH10" s="589"/>
      <c r="HI10" s="623"/>
      <c r="HJ10" s="589"/>
      <c r="HK10" s="623"/>
      <c r="HL10" s="589"/>
      <c r="HM10" s="623"/>
      <c r="HN10" s="589"/>
      <c r="HO10" s="623"/>
      <c r="HP10" s="589"/>
      <c r="HQ10" s="623"/>
      <c r="HR10" s="589"/>
      <c r="HS10" s="623"/>
      <c r="HT10" s="589"/>
      <c r="HU10" s="623"/>
      <c r="HV10" s="589"/>
      <c r="HW10" s="623"/>
      <c r="HX10" s="589"/>
      <c r="HY10" s="623"/>
      <c r="HZ10" s="589"/>
      <c r="IA10" s="623"/>
      <c r="IB10" s="589"/>
      <c r="IC10" s="623"/>
      <c r="ID10" s="589"/>
      <c r="IE10" s="623"/>
      <c r="IF10" s="589"/>
      <c r="IG10" s="623"/>
      <c r="IH10" s="589"/>
      <c r="II10" s="623"/>
      <c r="IJ10" s="589"/>
      <c r="IK10" s="623"/>
      <c r="IL10" s="589"/>
      <c r="IM10" s="623"/>
      <c r="IN10" s="589"/>
      <c r="IO10" s="623"/>
      <c r="IP10" s="589"/>
      <c r="IQ10" s="623"/>
      <c r="IR10" s="589"/>
      <c r="IS10" s="623"/>
      <c r="IT10" s="589"/>
      <c r="IU10" s="623"/>
      <c r="IV10" s="589"/>
      <c r="IW10" s="623"/>
      <c r="IX10" s="589"/>
      <c r="IY10" s="623"/>
      <c r="IZ10" s="589"/>
      <c r="JA10" s="623"/>
      <c r="JB10" s="589"/>
      <c r="JC10" s="623"/>
      <c r="JD10" s="589"/>
      <c r="JE10" s="623"/>
      <c r="JF10" s="589"/>
      <c r="JG10" s="623"/>
      <c r="JH10" s="589"/>
      <c r="JI10" s="623"/>
      <c r="JJ10" s="589"/>
      <c r="JK10" s="623"/>
      <c r="JL10" s="589"/>
      <c r="JM10" s="623"/>
      <c r="JN10" s="589"/>
      <c r="JO10" s="623"/>
      <c r="JP10" s="589"/>
      <c r="JQ10" s="623"/>
      <c r="JR10" s="589"/>
      <c r="JS10" s="623"/>
      <c r="JT10" s="589"/>
      <c r="JU10" s="623"/>
      <c r="JV10" s="589"/>
      <c r="JW10" s="623"/>
      <c r="JX10" s="589"/>
      <c r="JY10" s="623"/>
      <c r="JZ10" s="589"/>
      <c r="KA10" s="623"/>
      <c r="KB10" s="589"/>
      <c r="KC10" s="623"/>
      <c r="KD10" s="589"/>
      <c r="KE10" s="623"/>
      <c r="KF10" s="589"/>
      <c r="KG10" s="623"/>
      <c r="KH10" s="589"/>
      <c r="KI10" s="623"/>
      <c r="KJ10" s="589"/>
      <c r="KK10" s="623"/>
      <c r="KL10" s="589"/>
      <c r="KM10" s="623"/>
      <c r="KN10" s="589"/>
      <c r="KO10" s="623"/>
      <c r="KP10" s="589"/>
      <c r="KQ10" s="623"/>
      <c r="KR10" s="589"/>
      <c r="KS10" s="623"/>
      <c r="KT10" s="589"/>
      <c r="KU10" s="623"/>
      <c r="KV10" s="589"/>
      <c r="KW10" s="623"/>
      <c r="KX10" s="589"/>
      <c r="KY10" s="623"/>
      <c r="KZ10" s="589"/>
      <c r="LA10" s="623"/>
      <c r="LB10" s="589"/>
      <c r="LC10" s="623"/>
      <c r="LD10" s="589"/>
      <c r="LE10" s="623"/>
      <c r="LF10" s="589"/>
      <c r="LG10" s="623"/>
      <c r="LH10" s="589"/>
      <c r="LI10" s="623"/>
      <c r="LJ10" s="589"/>
      <c r="LK10" s="623"/>
      <c r="LL10" s="589"/>
      <c r="LM10" s="623"/>
      <c r="LN10" s="589"/>
      <c r="LO10" s="623"/>
      <c r="LP10" s="589"/>
      <c r="LQ10" s="623"/>
      <c r="LR10" s="589"/>
      <c r="LS10" s="623"/>
      <c r="LT10" s="589"/>
      <c r="LU10" s="623"/>
      <c r="LV10" s="589"/>
      <c r="LW10" s="623"/>
      <c r="LX10" s="589"/>
      <c r="LY10" s="623"/>
      <c r="LZ10" s="589"/>
      <c r="MA10" s="623"/>
      <c r="MB10" s="589"/>
      <c r="MC10" s="623"/>
      <c r="MD10" s="589"/>
      <c r="ME10" s="623"/>
      <c r="MF10" s="589"/>
      <c r="MG10" s="623"/>
      <c r="MH10" s="589"/>
      <c r="MI10" s="623"/>
      <c r="MJ10" s="589"/>
      <c r="MK10" s="623"/>
      <c r="ML10" s="589"/>
      <c r="MM10" s="623"/>
      <c r="MN10" s="589"/>
      <c r="MO10" s="623"/>
      <c r="MP10" s="589"/>
      <c r="MQ10" s="623"/>
      <c r="MR10" s="589"/>
      <c r="MS10" s="623"/>
      <c r="MT10" s="589"/>
      <c r="MU10" s="623"/>
      <c r="MV10" s="589"/>
      <c r="MW10" s="623"/>
      <c r="MX10" s="589"/>
      <c r="MY10" s="623"/>
      <c r="MZ10" s="589"/>
      <c r="NA10" s="623"/>
      <c r="NB10" s="589"/>
      <c r="NC10" s="623"/>
      <c r="ND10" s="589"/>
      <c r="NE10" s="623"/>
      <c r="NF10" s="589"/>
      <c r="NG10" s="623"/>
      <c r="NH10" s="589"/>
      <c r="NI10" s="623"/>
      <c r="NJ10" s="589"/>
      <c r="NK10" s="623"/>
      <c r="NL10" s="589"/>
      <c r="NM10" s="623"/>
      <c r="NN10" s="589"/>
      <c r="NO10" s="623"/>
      <c r="NP10" s="589"/>
      <c r="NQ10" s="623"/>
      <c r="NR10" s="589"/>
      <c r="NS10" s="623"/>
      <c r="NT10" s="589"/>
      <c r="NU10" s="623"/>
      <c r="NV10" s="589"/>
      <c r="NW10" s="623"/>
      <c r="NX10" s="589"/>
      <c r="NY10" s="623"/>
      <c r="NZ10" s="589"/>
      <c r="OA10" s="623"/>
      <c r="OB10" s="589"/>
      <c r="OC10" s="623"/>
      <c r="OD10" s="589"/>
      <c r="OE10" s="623"/>
      <c r="OF10" s="589"/>
      <c r="OG10" s="623"/>
      <c r="OH10" s="589"/>
      <c r="OI10" s="623"/>
      <c r="OJ10" s="589"/>
      <c r="OK10" s="623"/>
      <c r="OL10" s="589"/>
      <c r="OM10" s="623"/>
      <c r="ON10" s="589"/>
      <c r="OO10" s="623"/>
      <c r="OP10" s="589"/>
      <c r="OQ10" s="623"/>
      <c r="OR10" s="589"/>
      <c r="OS10" s="623"/>
      <c r="OT10" s="589"/>
      <c r="OU10" s="623"/>
      <c r="OV10" s="589"/>
      <c r="OW10" s="623"/>
      <c r="OX10" s="589"/>
      <c r="OY10" s="623"/>
      <c r="OZ10" s="589"/>
      <c r="PA10" s="623"/>
      <c r="PB10" s="589"/>
      <c r="PC10" s="623"/>
      <c r="PD10" s="589"/>
      <c r="PE10" s="623"/>
      <c r="PF10" s="589"/>
      <c r="PG10" s="623"/>
      <c r="PH10" s="589"/>
      <c r="PI10" s="623"/>
      <c r="PJ10" s="589"/>
      <c r="PK10" s="623"/>
      <c r="PL10" s="589"/>
      <c r="PM10" s="623"/>
      <c r="PN10" s="589"/>
      <c r="PO10" s="623"/>
      <c r="PP10" s="589"/>
      <c r="PQ10" s="623"/>
      <c r="PR10" s="589"/>
      <c r="PS10" s="623"/>
      <c r="PT10" s="589"/>
      <c r="PU10" s="623"/>
      <c r="PV10" s="589"/>
      <c r="PW10" s="623"/>
      <c r="PX10" s="589"/>
      <c r="PY10" s="623"/>
      <c r="PZ10" s="589"/>
      <c r="QA10" s="623"/>
      <c r="QB10" s="589"/>
      <c r="QC10" s="623"/>
      <c r="QD10" s="589"/>
      <c r="QE10" s="623"/>
      <c r="QF10" s="589"/>
      <c r="QG10" s="623"/>
      <c r="QH10" s="589"/>
      <c r="QI10" s="623"/>
      <c r="QJ10" s="589"/>
      <c r="QK10" s="623"/>
      <c r="QL10" s="589"/>
      <c r="QM10" s="623"/>
      <c r="QN10" s="589"/>
      <c r="QO10" s="623"/>
      <c r="QP10" s="589"/>
      <c r="QQ10" s="623"/>
      <c r="QR10" s="589"/>
      <c r="QS10" s="623"/>
      <c r="QT10" s="589"/>
      <c r="QU10" s="623"/>
      <c r="QV10" s="589"/>
      <c r="QW10" s="623"/>
      <c r="QX10" s="589"/>
      <c r="QY10" s="623"/>
      <c r="QZ10" s="589"/>
      <c r="RA10" s="623"/>
      <c r="RB10" s="589"/>
      <c r="RC10" s="623"/>
      <c r="RD10" s="589"/>
      <c r="RE10" s="623"/>
      <c r="RF10" s="589"/>
      <c r="RG10" s="623"/>
      <c r="RH10" s="589"/>
      <c r="RI10" s="623"/>
      <c r="RJ10" s="589"/>
      <c r="RK10" s="623"/>
      <c r="RL10" s="589"/>
      <c r="RM10" s="623"/>
      <c r="RN10" s="589"/>
      <c r="RO10" s="623"/>
      <c r="RP10" s="589"/>
      <c r="RQ10" s="623"/>
      <c r="RR10" s="589"/>
      <c r="RS10" s="623"/>
      <c r="RT10" s="589"/>
      <c r="RU10" s="623"/>
      <c r="RV10" s="589"/>
      <c r="RW10" s="623"/>
      <c r="RX10" s="589"/>
      <c r="RY10" s="623"/>
      <c r="RZ10" s="589"/>
      <c r="SA10" s="623"/>
      <c r="SB10" s="589"/>
      <c r="SC10" s="623"/>
      <c r="SD10" s="589"/>
      <c r="SE10" s="623"/>
      <c r="SF10" s="589"/>
      <c r="SG10" s="623"/>
      <c r="SH10" s="589"/>
      <c r="SI10" s="623"/>
      <c r="SJ10" s="589"/>
      <c r="SK10" s="623"/>
      <c r="SL10" s="589"/>
      <c r="SM10" s="623"/>
      <c r="SN10" s="589"/>
      <c r="SO10" s="623"/>
      <c r="SP10" s="589"/>
      <c r="SQ10" s="623"/>
      <c r="SR10" s="589"/>
      <c r="SS10" s="623"/>
      <c r="ST10" s="589"/>
      <c r="SU10" s="623"/>
      <c r="SV10" s="589"/>
      <c r="SW10" s="623"/>
      <c r="SX10" s="589"/>
      <c r="SY10" s="623"/>
      <c r="SZ10" s="589"/>
      <c r="TA10" s="623"/>
      <c r="TB10" s="589"/>
      <c r="TC10" s="623"/>
      <c r="TD10" s="589"/>
      <c r="TE10" s="623"/>
      <c r="TF10" s="589"/>
      <c r="TG10" s="623"/>
      <c r="TH10" s="589"/>
      <c r="TI10" s="623"/>
      <c r="TJ10" s="589"/>
      <c r="TK10" s="623"/>
      <c r="TL10" s="589"/>
      <c r="TM10" s="623"/>
      <c r="TN10" s="589"/>
      <c r="TO10" s="623"/>
      <c r="TP10" s="589"/>
      <c r="TQ10" s="623"/>
      <c r="TR10" s="589"/>
      <c r="TS10" s="623"/>
      <c r="TT10" s="589"/>
      <c r="TU10" s="623"/>
      <c r="TV10" s="589"/>
      <c r="TW10" s="623"/>
      <c r="TX10" s="589"/>
      <c r="TY10" s="623"/>
      <c r="TZ10" s="589"/>
      <c r="UA10" s="623"/>
      <c r="UB10" s="589"/>
      <c r="UC10" s="623"/>
      <c r="UD10" s="589"/>
      <c r="UE10" s="623"/>
      <c r="UF10" s="589"/>
      <c r="UG10" s="623"/>
      <c r="UH10" s="589"/>
      <c r="UI10" s="623"/>
      <c r="UJ10" s="589"/>
      <c r="UK10" s="623"/>
      <c r="UL10" s="589"/>
      <c r="UM10" s="623"/>
      <c r="UN10" s="589"/>
      <c r="UO10" s="623"/>
      <c r="UP10" s="589"/>
      <c r="UQ10" s="623"/>
      <c r="UR10" s="589"/>
      <c r="US10" s="623"/>
      <c r="UT10" s="589"/>
      <c r="UU10" s="623"/>
      <c r="UV10" s="589"/>
      <c r="UW10" s="623"/>
      <c r="UX10" s="589"/>
      <c r="UY10" s="623"/>
      <c r="UZ10" s="589"/>
      <c r="VA10" s="623"/>
      <c r="VB10" s="589"/>
      <c r="VC10" s="623"/>
      <c r="VD10" s="589"/>
      <c r="VE10" s="623"/>
      <c r="VF10" s="589"/>
      <c r="VG10" s="623"/>
      <c r="VH10" s="589"/>
      <c r="VI10" s="623"/>
      <c r="VJ10" s="589"/>
      <c r="VK10" s="623"/>
      <c r="VL10" s="589"/>
      <c r="VM10" s="623"/>
      <c r="VN10" s="589"/>
      <c r="VO10" s="623"/>
      <c r="VP10" s="589"/>
      <c r="VQ10" s="623"/>
      <c r="VR10" s="589"/>
      <c r="VS10" s="623"/>
      <c r="VT10" s="589"/>
      <c r="VU10" s="623"/>
      <c r="VV10" s="589"/>
      <c r="VW10" s="623"/>
      <c r="VX10" s="589"/>
      <c r="VY10" s="623"/>
      <c r="VZ10" s="589"/>
      <c r="WA10" s="623"/>
      <c r="WB10" s="589"/>
      <c r="WC10" s="623"/>
      <c r="WD10" s="589"/>
      <c r="WE10" s="623"/>
      <c r="WF10" s="589"/>
      <c r="WG10" s="623"/>
      <c r="WH10" s="589"/>
      <c r="WI10" s="623"/>
      <c r="WJ10" s="589"/>
      <c r="WK10" s="623"/>
      <c r="WL10" s="589"/>
      <c r="WM10" s="623"/>
      <c r="WN10" s="589"/>
      <c r="WO10" s="623"/>
      <c r="WP10" s="589"/>
      <c r="WQ10" s="623"/>
      <c r="WR10" s="589"/>
      <c r="WS10" s="623"/>
      <c r="WT10" s="589"/>
      <c r="WU10" s="623"/>
      <c r="WV10" s="589"/>
      <c r="WW10" s="623"/>
      <c r="WX10" s="589"/>
      <c r="WY10" s="623"/>
      <c r="WZ10" s="589"/>
      <c r="XA10" s="623"/>
      <c r="XB10" s="589"/>
      <c r="XC10" s="623"/>
      <c r="XD10" s="589"/>
      <c r="XE10" s="623"/>
      <c r="XF10" s="589"/>
      <c r="XG10" s="623"/>
      <c r="XH10" s="589"/>
      <c r="XI10" s="623"/>
      <c r="XJ10" s="589"/>
      <c r="XK10" s="623"/>
      <c r="XL10" s="589"/>
      <c r="XM10" s="623"/>
      <c r="XN10" s="589"/>
      <c r="XO10" s="623"/>
      <c r="XP10" s="589"/>
      <c r="XQ10" s="623"/>
      <c r="XR10" s="589"/>
      <c r="XS10" s="623"/>
      <c r="XT10" s="589"/>
      <c r="XU10" s="623"/>
      <c r="XV10" s="589"/>
      <c r="XW10" s="623"/>
      <c r="XX10" s="589"/>
      <c r="XY10" s="623"/>
      <c r="XZ10" s="589"/>
      <c r="YA10" s="623"/>
      <c r="YB10" s="589"/>
      <c r="YC10" s="623"/>
      <c r="YD10" s="589"/>
      <c r="YE10" s="623"/>
      <c r="YF10" s="589"/>
      <c r="YG10" s="623"/>
      <c r="YH10" s="589"/>
      <c r="YI10" s="623"/>
      <c r="YJ10" s="589"/>
      <c r="YK10" s="623"/>
      <c r="YL10" s="589"/>
      <c r="YM10" s="623"/>
      <c r="YN10" s="589"/>
      <c r="YO10" s="623"/>
      <c r="YP10" s="589"/>
      <c r="YQ10" s="623"/>
      <c r="YR10" s="589"/>
      <c r="YS10" s="623"/>
      <c r="YT10" s="589"/>
      <c r="YU10" s="623"/>
      <c r="YV10" s="589"/>
      <c r="YW10" s="623"/>
      <c r="YX10" s="589"/>
      <c r="YY10" s="623"/>
      <c r="YZ10" s="589"/>
      <c r="ZA10" s="623"/>
      <c r="ZB10" s="589"/>
      <c r="ZC10" s="623"/>
      <c r="ZD10" s="589"/>
      <c r="ZE10" s="623"/>
      <c r="ZF10" s="589"/>
      <c r="ZG10" s="623"/>
      <c r="ZH10" s="589"/>
      <c r="ZI10" s="623"/>
      <c r="ZJ10" s="589"/>
      <c r="ZK10" s="623"/>
      <c r="ZL10" s="589"/>
      <c r="ZM10" s="623"/>
      <c r="ZN10" s="589"/>
      <c r="ZO10" s="623"/>
      <c r="ZP10" s="589"/>
      <c r="ZQ10" s="623"/>
      <c r="ZR10" s="589"/>
      <c r="ZS10" s="623"/>
      <c r="ZT10" s="589"/>
      <c r="ZU10" s="623"/>
      <c r="ZV10" s="589"/>
      <c r="ZW10" s="623"/>
      <c r="ZX10" s="589"/>
      <c r="ZY10" s="623"/>
      <c r="ZZ10" s="589"/>
      <c r="AAA10" s="623"/>
      <c r="AAB10" s="589"/>
      <c r="AAC10" s="623"/>
      <c r="AAD10" s="589"/>
      <c r="AAE10" s="623"/>
      <c r="AAF10" s="589"/>
      <c r="AAG10" s="623"/>
      <c r="AAH10" s="589"/>
      <c r="AAI10" s="623"/>
      <c r="AAJ10" s="589"/>
      <c r="AAK10" s="623"/>
      <c r="AAL10" s="589"/>
      <c r="AAM10" s="623"/>
      <c r="AAN10" s="589"/>
      <c r="AAO10" s="623"/>
      <c r="AAP10" s="589"/>
      <c r="AAQ10" s="623"/>
      <c r="AAR10" s="589"/>
      <c r="AAS10" s="623"/>
      <c r="AAT10" s="589"/>
      <c r="AAU10" s="623"/>
      <c r="AAV10" s="589"/>
      <c r="AAW10" s="623"/>
      <c r="AAX10" s="589"/>
      <c r="AAY10" s="623"/>
      <c r="AAZ10" s="589"/>
      <c r="ABA10" s="623"/>
      <c r="ABB10" s="589"/>
      <c r="ABC10" s="623"/>
      <c r="ABD10" s="589"/>
      <c r="ABE10" s="623"/>
      <c r="ABF10" s="589"/>
      <c r="ABG10" s="623"/>
      <c r="ABH10" s="589"/>
      <c r="ABI10" s="623"/>
      <c r="ABJ10" s="589"/>
      <c r="ABK10" s="623"/>
      <c r="ABL10" s="589"/>
      <c r="ABM10" s="623"/>
      <c r="ABN10" s="589"/>
      <c r="ABO10" s="623"/>
      <c r="ABP10" s="589"/>
      <c r="ABQ10" s="623"/>
      <c r="ABR10" s="589"/>
      <c r="ABS10" s="623"/>
      <c r="ABT10" s="589"/>
      <c r="ABU10" s="623"/>
      <c r="ABV10" s="589"/>
      <c r="ABW10" s="623"/>
      <c r="ABX10" s="589"/>
      <c r="ABY10" s="623"/>
      <c r="ABZ10" s="589"/>
      <c r="ACA10" s="623"/>
      <c r="ACB10" s="589"/>
      <c r="ACC10" s="623"/>
      <c r="ACD10" s="589"/>
      <c r="ACE10" s="623"/>
      <c r="ACF10" s="589"/>
      <c r="ACG10" s="623"/>
      <c r="ACH10" s="589"/>
      <c r="ACI10" s="623"/>
      <c r="ACJ10" s="589"/>
      <c r="ACK10" s="623"/>
      <c r="ACL10" s="589"/>
      <c r="ACM10" s="623"/>
      <c r="ACN10" s="589"/>
      <c r="ACO10" s="623"/>
      <c r="ACP10" s="589"/>
      <c r="ACQ10" s="623"/>
      <c r="ACR10" s="589"/>
      <c r="ACS10" s="623"/>
      <c r="ACT10" s="589"/>
      <c r="ACU10" s="623"/>
      <c r="ACV10" s="589"/>
      <c r="ACW10" s="623"/>
      <c r="ACX10" s="589"/>
      <c r="ACY10" s="623"/>
      <c r="ACZ10" s="589"/>
      <c r="ADA10" s="623"/>
      <c r="ADB10" s="589"/>
      <c r="ADC10" s="623"/>
      <c r="ADD10" s="589"/>
      <c r="ADE10" s="623"/>
      <c r="ADF10" s="589"/>
      <c r="ADG10" s="623"/>
      <c r="ADH10" s="589"/>
      <c r="ADI10" s="623"/>
      <c r="ADJ10" s="589"/>
      <c r="ADK10" s="623"/>
      <c r="ADL10" s="589"/>
      <c r="ADM10" s="623"/>
      <c r="ADN10" s="589"/>
      <c r="ADO10" s="623"/>
      <c r="ADP10" s="589"/>
      <c r="ADQ10" s="623"/>
      <c r="ADR10" s="589"/>
      <c r="ADS10" s="623"/>
      <c r="ADT10" s="589"/>
      <c r="ADU10" s="623"/>
      <c r="ADV10" s="589"/>
      <c r="ADW10" s="623"/>
      <c r="ADX10" s="589"/>
      <c r="ADY10" s="623"/>
      <c r="ADZ10" s="589"/>
      <c r="AEA10" s="623"/>
      <c r="AEB10" s="589"/>
      <c r="AEC10" s="623"/>
      <c r="AED10" s="589"/>
      <c r="AEE10" s="623"/>
      <c r="AEF10" s="589"/>
      <c r="AEG10" s="623"/>
      <c r="AEH10" s="589"/>
      <c r="AEI10" s="623"/>
      <c r="AEJ10" s="589"/>
      <c r="AEK10" s="623"/>
      <c r="AEL10" s="589"/>
      <c r="AEM10" s="623"/>
      <c r="AEN10" s="589"/>
      <c r="AEO10" s="623"/>
      <c r="AEP10" s="589"/>
      <c r="AEQ10" s="623"/>
      <c r="AER10" s="589"/>
      <c r="AES10" s="623"/>
      <c r="AET10" s="589"/>
      <c r="AEU10" s="623"/>
      <c r="AEV10" s="589"/>
      <c r="AEW10" s="623"/>
      <c r="AEX10" s="589"/>
      <c r="AEY10" s="623"/>
      <c r="AEZ10" s="589"/>
      <c r="AFA10" s="623"/>
      <c r="AFB10" s="589"/>
      <c r="AFC10" s="623"/>
      <c r="AFD10" s="589"/>
      <c r="AFE10" s="623"/>
      <c r="AFF10" s="589"/>
      <c r="AFG10" s="623"/>
      <c r="AFH10" s="589"/>
      <c r="AFI10" s="623"/>
      <c r="AFJ10" s="589"/>
      <c r="AFK10" s="623"/>
      <c r="AFL10" s="589"/>
      <c r="AFM10" s="623"/>
      <c r="AFN10" s="589"/>
      <c r="AFO10" s="623"/>
      <c r="AFP10" s="589"/>
      <c r="AFQ10" s="623"/>
      <c r="AFR10" s="589"/>
      <c r="AFS10" s="623"/>
      <c r="AFT10" s="589"/>
      <c r="AFU10" s="623"/>
      <c r="AFV10" s="589"/>
      <c r="AFW10" s="623"/>
      <c r="AFX10" s="589"/>
      <c r="AFY10" s="623"/>
      <c r="AFZ10" s="589"/>
      <c r="AGA10" s="623"/>
      <c r="AGB10" s="589"/>
      <c r="AGC10" s="623"/>
      <c r="AGD10" s="589"/>
      <c r="AGE10" s="623"/>
      <c r="AGF10" s="589"/>
      <c r="AGG10" s="623"/>
      <c r="AGH10" s="589"/>
      <c r="AGI10" s="623"/>
      <c r="AGJ10" s="589"/>
      <c r="AGK10" s="623"/>
      <c r="AGL10" s="589"/>
      <c r="AGM10" s="623"/>
      <c r="AGN10" s="589"/>
      <c r="AGO10" s="623"/>
      <c r="AGP10" s="589"/>
      <c r="AGQ10" s="623"/>
      <c r="AGR10" s="589"/>
      <c r="AGS10" s="623"/>
      <c r="AGT10" s="589"/>
      <c r="AGU10" s="623"/>
      <c r="AGV10" s="589"/>
      <c r="AGW10" s="623"/>
      <c r="AGX10" s="589"/>
      <c r="AGY10" s="623"/>
      <c r="AGZ10" s="589"/>
      <c r="AHA10" s="623"/>
      <c r="AHB10" s="589"/>
      <c r="AHC10" s="623"/>
      <c r="AHD10" s="589"/>
      <c r="AHE10" s="623"/>
      <c r="AHF10" s="589"/>
      <c r="AHG10" s="623"/>
      <c r="AHH10" s="589"/>
      <c r="AHI10" s="623"/>
      <c r="AHJ10" s="589"/>
      <c r="AHK10" s="623"/>
      <c r="AHL10" s="589"/>
      <c r="AHM10" s="623"/>
      <c r="AHN10" s="589"/>
      <c r="AHO10" s="623"/>
      <c r="AHP10" s="589"/>
      <c r="AHQ10" s="623"/>
      <c r="AHR10" s="589"/>
      <c r="AHS10" s="623"/>
      <c r="AHT10" s="589"/>
      <c r="AHU10" s="623"/>
      <c r="AHV10" s="589"/>
      <c r="AHW10" s="623"/>
      <c r="AHX10" s="589"/>
      <c r="AHY10" s="623"/>
      <c r="AHZ10" s="589"/>
      <c r="AIA10" s="623"/>
      <c r="AIB10" s="589"/>
      <c r="AIC10" s="623"/>
      <c r="AID10" s="589"/>
      <c r="AIE10" s="623"/>
      <c r="AIF10" s="589"/>
      <c r="AIG10" s="623"/>
      <c r="AIH10" s="589"/>
      <c r="AII10" s="623"/>
      <c r="AIJ10" s="589"/>
      <c r="AIK10" s="623"/>
      <c r="AIL10" s="589"/>
      <c r="AIM10" s="623"/>
      <c r="AIN10" s="589"/>
      <c r="AIO10" s="623"/>
      <c r="AIP10" s="589"/>
      <c r="AIQ10" s="623"/>
      <c r="AIR10" s="589"/>
      <c r="AIS10" s="623"/>
      <c r="AIT10" s="589"/>
      <c r="AIU10" s="623"/>
      <c r="AIV10" s="589"/>
      <c r="AIW10" s="623"/>
      <c r="AIX10" s="589"/>
      <c r="AIY10" s="623"/>
      <c r="AIZ10" s="589"/>
      <c r="AJA10" s="623"/>
      <c r="AJB10" s="589"/>
      <c r="AJC10" s="623"/>
      <c r="AJD10" s="589"/>
      <c r="AJE10" s="623"/>
      <c r="AJF10" s="589"/>
      <c r="AJG10" s="623"/>
      <c r="AJH10" s="589"/>
      <c r="AJI10" s="623"/>
      <c r="AJJ10" s="589"/>
      <c r="AJK10" s="623"/>
      <c r="AJL10" s="589"/>
      <c r="AJM10" s="623"/>
      <c r="AJN10" s="589"/>
      <c r="AJO10" s="623"/>
      <c r="AJP10" s="589"/>
      <c r="AJQ10" s="623"/>
      <c r="AJR10" s="589"/>
      <c r="AJS10" s="623"/>
      <c r="AJT10" s="589"/>
      <c r="AJU10" s="623"/>
      <c r="AJV10" s="589"/>
      <c r="AJW10" s="623"/>
      <c r="AJX10" s="589"/>
      <c r="AJY10" s="623"/>
      <c r="AJZ10" s="589"/>
      <c r="AKA10" s="623"/>
      <c r="AKB10" s="589"/>
      <c r="AKC10" s="623"/>
      <c r="AKD10" s="589"/>
      <c r="AKE10" s="623"/>
      <c r="AKF10" s="589"/>
      <c r="AKG10" s="623"/>
      <c r="AKH10" s="589"/>
      <c r="AKI10" s="623"/>
      <c r="AKJ10" s="589"/>
      <c r="AKK10" s="623"/>
      <c r="AKL10" s="589"/>
      <c r="AKM10" s="623"/>
      <c r="AKN10" s="589"/>
      <c r="AKO10" s="623"/>
      <c r="AKP10" s="589"/>
      <c r="AKQ10" s="623"/>
      <c r="AKR10" s="589"/>
      <c r="AKS10" s="623"/>
      <c r="AKT10" s="589"/>
      <c r="AKU10" s="623"/>
      <c r="AKV10" s="589"/>
      <c r="AKW10" s="623"/>
      <c r="AKX10" s="589"/>
      <c r="AKY10" s="623"/>
      <c r="AKZ10" s="589"/>
      <c r="ALA10" s="623"/>
      <c r="ALB10" s="589"/>
      <c r="ALC10" s="623"/>
      <c r="ALD10" s="589"/>
      <c r="ALE10" s="623"/>
      <c r="ALF10" s="589"/>
      <c r="ALG10" s="623"/>
      <c r="ALH10" s="589"/>
      <c r="ALI10" s="623"/>
      <c r="ALJ10" s="589"/>
      <c r="ALK10" s="623"/>
      <c r="ALL10" s="589"/>
      <c r="ALM10" s="623"/>
      <c r="ALN10" s="589"/>
      <c r="ALO10" s="623"/>
      <c r="ALP10" s="589"/>
      <c r="ALQ10" s="623"/>
      <c r="ALR10" s="589"/>
      <c r="ALS10" s="623"/>
      <c r="ALT10" s="589"/>
      <c r="ALU10" s="623"/>
      <c r="ALV10" s="589"/>
      <c r="ALW10" s="623"/>
      <c r="ALX10" s="589"/>
      <c r="ALY10" s="623"/>
      <c r="ALZ10" s="589"/>
      <c r="AMA10" s="623"/>
      <c r="AMB10" s="589"/>
      <c r="AMC10" s="623"/>
      <c r="AMD10" s="589"/>
      <c r="AME10" s="623"/>
      <c r="AMF10" s="589"/>
      <c r="AMG10" s="623"/>
      <c r="AMH10" s="589"/>
      <c r="AMI10" s="623"/>
      <c r="AMJ10" s="589"/>
      <c r="AMK10" s="623"/>
      <c r="AML10" s="589"/>
      <c r="AMM10" s="623"/>
      <c r="AMN10" s="589"/>
      <c r="AMO10" s="623"/>
      <c r="AMP10" s="589"/>
      <c r="AMQ10" s="623"/>
      <c r="AMR10" s="589"/>
      <c r="AMS10" s="623"/>
      <c r="AMT10" s="589"/>
      <c r="AMU10" s="623"/>
      <c r="AMV10" s="589"/>
      <c r="AMW10" s="623"/>
      <c r="AMX10" s="589"/>
      <c r="AMY10" s="623"/>
      <c r="AMZ10" s="589"/>
      <c r="ANA10" s="623"/>
      <c r="ANB10" s="589"/>
      <c r="ANC10" s="623"/>
      <c r="AND10" s="589"/>
      <c r="ANE10" s="623"/>
      <c r="ANF10" s="589"/>
      <c r="ANG10" s="623"/>
      <c r="ANH10" s="589"/>
      <c r="ANI10" s="623"/>
      <c r="ANJ10" s="589"/>
      <c r="ANK10" s="623"/>
      <c r="ANL10" s="589"/>
      <c r="ANM10" s="623"/>
      <c r="ANN10" s="589"/>
      <c r="ANO10" s="623"/>
      <c r="ANP10" s="589"/>
      <c r="ANQ10" s="623"/>
      <c r="ANR10" s="589"/>
      <c r="ANS10" s="623"/>
      <c r="ANT10" s="589"/>
      <c r="ANU10" s="623"/>
      <c r="ANV10" s="589"/>
      <c r="ANW10" s="623"/>
      <c r="ANX10" s="589"/>
      <c r="ANY10" s="623"/>
      <c r="ANZ10" s="589"/>
      <c r="AOA10" s="623"/>
      <c r="AOB10" s="589"/>
      <c r="AOC10" s="623"/>
      <c r="AOD10" s="589"/>
      <c r="AOE10" s="623"/>
      <c r="AOF10" s="589"/>
      <c r="AOG10" s="623"/>
      <c r="AOH10" s="589"/>
      <c r="AOI10" s="623"/>
      <c r="AOJ10" s="589"/>
      <c r="AOK10" s="623"/>
      <c r="AOL10" s="589"/>
      <c r="AOM10" s="623"/>
      <c r="AON10" s="589"/>
      <c r="AOO10" s="623"/>
      <c r="AOP10" s="589"/>
      <c r="AOQ10" s="623"/>
      <c r="AOR10" s="589"/>
      <c r="AOS10" s="623"/>
      <c r="AOT10" s="589"/>
      <c r="AOU10" s="623"/>
      <c r="AOV10" s="589"/>
      <c r="AOW10" s="623"/>
      <c r="AOX10" s="589"/>
      <c r="AOY10" s="623"/>
      <c r="AOZ10" s="589"/>
      <c r="APA10" s="623"/>
      <c r="APB10" s="589"/>
      <c r="APC10" s="623"/>
      <c r="APD10" s="589"/>
      <c r="APE10" s="623"/>
      <c r="APF10" s="589"/>
      <c r="APG10" s="623"/>
      <c r="APH10" s="589"/>
      <c r="API10" s="623"/>
      <c r="APJ10" s="589"/>
      <c r="APK10" s="623"/>
      <c r="APL10" s="589"/>
      <c r="APM10" s="623"/>
      <c r="APN10" s="589"/>
      <c r="APO10" s="623"/>
      <c r="APP10" s="589"/>
      <c r="APQ10" s="623"/>
      <c r="APR10" s="589"/>
      <c r="APS10" s="623"/>
      <c r="APT10" s="589"/>
      <c r="APU10" s="623"/>
      <c r="APV10" s="589"/>
      <c r="APW10" s="623"/>
      <c r="APX10" s="589"/>
      <c r="APY10" s="623"/>
      <c r="APZ10" s="589"/>
      <c r="AQA10" s="623"/>
      <c r="AQB10" s="589"/>
      <c r="AQC10" s="623"/>
      <c r="AQD10" s="589"/>
      <c r="AQE10" s="623"/>
      <c r="AQF10" s="589"/>
      <c r="AQG10" s="623"/>
      <c r="AQH10" s="589"/>
      <c r="AQI10" s="623"/>
      <c r="AQJ10" s="589"/>
      <c r="AQK10" s="623"/>
      <c r="AQL10" s="589"/>
      <c r="AQM10" s="623"/>
      <c r="AQN10" s="589"/>
      <c r="AQO10" s="623"/>
      <c r="AQP10" s="589"/>
      <c r="AQQ10" s="623"/>
      <c r="AQR10" s="589"/>
      <c r="AQS10" s="623"/>
      <c r="AQT10" s="589"/>
      <c r="AQU10" s="623"/>
      <c r="AQV10" s="589"/>
      <c r="AQW10" s="623"/>
      <c r="AQX10" s="589"/>
      <c r="AQY10" s="623"/>
      <c r="AQZ10" s="589"/>
      <c r="ARA10" s="623"/>
      <c r="ARB10" s="589"/>
      <c r="ARC10" s="623"/>
      <c r="ARD10" s="589"/>
      <c r="ARE10" s="623"/>
      <c r="ARF10" s="589"/>
      <c r="ARG10" s="623"/>
      <c r="ARH10" s="589"/>
      <c r="ARI10" s="623"/>
      <c r="ARJ10" s="589"/>
      <c r="ARK10" s="623"/>
      <c r="ARL10" s="589"/>
      <c r="ARM10" s="623"/>
      <c r="ARN10" s="589"/>
      <c r="ARO10" s="623"/>
      <c r="ARP10" s="589"/>
      <c r="ARQ10" s="623"/>
      <c r="ARR10" s="589"/>
      <c r="ARS10" s="623"/>
      <c r="ART10" s="589"/>
      <c r="ARU10" s="623"/>
      <c r="ARV10" s="589"/>
      <c r="ARW10" s="623"/>
      <c r="ARX10" s="589"/>
      <c r="ARY10" s="623"/>
      <c r="ARZ10" s="589"/>
      <c r="ASA10" s="623"/>
      <c r="ASB10" s="589"/>
      <c r="ASC10" s="623"/>
      <c r="ASD10" s="589"/>
      <c r="ASE10" s="623"/>
      <c r="ASF10" s="589"/>
      <c r="ASG10" s="623"/>
      <c r="ASH10" s="589"/>
      <c r="ASI10" s="623"/>
      <c r="ASJ10" s="589"/>
      <c r="ASK10" s="623"/>
      <c r="ASL10" s="589"/>
      <c r="ASM10" s="623"/>
      <c r="ASN10" s="589"/>
      <c r="ASO10" s="623"/>
      <c r="ASP10" s="589"/>
      <c r="ASQ10" s="623"/>
      <c r="ASR10" s="589"/>
      <c r="ASS10" s="623"/>
      <c r="AST10" s="589"/>
      <c r="ASU10" s="623"/>
      <c r="ASV10" s="589"/>
      <c r="ASW10" s="623"/>
      <c r="ASX10" s="589"/>
      <c r="ASY10" s="623"/>
      <c r="ASZ10" s="589"/>
      <c r="ATA10" s="623"/>
      <c r="ATB10" s="589"/>
      <c r="ATC10" s="623"/>
      <c r="ATD10" s="589"/>
      <c r="ATE10" s="623"/>
      <c r="ATF10" s="589"/>
      <c r="ATG10" s="623"/>
      <c r="ATH10" s="589"/>
      <c r="ATI10" s="623"/>
      <c r="ATJ10" s="589"/>
      <c r="ATK10" s="623"/>
      <c r="ATL10" s="589"/>
      <c r="ATM10" s="623"/>
      <c r="ATN10" s="589"/>
      <c r="ATO10" s="623"/>
      <c r="ATP10" s="589"/>
      <c r="ATQ10" s="623"/>
      <c r="ATR10" s="589"/>
      <c r="ATS10" s="623"/>
      <c r="ATT10" s="589"/>
      <c r="ATU10" s="623"/>
      <c r="ATV10" s="589"/>
      <c r="ATW10" s="623"/>
      <c r="ATX10" s="589"/>
      <c r="ATY10" s="623"/>
      <c r="ATZ10" s="589"/>
      <c r="AUA10" s="623"/>
      <c r="AUB10" s="589"/>
      <c r="AUC10" s="623"/>
      <c r="AUD10" s="589"/>
      <c r="AUE10" s="623"/>
      <c r="AUF10" s="589"/>
      <c r="AUG10" s="623"/>
      <c r="AUH10" s="589"/>
      <c r="AUI10" s="623"/>
      <c r="AUJ10" s="589"/>
      <c r="AUK10" s="623"/>
      <c r="AUL10" s="589"/>
      <c r="AUM10" s="623"/>
      <c r="AUN10" s="589"/>
      <c r="AUO10" s="623"/>
      <c r="AUP10" s="589"/>
      <c r="AUQ10" s="623"/>
      <c r="AUR10" s="589"/>
      <c r="AUS10" s="623"/>
      <c r="AUT10" s="589"/>
      <c r="AUU10" s="623"/>
      <c r="AUV10" s="589"/>
      <c r="AUW10" s="623"/>
      <c r="AUX10" s="589"/>
      <c r="AUY10" s="623"/>
      <c r="AUZ10" s="589"/>
      <c r="AVA10" s="623"/>
      <c r="AVB10" s="589"/>
      <c r="AVC10" s="623"/>
      <c r="AVD10" s="589"/>
      <c r="AVE10" s="623"/>
      <c r="AVF10" s="589"/>
      <c r="AVG10" s="623"/>
      <c r="AVH10" s="589"/>
      <c r="AVI10" s="623"/>
      <c r="AVJ10" s="589"/>
      <c r="AVK10" s="623"/>
      <c r="AVL10" s="589"/>
      <c r="AVM10" s="623"/>
      <c r="AVN10" s="589"/>
      <c r="AVO10" s="623"/>
      <c r="AVP10" s="589"/>
      <c r="AVQ10" s="623"/>
      <c r="AVR10" s="589"/>
      <c r="AVS10" s="623"/>
      <c r="AVT10" s="589"/>
      <c r="AVU10" s="623"/>
      <c r="AVV10" s="589"/>
      <c r="AVW10" s="623"/>
      <c r="AVX10" s="589"/>
      <c r="AVY10" s="623"/>
      <c r="AVZ10" s="589"/>
      <c r="AWA10" s="623"/>
      <c r="AWB10" s="589"/>
      <c r="AWC10" s="623"/>
      <c r="AWD10" s="589"/>
      <c r="AWE10" s="623"/>
      <c r="AWF10" s="589"/>
      <c r="AWG10" s="623"/>
      <c r="AWH10" s="589"/>
      <c r="AWI10" s="623"/>
      <c r="AWJ10" s="589"/>
      <c r="AWK10" s="623"/>
      <c r="AWL10" s="589"/>
      <c r="AWM10" s="623"/>
      <c r="AWN10" s="589"/>
      <c r="AWO10" s="623"/>
      <c r="AWP10" s="589"/>
      <c r="AWQ10" s="623"/>
      <c r="AWR10" s="589"/>
      <c r="AWS10" s="623"/>
      <c r="AWT10" s="589"/>
      <c r="AWU10" s="623"/>
      <c r="AWV10" s="589"/>
      <c r="AWW10" s="623"/>
      <c r="AWX10" s="589"/>
      <c r="AWY10" s="623"/>
      <c r="AWZ10" s="589"/>
      <c r="AXA10" s="623"/>
      <c r="AXB10" s="589"/>
      <c r="AXC10" s="623"/>
      <c r="AXD10" s="589"/>
      <c r="AXE10" s="623"/>
      <c r="AXF10" s="589"/>
      <c r="AXG10" s="623"/>
      <c r="AXH10" s="589"/>
      <c r="AXI10" s="623"/>
      <c r="AXJ10" s="589"/>
      <c r="AXK10" s="623"/>
      <c r="AXL10" s="589"/>
      <c r="AXM10" s="623"/>
      <c r="AXN10" s="589"/>
      <c r="AXO10" s="623"/>
      <c r="AXP10" s="589"/>
      <c r="AXQ10" s="623"/>
      <c r="AXR10" s="589"/>
      <c r="AXS10" s="623"/>
      <c r="AXT10" s="589"/>
      <c r="AXU10" s="623"/>
      <c r="AXV10" s="589"/>
      <c r="AXW10" s="623"/>
      <c r="AXX10" s="589"/>
      <c r="AXY10" s="623"/>
      <c r="AXZ10" s="589"/>
      <c r="AYA10" s="623"/>
      <c r="AYB10" s="589"/>
      <c r="AYC10" s="623"/>
      <c r="AYD10" s="589"/>
      <c r="AYE10" s="623"/>
      <c r="AYF10" s="589"/>
      <c r="AYG10" s="623"/>
      <c r="AYH10" s="589"/>
      <c r="AYI10" s="623"/>
      <c r="AYJ10" s="589"/>
      <c r="AYK10" s="623"/>
      <c r="AYL10" s="589"/>
      <c r="AYM10" s="623"/>
      <c r="AYN10" s="589"/>
      <c r="AYO10" s="623"/>
      <c r="AYP10" s="589"/>
      <c r="AYQ10" s="623"/>
      <c r="AYR10" s="589"/>
      <c r="AYS10" s="623"/>
      <c r="AYT10" s="589"/>
      <c r="AYU10" s="623"/>
      <c r="AYV10" s="589"/>
      <c r="AYW10" s="623"/>
      <c r="AYX10" s="589"/>
      <c r="AYY10" s="623"/>
      <c r="AYZ10" s="589"/>
      <c r="AZA10" s="623"/>
      <c r="AZB10" s="589"/>
      <c r="AZC10" s="623"/>
      <c r="AZD10" s="589"/>
      <c r="AZE10" s="623"/>
      <c r="AZF10" s="589"/>
      <c r="AZG10" s="623"/>
      <c r="AZH10" s="589"/>
      <c r="AZI10" s="623"/>
      <c r="AZJ10" s="589"/>
      <c r="AZK10" s="623"/>
      <c r="AZL10" s="589"/>
      <c r="AZM10" s="623"/>
      <c r="AZN10" s="589"/>
      <c r="AZO10" s="623"/>
      <c r="AZP10" s="589"/>
      <c r="AZQ10" s="623"/>
      <c r="AZR10" s="589"/>
      <c r="AZS10" s="623"/>
      <c r="AZT10" s="589"/>
      <c r="AZU10" s="623"/>
      <c r="AZV10" s="589"/>
      <c r="AZW10" s="623"/>
      <c r="AZX10" s="589"/>
      <c r="AZY10" s="623"/>
      <c r="AZZ10" s="589"/>
      <c r="BAA10" s="623"/>
      <c r="BAB10" s="589"/>
      <c r="BAC10" s="623"/>
      <c r="BAD10" s="589"/>
      <c r="BAE10" s="623"/>
      <c r="BAF10" s="589"/>
      <c r="BAG10" s="623"/>
      <c r="BAH10" s="589"/>
      <c r="BAI10" s="623"/>
      <c r="BAJ10" s="589"/>
      <c r="BAK10" s="623"/>
      <c r="BAL10" s="589"/>
      <c r="BAM10" s="623"/>
      <c r="BAN10" s="589"/>
      <c r="BAO10" s="623"/>
      <c r="BAP10" s="589"/>
      <c r="BAQ10" s="623"/>
      <c r="BAR10" s="589"/>
      <c r="BAS10" s="623"/>
      <c r="BAT10" s="589"/>
      <c r="BAU10" s="623"/>
      <c r="BAV10" s="589"/>
      <c r="BAW10" s="623"/>
      <c r="BAX10" s="589"/>
      <c r="BAY10" s="623"/>
      <c r="BAZ10" s="589"/>
      <c r="BBA10" s="623"/>
      <c r="BBB10" s="589"/>
      <c r="BBC10" s="623"/>
      <c r="BBD10" s="589"/>
      <c r="BBE10" s="623"/>
      <c r="BBF10" s="589"/>
      <c r="BBG10" s="623"/>
      <c r="BBH10" s="589"/>
      <c r="BBI10" s="623"/>
      <c r="BBJ10" s="589"/>
      <c r="BBK10" s="623"/>
      <c r="BBL10" s="589"/>
      <c r="BBM10" s="623"/>
      <c r="BBN10" s="589"/>
      <c r="BBO10" s="623"/>
      <c r="BBP10" s="589"/>
      <c r="BBQ10" s="623"/>
      <c r="BBR10" s="589"/>
      <c r="BBS10" s="623"/>
      <c r="BBT10" s="589"/>
      <c r="BBU10" s="623"/>
      <c r="BBV10" s="589"/>
      <c r="BBW10" s="623"/>
      <c r="BBX10" s="589"/>
      <c r="BBY10" s="623"/>
      <c r="BBZ10" s="589"/>
      <c r="BCA10" s="623"/>
      <c r="BCB10" s="589"/>
      <c r="BCC10" s="623"/>
      <c r="BCD10" s="589"/>
      <c r="BCE10" s="623"/>
      <c r="BCF10" s="589"/>
      <c r="BCG10" s="623"/>
      <c r="BCH10" s="589"/>
      <c r="BCI10" s="623"/>
      <c r="BCJ10" s="589"/>
      <c r="BCK10" s="623"/>
      <c r="BCL10" s="589"/>
      <c r="BCM10" s="623"/>
      <c r="BCN10" s="589"/>
      <c r="BCO10" s="623"/>
      <c r="BCP10" s="589"/>
      <c r="BCQ10" s="623"/>
      <c r="BCR10" s="589"/>
      <c r="BCS10" s="623"/>
      <c r="BCT10" s="589"/>
      <c r="BCU10" s="623"/>
      <c r="BCV10" s="589"/>
      <c r="BCW10" s="623"/>
      <c r="BCX10" s="589"/>
      <c r="BCY10" s="623"/>
      <c r="BCZ10" s="589"/>
      <c r="BDA10" s="623"/>
      <c r="BDB10" s="589"/>
      <c r="BDC10" s="623"/>
      <c r="BDD10" s="589"/>
      <c r="BDE10" s="623"/>
      <c r="BDF10" s="589"/>
      <c r="BDG10" s="623"/>
      <c r="BDH10" s="589"/>
      <c r="BDI10" s="623"/>
      <c r="BDJ10" s="589"/>
      <c r="BDK10" s="623"/>
      <c r="BDL10" s="589"/>
      <c r="BDM10" s="623"/>
      <c r="BDN10" s="589"/>
      <c r="BDO10" s="623"/>
      <c r="BDP10" s="589"/>
      <c r="BDQ10" s="623"/>
      <c r="BDR10" s="589"/>
      <c r="BDS10" s="623"/>
      <c r="BDT10" s="589"/>
      <c r="BDU10" s="623"/>
      <c r="BDV10" s="589"/>
      <c r="BDW10" s="623"/>
      <c r="BDX10" s="589"/>
      <c r="BDY10" s="623"/>
      <c r="BDZ10" s="589"/>
      <c r="BEA10" s="623"/>
      <c r="BEB10" s="589"/>
      <c r="BEC10" s="623"/>
      <c r="BED10" s="589"/>
      <c r="BEE10" s="623"/>
      <c r="BEF10" s="589"/>
      <c r="BEG10" s="623"/>
      <c r="BEH10" s="589"/>
      <c r="BEI10" s="623"/>
      <c r="BEJ10" s="589"/>
      <c r="BEK10" s="623"/>
      <c r="BEL10" s="589"/>
      <c r="BEM10" s="623"/>
      <c r="BEN10" s="589"/>
      <c r="BEO10" s="623"/>
      <c r="BEP10" s="589"/>
      <c r="BEQ10" s="623"/>
      <c r="BER10" s="589"/>
      <c r="BES10" s="623"/>
      <c r="BET10" s="589"/>
      <c r="BEU10" s="623"/>
      <c r="BEV10" s="589"/>
      <c r="BEW10" s="623"/>
      <c r="BEX10" s="589"/>
      <c r="BEY10" s="623"/>
      <c r="BEZ10" s="589"/>
      <c r="BFA10" s="623"/>
      <c r="BFB10" s="589"/>
      <c r="BFC10" s="623"/>
      <c r="BFD10" s="589"/>
      <c r="BFE10" s="623"/>
      <c r="BFF10" s="589"/>
      <c r="BFG10" s="623"/>
      <c r="BFH10" s="589"/>
      <c r="BFI10" s="623"/>
      <c r="BFJ10" s="589"/>
      <c r="BFK10" s="623"/>
      <c r="BFL10" s="589"/>
      <c r="BFM10" s="623"/>
      <c r="BFN10" s="589"/>
      <c r="BFO10" s="623"/>
      <c r="BFP10" s="589"/>
      <c r="BFQ10" s="623"/>
      <c r="BFR10" s="589"/>
      <c r="BFS10" s="623"/>
      <c r="BFT10" s="589"/>
      <c r="BFU10" s="623"/>
      <c r="BFV10" s="589"/>
      <c r="BFW10" s="623"/>
      <c r="BFX10" s="589"/>
      <c r="BFY10" s="623"/>
      <c r="BFZ10" s="589"/>
      <c r="BGA10" s="623"/>
      <c r="BGB10" s="589"/>
      <c r="BGC10" s="623"/>
      <c r="BGD10" s="589"/>
      <c r="BGE10" s="623"/>
      <c r="BGF10" s="589"/>
      <c r="BGG10" s="623"/>
      <c r="BGH10" s="589"/>
      <c r="BGI10" s="623"/>
      <c r="BGJ10" s="589"/>
      <c r="BGK10" s="623"/>
      <c r="BGL10" s="589"/>
      <c r="BGM10" s="623"/>
      <c r="BGN10" s="589"/>
      <c r="BGO10" s="623"/>
      <c r="BGP10" s="589"/>
      <c r="BGQ10" s="623"/>
      <c r="BGR10" s="589"/>
      <c r="BGS10" s="623"/>
      <c r="BGT10" s="589"/>
      <c r="BGU10" s="623"/>
      <c r="BGV10" s="589"/>
      <c r="BGW10" s="623"/>
      <c r="BGX10" s="589"/>
      <c r="BGY10" s="623"/>
      <c r="BGZ10" s="589"/>
      <c r="BHA10" s="623"/>
      <c r="BHB10" s="589"/>
      <c r="BHC10" s="623"/>
      <c r="BHD10" s="589"/>
      <c r="BHE10" s="623"/>
      <c r="BHF10" s="589"/>
      <c r="BHG10" s="623"/>
      <c r="BHH10" s="589"/>
      <c r="BHI10" s="623"/>
      <c r="BHJ10" s="589"/>
      <c r="BHK10" s="623"/>
      <c r="BHL10" s="589"/>
      <c r="BHM10" s="623"/>
      <c r="BHN10" s="589"/>
      <c r="BHO10" s="623"/>
      <c r="BHP10" s="589"/>
      <c r="BHQ10" s="623"/>
      <c r="BHR10" s="589"/>
      <c r="BHS10" s="623"/>
      <c r="BHT10" s="589"/>
      <c r="BHU10" s="623"/>
      <c r="BHV10" s="589"/>
      <c r="BHW10" s="623"/>
      <c r="BHX10" s="589"/>
      <c r="BHY10" s="623"/>
      <c r="BHZ10" s="589"/>
      <c r="BIA10" s="623"/>
      <c r="BIB10" s="589"/>
      <c r="BIC10" s="623"/>
      <c r="BID10" s="589"/>
      <c r="BIE10" s="623"/>
      <c r="BIF10" s="589"/>
      <c r="BIG10" s="623"/>
      <c r="BIH10" s="589"/>
      <c r="BII10" s="623"/>
      <c r="BIJ10" s="589"/>
      <c r="BIK10" s="623"/>
      <c r="BIL10" s="589"/>
      <c r="BIM10" s="623"/>
      <c r="BIN10" s="589"/>
      <c r="BIO10" s="623"/>
      <c r="BIP10" s="589"/>
      <c r="BIQ10" s="623"/>
      <c r="BIR10" s="589"/>
      <c r="BIS10" s="623"/>
      <c r="BIT10" s="589"/>
      <c r="BIU10" s="623"/>
      <c r="BIV10" s="589"/>
      <c r="BIW10" s="623"/>
      <c r="BIX10" s="589"/>
      <c r="BIY10" s="623"/>
      <c r="BIZ10" s="589"/>
      <c r="BJA10" s="623"/>
      <c r="BJB10" s="589"/>
      <c r="BJC10" s="623"/>
      <c r="BJD10" s="589"/>
      <c r="BJE10" s="623"/>
      <c r="BJF10" s="589"/>
      <c r="BJG10" s="623"/>
      <c r="BJH10" s="589"/>
      <c r="BJI10" s="623"/>
      <c r="BJJ10" s="589"/>
      <c r="BJK10" s="623"/>
      <c r="BJL10" s="589"/>
      <c r="BJM10" s="623"/>
      <c r="BJN10" s="589"/>
      <c r="BJO10" s="623"/>
      <c r="BJP10" s="589"/>
      <c r="BJQ10" s="623"/>
      <c r="BJR10" s="589"/>
      <c r="BJS10" s="623"/>
      <c r="BJT10" s="589"/>
      <c r="BJU10" s="623"/>
      <c r="BJV10" s="589"/>
      <c r="BJW10" s="623"/>
      <c r="BJX10" s="589"/>
      <c r="BJY10" s="623"/>
      <c r="BJZ10" s="589"/>
      <c r="BKA10" s="623"/>
      <c r="BKB10" s="589"/>
      <c r="BKC10" s="623"/>
      <c r="BKD10" s="589"/>
      <c r="BKE10" s="623"/>
      <c r="BKF10" s="589"/>
      <c r="BKG10" s="623"/>
      <c r="BKH10" s="589"/>
      <c r="BKI10" s="623"/>
      <c r="BKJ10" s="589"/>
      <c r="BKK10" s="623"/>
      <c r="BKL10" s="589"/>
      <c r="BKM10" s="623"/>
      <c r="BKN10" s="589"/>
      <c r="BKO10" s="623"/>
      <c r="BKP10" s="589"/>
      <c r="BKQ10" s="623"/>
      <c r="BKR10" s="589"/>
      <c r="BKS10" s="623"/>
      <c r="BKT10" s="589"/>
      <c r="BKU10" s="623"/>
      <c r="BKV10" s="589"/>
      <c r="BKW10" s="623"/>
      <c r="BKX10" s="589"/>
      <c r="BKY10" s="623"/>
      <c r="BKZ10" s="589"/>
      <c r="BLA10" s="623"/>
      <c r="BLB10" s="589"/>
      <c r="BLC10" s="623"/>
      <c r="BLD10" s="589"/>
      <c r="BLE10" s="623"/>
      <c r="BLF10" s="589"/>
      <c r="BLG10" s="623"/>
      <c r="BLH10" s="589"/>
      <c r="BLI10" s="623"/>
      <c r="BLJ10" s="589"/>
      <c r="BLK10" s="623"/>
      <c r="BLL10" s="589"/>
      <c r="BLM10" s="623"/>
      <c r="BLN10" s="589"/>
      <c r="BLO10" s="623"/>
      <c r="BLP10" s="589"/>
      <c r="BLQ10" s="623"/>
      <c r="BLR10" s="589"/>
      <c r="BLS10" s="623"/>
      <c r="BLT10" s="589"/>
      <c r="BLU10" s="623"/>
      <c r="BLV10" s="589"/>
      <c r="BLW10" s="623"/>
      <c r="BLX10" s="589"/>
      <c r="BLY10" s="623"/>
      <c r="BLZ10" s="589"/>
      <c r="BMA10" s="623"/>
      <c r="BMB10" s="589"/>
      <c r="BMC10" s="623"/>
      <c r="BMD10" s="589"/>
      <c r="BME10" s="623"/>
      <c r="BMF10" s="589"/>
      <c r="BMG10" s="623"/>
      <c r="BMH10" s="589"/>
      <c r="BMI10" s="623"/>
      <c r="BMJ10" s="589"/>
      <c r="BMK10" s="623"/>
      <c r="BML10" s="589"/>
      <c r="BMM10" s="623"/>
      <c r="BMN10" s="589"/>
      <c r="BMO10" s="623"/>
      <c r="BMP10" s="589"/>
      <c r="BMQ10" s="623"/>
      <c r="BMR10" s="589"/>
      <c r="BMS10" s="623"/>
      <c r="BMT10" s="589"/>
      <c r="BMU10" s="623"/>
      <c r="BMV10" s="589"/>
      <c r="BMW10" s="623"/>
      <c r="BMX10" s="589"/>
      <c r="BMY10" s="623"/>
      <c r="BMZ10" s="589"/>
      <c r="BNA10" s="623"/>
      <c r="BNB10" s="589"/>
      <c r="BNC10" s="623"/>
      <c r="BND10" s="589"/>
      <c r="BNE10" s="623"/>
      <c r="BNF10" s="589"/>
      <c r="BNG10" s="623"/>
      <c r="BNH10" s="589"/>
      <c r="BNI10" s="623"/>
      <c r="BNJ10" s="589"/>
      <c r="BNK10" s="623"/>
      <c r="BNL10" s="589"/>
      <c r="BNM10" s="623"/>
      <c r="BNN10" s="589"/>
      <c r="BNO10" s="623"/>
      <c r="BNP10" s="589"/>
      <c r="BNQ10" s="623"/>
      <c r="BNR10" s="589"/>
      <c r="BNS10" s="623"/>
      <c r="BNT10" s="589"/>
      <c r="BNU10" s="623"/>
      <c r="BNV10" s="589"/>
      <c r="BNW10" s="623"/>
      <c r="BNX10" s="589"/>
      <c r="BNY10" s="623"/>
      <c r="BNZ10" s="589"/>
      <c r="BOA10" s="623"/>
      <c r="BOB10" s="589"/>
      <c r="BOC10" s="623"/>
      <c r="BOD10" s="589"/>
      <c r="BOE10" s="623"/>
      <c r="BOF10" s="589"/>
      <c r="BOG10" s="623"/>
      <c r="BOH10" s="589"/>
      <c r="BOI10" s="623"/>
      <c r="BOJ10" s="589"/>
      <c r="BOK10" s="623"/>
      <c r="BOL10" s="589"/>
      <c r="BOM10" s="623"/>
      <c r="BON10" s="589"/>
      <c r="BOO10" s="623"/>
      <c r="BOP10" s="589"/>
      <c r="BOQ10" s="623"/>
      <c r="BOR10" s="589"/>
      <c r="BOS10" s="623"/>
      <c r="BOT10" s="589"/>
      <c r="BOU10" s="623"/>
      <c r="BOV10" s="589"/>
      <c r="BOW10" s="623"/>
      <c r="BOX10" s="589"/>
      <c r="BOY10" s="623"/>
      <c r="BOZ10" s="589"/>
      <c r="BPA10" s="623"/>
      <c r="BPB10" s="589"/>
      <c r="BPC10" s="623"/>
      <c r="BPD10" s="589"/>
      <c r="BPE10" s="623"/>
      <c r="BPF10" s="589"/>
      <c r="BPG10" s="623"/>
      <c r="BPH10" s="589"/>
      <c r="BPI10" s="623"/>
      <c r="BPJ10" s="589"/>
      <c r="BPK10" s="623"/>
      <c r="BPL10" s="589"/>
      <c r="BPM10" s="623"/>
      <c r="BPN10" s="589"/>
      <c r="BPO10" s="623"/>
      <c r="BPP10" s="589"/>
      <c r="BPQ10" s="623"/>
      <c r="BPR10" s="589"/>
      <c r="BPS10" s="623"/>
      <c r="BPT10" s="589"/>
      <c r="BPU10" s="623"/>
      <c r="BPV10" s="589"/>
      <c r="BPW10" s="623"/>
      <c r="BPX10" s="589"/>
      <c r="BPY10" s="623"/>
      <c r="BPZ10" s="589"/>
      <c r="BQA10" s="623"/>
      <c r="BQB10" s="589"/>
      <c r="BQC10" s="623"/>
      <c r="BQD10" s="589"/>
      <c r="BQE10" s="623"/>
      <c r="BQF10" s="589"/>
      <c r="BQG10" s="623"/>
      <c r="BQH10" s="589"/>
      <c r="BQI10" s="623"/>
      <c r="BQJ10" s="589"/>
      <c r="BQK10" s="623"/>
      <c r="BQL10" s="589"/>
      <c r="BQM10" s="623"/>
      <c r="BQN10" s="589"/>
      <c r="BQO10" s="623"/>
      <c r="BQP10" s="589"/>
      <c r="BQQ10" s="623"/>
      <c r="BQR10" s="589"/>
      <c r="BQS10" s="623"/>
      <c r="BQT10" s="589"/>
      <c r="BQU10" s="623"/>
      <c r="BQV10" s="589"/>
      <c r="BQW10" s="623"/>
      <c r="BQX10" s="589"/>
      <c r="BQY10" s="623"/>
      <c r="BQZ10" s="589"/>
      <c r="BRA10" s="623"/>
      <c r="BRB10" s="589"/>
      <c r="BRC10" s="623"/>
      <c r="BRD10" s="589"/>
      <c r="BRE10" s="623"/>
      <c r="BRF10" s="589"/>
      <c r="BRG10" s="623"/>
      <c r="BRH10" s="589"/>
      <c r="BRI10" s="623"/>
      <c r="BRJ10" s="589"/>
      <c r="BRK10" s="623"/>
      <c r="BRL10" s="589"/>
      <c r="BRM10" s="623"/>
      <c r="BRN10" s="589"/>
      <c r="BRO10" s="623"/>
      <c r="BRP10" s="589"/>
      <c r="BRQ10" s="623"/>
      <c r="BRR10" s="589"/>
      <c r="BRS10" s="623"/>
      <c r="BRT10" s="589"/>
      <c r="BRU10" s="623"/>
      <c r="BRV10" s="589"/>
      <c r="BRW10" s="623"/>
      <c r="BRX10" s="589"/>
      <c r="BRY10" s="623"/>
      <c r="BRZ10" s="589"/>
      <c r="BSA10" s="623"/>
      <c r="BSB10" s="589"/>
      <c r="BSC10" s="623"/>
      <c r="BSD10" s="589"/>
      <c r="BSE10" s="623"/>
      <c r="BSF10" s="589"/>
      <c r="BSG10" s="623"/>
      <c r="BSH10" s="589"/>
      <c r="BSI10" s="623"/>
      <c r="BSJ10" s="589"/>
      <c r="BSK10" s="623"/>
      <c r="BSL10" s="589"/>
      <c r="BSM10" s="623"/>
      <c r="BSN10" s="589"/>
      <c r="BSO10" s="623"/>
      <c r="BSP10" s="589"/>
      <c r="BSQ10" s="623"/>
      <c r="BSR10" s="589"/>
      <c r="BSS10" s="623"/>
      <c r="BST10" s="589"/>
      <c r="BSU10" s="623"/>
      <c r="BSV10" s="589"/>
      <c r="BSW10" s="623"/>
      <c r="BSX10" s="589"/>
      <c r="BSY10" s="623"/>
      <c r="BSZ10" s="589"/>
      <c r="BTA10" s="623"/>
      <c r="BTB10" s="589"/>
      <c r="BTC10" s="623"/>
      <c r="BTD10" s="589"/>
      <c r="BTE10" s="623"/>
      <c r="BTF10" s="589"/>
      <c r="BTG10" s="623"/>
      <c r="BTH10" s="589"/>
      <c r="BTI10" s="623"/>
      <c r="BTJ10" s="589"/>
      <c r="BTK10" s="623"/>
      <c r="BTL10" s="589"/>
      <c r="BTM10" s="623"/>
      <c r="BTN10" s="589"/>
      <c r="BTO10" s="623"/>
      <c r="BTP10" s="589"/>
      <c r="BTQ10" s="623"/>
      <c r="BTR10" s="589"/>
      <c r="BTS10" s="623"/>
      <c r="BTT10" s="589"/>
      <c r="BTU10" s="623"/>
      <c r="BTV10" s="589"/>
      <c r="BTW10" s="623"/>
      <c r="BTX10" s="589"/>
      <c r="BTY10" s="623"/>
      <c r="BTZ10" s="589"/>
      <c r="BUA10" s="623"/>
      <c r="BUB10" s="589"/>
      <c r="BUC10" s="623"/>
      <c r="BUD10" s="589"/>
      <c r="BUE10" s="623"/>
      <c r="BUF10" s="589"/>
      <c r="BUG10" s="623"/>
      <c r="BUH10" s="589"/>
      <c r="BUI10" s="623"/>
      <c r="BUJ10" s="589"/>
      <c r="BUK10" s="623"/>
      <c r="BUL10" s="589"/>
      <c r="BUM10" s="623"/>
      <c r="BUN10" s="589"/>
      <c r="BUO10" s="623"/>
      <c r="BUP10" s="589"/>
      <c r="BUQ10" s="623"/>
      <c r="BUR10" s="589"/>
      <c r="BUS10" s="623"/>
      <c r="BUT10" s="589"/>
      <c r="BUU10" s="623"/>
      <c r="BUV10" s="589"/>
      <c r="BUW10" s="623"/>
      <c r="BUX10" s="589"/>
      <c r="BUY10" s="623"/>
      <c r="BUZ10" s="589"/>
      <c r="BVA10" s="623"/>
      <c r="BVB10" s="589"/>
      <c r="BVC10" s="623"/>
      <c r="BVD10" s="589"/>
      <c r="BVE10" s="623"/>
      <c r="BVF10" s="589"/>
      <c r="BVG10" s="623"/>
      <c r="BVH10" s="589"/>
      <c r="BVI10" s="623"/>
      <c r="BVJ10" s="589"/>
      <c r="BVK10" s="623"/>
      <c r="BVL10" s="589"/>
      <c r="BVM10" s="623"/>
      <c r="BVN10" s="589"/>
      <c r="BVO10" s="623"/>
      <c r="BVP10" s="589"/>
      <c r="BVQ10" s="623"/>
      <c r="BVR10" s="589"/>
      <c r="BVS10" s="623"/>
      <c r="BVT10" s="589"/>
      <c r="BVU10" s="623"/>
      <c r="BVV10" s="589"/>
      <c r="BVW10" s="623"/>
      <c r="BVX10" s="589"/>
      <c r="BVY10" s="623"/>
      <c r="BVZ10" s="589"/>
      <c r="BWA10" s="623"/>
      <c r="BWB10" s="589"/>
      <c r="BWC10" s="623"/>
      <c r="BWD10" s="589"/>
      <c r="BWE10" s="623"/>
      <c r="BWF10" s="589"/>
      <c r="BWG10" s="623"/>
      <c r="BWH10" s="589"/>
      <c r="BWI10" s="623"/>
      <c r="BWJ10" s="589"/>
      <c r="BWK10" s="623"/>
      <c r="BWL10" s="589"/>
      <c r="BWM10" s="623"/>
      <c r="BWN10" s="589"/>
      <c r="BWO10" s="623"/>
      <c r="BWP10" s="589"/>
      <c r="BWQ10" s="623"/>
      <c r="BWR10" s="589"/>
      <c r="BWS10" s="623"/>
      <c r="BWT10" s="589"/>
      <c r="BWU10" s="623"/>
      <c r="BWV10" s="589"/>
      <c r="BWW10" s="623"/>
      <c r="BWX10" s="589"/>
      <c r="BWY10" s="623"/>
      <c r="BWZ10" s="589"/>
      <c r="BXA10" s="623"/>
      <c r="BXB10" s="589"/>
      <c r="BXC10" s="623"/>
      <c r="BXD10" s="589"/>
      <c r="BXE10" s="623"/>
      <c r="BXF10" s="589"/>
      <c r="BXG10" s="623"/>
      <c r="BXH10" s="589"/>
      <c r="BXI10" s="623"/>
      <c r="BXJ10" s="589"/>
      <c r="BXK10" s="623"/>
      <c r="BXL10" s="589"/>
      <c r="BXM10" s="623"/>
      <c r="BXN10" s="589"/>
      <c r="BXO10" s="623"/>
      <c r="BXP10" s="589"/>
      <c r="BXQ10" s="623"/>
      <c r="BXR10" s="589"/>
      <c r="BXS10" s="623"/>
      <c r="BXT10" s="589"/>
      <c r="BXU10" s="623"/>
      <c r="BXV10" s="589"/>
      <c r="BXW10" s="623"/>
      <c r="BXX10" s="589"/>
      <c r="BXY10" s="623"/>
      <c r="BXZ10" s="589"/>
      <c r="BYA10" s="623"/>
      <c r="BYB10" s="589"/>
      <c r="BYC10" s="623"/>
      <c r="BYD10" s="589"/>
      <c r="BYE10" s="623"/>
      <c r="BYF10" s="589"/>
      <c r="BYG10" s="623"/>
      <c r="BYH10" s="589"/>
      <c r="BYI10" s="623"/>
      <c r="BYJ10" s="589"/>
      <c r="BYK10" s="623"/>
      <c r="BYL10" s="589"/>
      <c r="BYM10" s="623"/>
      <c r="BYN10" s="589"/>
      <c r="BYO10" s="623"/>
      <c r="BYP10" s="589"/>
      <c r="BYQ10" s="623"/>
      <c r="BYR10" s="589"/>
      <c r="BYS10" s="623"/>
      <c r="BYT10" s="589"/>
      <c r="BYU10" s="623"/>
      <c r="BYV10" s="589"/>
      <c r="BYW10" s="623"/>
      <c r="BYX10" s="589"/>
      <c r="BYY10" s="623"/>
      <c r="BYZ10" s="589"/>
      <c r="BZA10" s="623"/>
      <c r="BZB10" s="589"/>
      <c r="BZC10" s="623"/>
      <c r="BZD10" s="589"/>
      <c r="BZE10" s="623"/>
      <c r="BZF10" s="589"/>
      <c r="BZG10" s="623"/>
      <c r="BZH10" s="589"/>
      <c r="BZI10" s="623"/>
      <c r="BZJ10" s="589"/>
      <c r="BZK10" s="623"/>
      <c r="BZL10" s="589"/>
      <c r="BZM10" s="623"/>
      <c r="BZN10" s="589"/>
      <c r="BZO10" s="623"/>
      <c r="BZP10" s="589"/>
      <c r="BZQ10" s="623"/>
      <c r="BZR10" s="589"/>
      <c r="BZS10" s="623"/>
      <c r="BZT10" s="589"/>
      <c r="BZU10" s="623"/>
      <c r="BZV10" s="589"/>
      <c r="BZW10" s="623"/>
      <c r="BZX10" s="589"/>
      <c r="BZY10" s="623"/>
      <c r="BZZ10" s="589"/>
      <c r="CAA10" s="623"/>
      <c r="CAB10" s="589"/>
      <c r="CAC10" s="623"/>
      <c r="CAD10" s="589"/>
      <c r="CAE10" s="623"/>
      <c r="CAF10" s="589"/>
      <c r="CAG10" s="623"/>
      <c r="CAH10" s="589"/>
      <c r="CAI10" s="623"/>
      <c r="CAJ10" s="589"/>
      <c r="CAK10" s="623"/>
      <c r="CAL10" s="589"/>
      <c r="CAM10" s="623"/>
      <c r="CAN10" s="589"/>
      <c r="CAO10" s="623"/>
      <c r="CAP10" s="589"/>
      <c r="CAQ10" s="623"/>
      <c r="CAR10" s="589"/>
      <c r="CAS10" s="623"/>
      <c r="CAT10" s="589"/>
      <c r="CAU10" s="623"/>
      <c r="CAV10" s="589"/>
      <c r="CAW10" s="623"/>
      <c r="CAX10" s="589"/>
      <c r="CAY10" s="623"/>
      <c r="CAZ10" s="589"/>
      <c r="CBA10" s="623"/>
      <c r="CBB10" s="589"/>
      <c r="CBC10" s="623"/>
      <c r="CBD10" s="589"/>
      <c r="CBE10" s="623"/>
      <c r="CBF10" s="589"/>
      <c r="CBG10" s="623"/>
      <c r="CBH10" s="589"/>
      <c r="CBI10" s="623"/>
      <c r="CBJ10" s="589"/>
      <c r="CBK10" s="623"/>
      <c r="CBL10" s="589"/>
      <c r="CBM10" s="623"/>
      <c r="CBN10" s="589"/>
      <c r="CBO10" s="623"/>
      <c r="CBP10" s="589"/>
      <c r="CBQ10" s="623"/>
      <c r="CBR10" s="589"/>
      <c r="CBS10" s="623"/>
      <c r="CBT10" s="589"/>
      <c r="CBU10" s="623"/>
      <c r="CBV10" s="589"/>
      <c r="CBW10" s="623"/>
      <c r="CBX10" s="589"/>
      <c r="CBY10" s="623"/>
      <c r="CBZ10" s="589"/>
      <c r="CCA10" s="623"/>
      <c r="CCB10" s="589"/>
      <c r="CCC10" s="623"/>
      <c r="CCD10" s="589"/>
      <c r="CCE10" s="623"/>
      <c r="CCF10" s="589"/>
      <c r="CCG10" s="623"/>
      <c r="CCH10" s="589"/>
      <c r="CCI10" s="623"/>
      <c r="CCJ10" s="589"/>
      <c r="CCK10" s="623"/>
      <c r="CCL10" s="589"/>
      <c r="CCM10" s="623"/>
      <c r="CCN10" s="589"/>
      <c r="CCO10" s="623"/>
      <c r="CCP10" s="589"/>
      <c r="CCQ10" s="623"/>
      <c r="CCR10" s="589"/>
      <c r="CCS10" s="623"/>
      <c r="CCT10" s="589"/>
      <c r="CCU10" s="623"/>
      <c r="CCV10" s="589"/>
      <c r="CCW10" s="623"/>
      <c r="CCX10" s="589"/>
      <c r="CCY10" s="623"/>
      <c r="CCZ10" s="589"/>
      <c r="CDA10" s="623"/>
      <c r="CDB10" s="589"/>
      <c r="CDC10" s="623"/>
      <c r="CDD10" s="589"/>
      <c r="CDE10" s="623"/>
      <c r="CDF10" s="589"/>
      <c r="CDG10" s="623"/>
      <c r="CDH10" s="589"/>
      <c r="CDI10" s="623"/>
      <c r="CDJ10" s="589"/>
      <c r="CDK10" s="623"/>
      <c r="CDL10" s="589"/>
      <c r="CDM10" s="623"/>
      <c r="CDN10" s="589"/>
      <c r="CDO10" s="623"/>
      <c r="CDP10" s="589"/>
      <c r="CDQ10" s="623"/>
      <c r="CDR10" s="589"/>
      <c r="CDS10" s="623"/>
      <c r="CDT10" s="589"/>
      <c r="CDU10" s="623"/>
      <c r="CDV10" s="589"/>
      <c r="CDW10" s="623"/>
      <c r="CDX10" s="589"/>
      <c r="CDY10" s="623"/>
      <c r="CDZ10" s="589"/>
      <c r="CEA10" s="623"/>
      <c r="CEB10" s="589"/>
      <c r="CEC10" s="623"/>
      <c r="CED10" s="589"/>
      <c r="CEE10" s="623"/>
      <c r="CEF10" s="589"/>
      <c r="CEG10" s="623"/>
      <c r="CEH10" s="589"/>
      <c r="CEI10" s="623"/>
      <c r="CEJ10" s="589"/>
      <c r="CEK10" s="623"/>
      <c r="CEL10" s="589"/>
      <c r="CEM10" s="623"/>
      <c r="CEN10" s="589"/>
      <c r="CEO10" s="623"/>
      <c r="CEP10" s="589"/>
      <c r="CEQ10" s="623"/>
      <c r="CER10" s="589"/>
      <c r="CES10" s="623"/>
      <c r="CET10" s="589"/>
      <c r="CEU10" s="623"/>
      <c r="CEV10" s="589"/>
      <c r="CEW10" s="623"/>
      <c r="CEX10" s="589"/>
      <c r="CEY10" s="623"/>
      <c r="CEZ10" s="589"/>
      <c r="CFA10" s="623"/>
      <c r="CFB10" s="589"/>
      <c r="CFC10" s="623"/>
      <c r="CFD10" s="589"/>
      <c r="CFE10" s="623"/>
      <c r="CFF10" s="589"/>
      <c r="CFG10" s="623"/>
      <c r="CFH10" s="589"/>
      <c r="CFI10" s="623"/>
      <c r="CFJ10" s="589"/>
      <c r="CFK10" s="623"/>
      <c r="CFL10" s="589"/>
      <c r="CFM10" s="623"/>
      <c r="CFN10" s="589"/>
      <c r="CFO10" s="623"/>
      <c r="CFP10" s="589"/>
      <c r="CFQ10" s="623"/>
      <c r="CFR10" s="589"/>
      <c r="CFS10" s="623"/>
      <c r="CFT10" s="589"/>
      <c r="CFU10" s="623"/>
      <c r="CFV10" s="589"/>
      <c r="CFW10" s="623"/>
      <c r="CFX10" s="589"/>
      <c r="CFY10" s="623"/>
      <c r="CFZ10" s="589"/>
      <c r="CGA10" s="623"/>
      <c r="CGB10" s="589"/>
      <c r="CGC10" s="623"/>
      <c r="CGD10" s="589"/>
      <c r="CGE10" s="623"/>
      <c r="CGF10" s="589"/>
      <c r="CGG10" s="623"/>
      <c r="CGH10" s="589"/>
      <c r="CGI10" s="623"/>
      <c r="CGJ10" s="589"/>
      <c r="CGK10" s="623"/>
      <c r="CGL10" s="589"/>
      <c r="CGM10" s="623"/>
      <c r="CGN10" s="589"/>
      <c r="CGO10" s="623"/>
      <c r="CGP10" s="589"/>
      <c r="CGQ10" s="623"/>
      <c r="CGR10" s="589"/>
      <c r="CGS10" s="623"/>
      <c r="CGT10" s="589"/>
      <c r="CGU10" s="623"/>
      <c r="CGV10" s="589"/>
      <c r="CGW10" s="623"/>
      <c r="CGX10" s="589"/>
      <c r="CGY10" s="623"/>
      <c r="CGZ10" s="589"/>
      <c r="CHA10" s="623"/>
      <c r="CHB10" s="589"/>
      <c r="CHC10" s="623"/>
      <c r="CHD10" s="589"/>
      <c r="CHE10" s="623"/>
      <c r="CHF10" s="589"/>
      <c r="CHG10" s="623"/>
      <c r="CHH10" s="589"/>
      <c r="CHI10" s="623"/>
      <c r="CHJ10" s="589"/>
      <c r="CHK10" s="623"/>
      <c r="CHL10" s="589"/>
      <c r="CHM10" s="623"/>
      <c r="CHN10" s="589"/>
      <c r="CHO10" s="623"/>
      <c r="CHP10" s="589"/>
      <c r="CHQ10" s="623"/>
      <c r="CHR10" s="589"/>
      <c r="CHS10" s="623"/>
      <c r="CHT10" s="589"/>
      <c r="CHU10" s="623"/>
      <c r="CHV10" s="589"/>
      <c r="CHW10" s="623"/>
      <c r="CHX10" s="589"/>
      <c r="CHY10" s="623"/>
      <c r="CHZ10" s="589"/>
      <c r="CIA10" s="623"/>
      <c r="CIB10" s="589"/>
      <c r="CIC10" s="623"/>
      <c r="CID10" s="589"/>
      <c r="CIE10" s="623"/>
      <c r="CIF10" s="589"/>
      <c r="CIG10" s="623"/>
      <c r="CIH10" s="589"/>
      <c r="CII10" s="623"/>
      <c r="CIJ10" s="589"/>
      <c r="CIK10" s="623"/>
      <c r="CIL10" s="589"/>
      <c r="CIM10" s="623"/>
      <c r="CIN10" s="589"/>
      <c r="CIO10" s="623"/>
      <c r="CIP10" s="589"/>
      <c r="CIQ10" s="623"/>
      <c r="CIR10" s="589"/>
      <c r="CIS10" s="623"/>
      <c r="CIT10" s="589"/>
      <c r="CIU10" s="623"/>
      <c r="CIV10" s="589"/>
      <c r="CIW10" s="623"/>
      <c r="CIX10" s="589"/>
      <c r="CIY10" s="623"/>
      <c r="CIZ10" s="589"/>
      <c r="CJA10" s="623"/>
      <c r="CJB10" s="589"/>
      <c r="CJC10" s="623"/>
      <c r="CJD10" s="589"/>
      <c r="CJE10" s="623"/>
      <c r="CJF10" s="589"/>
      <c r="CJG10" s="623"/>
      <c r="CJH10" s="589"/>
      <c r="CJI10" s="623"/>
      <c r="CJJ10" s="589"/>
      <c r="CJK10" s="623"/>
      <c r="CJL10" s="589"/>
      <c r="CJM10" s="623"/>
      <c r="CJN10" s="589"/>
      <c r="CJO10" s="623"/>
      <c r="CJP10" s="589"/>
      <c r="CJQ10" s="623"/>
      <c r="CJR10" s="589"/>
      <c r="CJS10" s="623"/>
      <c r="CJT10" s="589"/>
      <c r="CJU10" s="623"/>
      <c r="CJV10" s="589"/>
      <c r="CJW10" s="623"/>
      <c r="CJX10" s="589"/>
      <c r="CJY10" s="623"/>
      <c r="CJZ10" s="589"/>
      <c r="CKA10" s="623"/>
      <c r="CKB10" s="589"/>
      <c r="CKC10" s="623"/>
      <c r="CKD10" s="589"/>
      <c r="CKE10" s="623"/>
      <c r="CKF10" s="589"/>
      <c r="CKG10" s="623"/>
      <c r="CKH10" s="589"/>
      <c r="CKI10" s="623"/>
      <c r="CKJ10" s="589"/>
      <c r="CKK10" s="623"/>
      <c r="CKL10" s="589"/>
      <c r="CKM10" s="623"/>
      <c r="CKN10" s="589"/>
      <c r="CKO10" s="623"/>
      <c r="CKP10" s="589"/>
      <c r="CKQ10" s="623"/>
      <c r="CKR10" s="589"/>
      <c r="CKS10" s="623"/>
      <c r="CKT10" s="589"/>
      <c r="CKU10" s="623"/>
      <c r="CKV10" s="589"/>
      <c r="CKW10" s="623"/>
      <c r="CKX10" s="589"/>
      <c r="CKY10" s="623"/>
      <c r="CKZ10" s="589"/>
      <c r="CLA10" s="623"/>
      <c r="CLB10" s="589"/>
      <c r="CLC10" s="623"/>
      <c r="CLD10" s="589"/>
      <c r="CLE10" s="623"/>
      <c r="CLF10" s="589"/>
      <c r="CLG10" s="623"/>
      <c r="CLH10" s="589"/>
      <c r="CLI10" s="623"/>
      <c r="CLJ10" s="589"/>
      <c r="CLK10" s="623"/>
      <c r="CLL10" s="589"/>
      <c r="CLM10" s="623"/>
      <c r="CLN10" s="589"/>
      <c r="CLO10" s="623"/>
      <c r="CLP10" s="589"/>
      <c r="CLQ10" s="623"/>
      <c r="CLR10" s="589"/>
      <c r="CLS10" s="623"/>
      <c r="CLT10" s="589"/>
      <c r="CLU10" s="623"/>
      <c r="CLV10" s="589"/>
      <c r="CLW10" s="623"/>
      <c r="CLX10" s="589"/>
      <c r="CLY10" s="623"/>
      <c r="CLZ10" s="589"/>
      <c r="CMA10" s="623"/>
      <c r="CMB10" s="589"/>
      <c r="CMC10" s="623"/>
      <c r="CMD10" s="589"/>
      <c r="CME10" s="623"/>
      <c r="CMF10" s="589"/>
      <c r="CMG10" s="623"/>
      <c r="CMH10" s="589"/>
      <c r="CMI10" s="623"/>
      <c r="CMJ10" s="589"/>
      <c r="CMK10" s="623"/>
      <c r="CML10" s="589"/>
      <c r="CMM10" s="623"/>
      <c r="CMN10" s="589"/>
      <c r="CMO10" s="623"/>
      <c r="CMP10" s="589"/>
      <c r="CMQ10" s="623"/>
      <c r="CMR10" s="589"/>
      <c r="CMS10" s="623"/>
      <c r="CMT10" s="589"/>
      <c r="CMU10" s="623"/>
      <c r="CMV10" s="589"/>
      <c r="CMW10" s="623"/>
      <c r="CMX10" s="589"/>
      <c r="CMY10" s="623"/>
      <c r="CMZ10" s="589"/>
      <c r="CNA10" s="623"/>
      <c r="CNB10" s="589"/>
      <c r="CNC10" s="623"/>
      <c r="CND10" s="589"/>
      <c r="CNE10" s="623"/>
      <c r="CNF10" s="589"/>
      <c r="CNG10" s="623"/>
      <c r="CNH10" s="589"/>
      <c r="CNI10" s="623"/>
      <c r="CNJ10" s="589"/>
      <c r="CNK10" s="623"/>
      <c r="CNL10" s="589"/>
      <c r="CNM10" s="623"/>
      <c r="CNN10" s="589"/>
      <c r="CNO10" s="623"/>
      <c r="CNP10" s="589"/>
      <c r="CNQ10" s="623"/>
      <c r="CNR10" s="589"/>
      <c r="CNS10" s="623"/>
      <c r="CNT10" s="589"/>
      <c r="CNU10" s="623"/>
      <c r="CNV10" s="589"/>
      <c r="CNW10" s="623"/>
      <c r="CNX10" s="589"/>
      <c r="CNY10" s="623"/>
      <c r="CNZ10" s="589"/>
      <c r="COA10" s="623"/>
      <c r="COB10" s="589"/>
      <c r="COC10" s="623"/>
      <c r="COD10" s="589"/>
      <c r="COE10" s="623"/>
      <c r="COF10" s="589"/>
      <c r="COG10" s="623"/>
      <c r="COH10" s="589"/>
      <c r="COI10" s="623"/>
      <c r="COJ10" s="589"/>
      <c r="COK10" s="623"/>
      <c r="COL10" s="589"/>
      <c r="COM10" s="623"/>
      <c r="CON10" s="589"/>
      <c r="COO10" s="623"/>
      <c r="COP10" s="589"/>
      <c r="COQ10" s="623"/>
      <c r="COR10" s="589"/>
      <c r="COS10" s="623"/>
      <c r="COT10" s="589"/>
      <c r="COU10" s="623"/>
      <c r="COV10" s="589"/>
      <c r="COW10" s="623"/>
      <c r="COX10" s="589"/>
      <c r="COY10" s="623"/>
      <c r="COZ10" s="589"/>
      <c r="CPA10" s="623"/>
      <c r="CPB10" s="589"/>
      <c r="CPC10" s="623"/>
      <c r="CPD10" s="589"/>
      <c r="CPE10" s="623"/>
      <c r="CPF10" s="589"/>
      <c r="CPG10" s="623"/>
      <c r="CPH10" s="589"/>
      <c r="CPI10" s="623"/>
      <c r="CPJ10" s="589"/>
      <c r="CPK10" s="623"/>
      <c r="CPL10" s="589"/>
      <c r="CPM10" s="623"/>
      <c r="CPN10" s="589"/>
      <c r="CPO10" s="623"/>
      <c r="CPP10" s="589"/>
      <c r="CPQ10" s="623"/>
      <c r="CPR10" s="589"/>
      <c r="CPS10" s="623"/>
      <c r="CPT10" s="589"/>
      <c r="CPU10" s="623"/>
      <c r="CPV10" s="589"/>
      <c r="CPW10" s="623"/>
      <c r="CPX10" s="589"/>
      <c r="CPY10" s="623"/>
      <c r="CPZ10" s="589"/>
      <c r="CQA10" s="623"/>
      <c r="CQB10" s="589"/>
      <c r="CQC10" s="623"/>
      <c r="CQD10" s="589"/>
      <c r="CQE10" s="623"/>
      <c r="CQF10" s="589"/>
      <c r="CQG10" s="623"/>
      <c r="CQH10" s="589"/>
      <c r="CQI10" s="623"/>
      <c r="CQJ10" s="589"/>
      <c r="CQK10" s="623"/>
      <c r="CQL10" s="589"/>
      <c r="CQM10" s="623"/>
      <c r="CQN10" s="589"/>
      <c r="CQO10" s="623"/>
      <c r="CQP10" s="589"/>
      <c r="CQQ10" s="623"/>
      <c r="CQR10" s="589"/>
      <c r="CQS10" s="623"/>
      <c r="CQT10" s="589"/>
      <c r="CQU10" s="623"/>
      <c r="CQV10" s="589"/>
      <c r="CQW10" s="623"/>
      <c r="CQX10" s="589"/>
      <c r="CQY10" s="623"/>
      <c r="CQZ10" s="589"/>
      <c r="CRA10" s="623"/>
      <c r="CRB10" s="589"/>
      <c r="CRC10" s="623"/>
      <c r="CRD10" s="589"/>
      <c r="CRE10" s="623"/>
      <c r="CRF10" s="589"/>
      <c r="CRG10" s="623"/>
      <c r="CRH10" s="589"/>
      <c r="CRI10" s="623"/>
      <c r="CRJ10" s="589"/>
      <c r="CRK10" s="623"/>
      <c r="CRL10" s="589"/>
      <c r="CRM10" s="623"/>
      <c r="CRN10" s="589"/>
      <c r="CRO10" s="623"/>
      <c r="CRP10" s="589"/>
      <c r="CRQ10" s="623"/>
      <c r="CRR10" s="589"/>
      <c r="CRS10" s="623"/>
      <c r="CRT10" s="589"/>
      <c r="CRU10" s="623"/>
      <c r="CRV10" s="589"/>
      <c r="CRW10" s="623"/>
      <c r="CRX10" s="589"/>
      <c r="CRY10" s="623"/>
      <c r="CRZ10" s="589"/>
      <c r="CSA10" s="623"/>
      <c r="CSB10" s="589"/>
      <c r="CSC10" s="623"/>
      <c r="CSD10" s="589"/>
      <c r="CSE10" s="623"/>
      <c r="CSF10" s="589"/>
      <c r="CSG10" s="623"/>
      <c r="CSH10" s="589"/>
      <c r="CSI10" s="623"/>
      <c r="CSJ10" s="589"/>
      <c r="CSK10" s="623"/>
      <c r="CSL10" s="589"/>
      <c r="CSM10" s="623"/>
      <c r="CSN10" s="589"/>
      <c r="CSO10" s="623"/>
      <c r="CSP10" s="589"/>
      <c r="CSQ10" s="623"/>
      <c r="CSR10" s="589"/>
      <c r="CSS10" s="623"/>
      <c r="CST10" s="589"/>
      <c r="CSU10" s="623"/>
      <c r="CSV10" s="589"/>
      <c r="CSW10" s="623"/>
      <c r="CSX10" s="589"/>
      <c r="CSY10" s="623"/>
      <c r="CSZ10" s="589"/>
      <c r="CTA10" s="623"/>
      <c r="CTB10" s="589"/>
      <c r="CTC10" s="623"/>
      <c r="CTD10" s="589"/>
      <c r="CTE10" s="623"/>
      <c r="CTF10" s="589"/>
      <c r="CTG10" s="623"/>
      <c r="CTH10" s="589"/>
      <c r="CTI10" s="623"/>
      <c r="CTJ10" s="589"/>
      <c r="CTK10" s="623"/>
      <c r="CTL10" s="589"/>
      <c r="CTM10" s="623"/>
      <c r="CTN10" s="589"/>
      <c r="CTO10" s="623"/>
      <c r="CTP10" s="589"/>
      <c r="CTQ10" s="623"/>
      <c r="CTR10" s="589"/>
      <c r="CTS10" s="623"/>
      <c r="CTT10" s="589"/>
      <c r="CTU10" s="623"/>
      <c r="CTV10" s="589"/>
      <c r="CTW10" s="623"/>
      <c r="CTX10" s="589"/>
      <c r="CTY10" s="623"/>
      <c r="CTZ10" s="589"/>
      <c r="CUA10" s="623"/>
      <c r="CUB10" s="589"/>
      <c r="CUC10" s="623"/>
      <c r="CUD10" s="589"/>
      <c r="CUE10" s="623"/>
      <c r="CUF10" s="589"/>
      <c r="CUG10" s="623"/>
      <c r="CUH10" s="589"/>
      <c r="CUI10" s="623"/>
      <c r="CUJ10" s="589"/>
      <c r="CUK10" s="623"/>
      <c r="CUL10" s="589"/>
      <c r="CUM10" s="623"/>
      <c r="CUN10" s="589"/>
      <c r="CUO10" s="623"/>
      <c r="CUP10" s="589"/>
      <c r="CUQ10" s="623"/>
      <c r="CUR10" s="589"/>
      <c r="CUS10" s="623"/>
      <c r="CUT10" s="589"/>
      <c r="CUU10" s="623"/>
      <c r="CUV10" s="589"/>
      <c r="CUW10" s="623"/>
      <c r="CUX10" s="589"/>
      <c r="CUY10" s="623"/>
      <c r="CUZ10" s="589"/>
      <c r="CVA10" s="623"/>
      <c r="CVB10" s="589"/>
      <c r="CVC10" s="623"/>
      <c r="CVD10" s="589"/>
      <c r="CVE10" s="623"/>
      <c r="CVF10" s="589"/>
      <c r="CVG10" s="623"/>
      <c r="CVH10" s="589"/>
      <c r="CVI10" s="623"/>
      <c r="CVJ10" s="589"/>
      <c r="CVK10" s="623"/>
      <c r="CVL10" s="589"/>
      <c r="CVM10" s="623"/>
      <c r="CVN10" s="589"/>
      <c r="CVO10" s="623"/>
      <c r="CVP10" s="589"/>
      <c r="CVQ10" s="623"/>
      <c r="CVR10" s="589"/>
      <c r="CVS10" s="623"/>
      <c r="CVT10" s="589"/>
      <c r="CVU10" s="623"/>
      <c r="CVV10" s="589"/>
      <c r="CVW10" s="623"/>
      <c r="CVX10" s="589"/>
      <c r="CVY10" s="623"/>
      <c r="CVZ10" s="589"/>
      <c r="CWA10" s="623"/>
      <c r="CWB10" s="589"/>
      <c r="CWC10" s="623"/>
      <c r="CWD10" s="589"/>
      <c r="CWE10" s="623"/>
      <c r="CWF10" s="589"/>
      <c r="CWG10" s="623"/>
      <c r="CWH10" s="589"/>
      <c r="CWI10" s="623"/>
      <c r="CWJ10" s="589"/>
      <c r="CWK10" s="623"/>
      <c r="CWL10" s="589"/>
      <c r="CWM10" s="623"/>
      <c r="CWN10" s="589"/>
      <c r="CWO10" s="623"/>
      <c r="CWP10" s="589"/>
      <c r="CWQ10" s="623"/>
      <c r="CWR10" s="589"/>
      <c r="CWS10" s="623"/>
      <c r="CWT10" s="589"/>
      <c r="CWU10" s="623"/>
      <c r="CWV10" s="589"/>
      <c r="CWW10" s="623"/>
      <c r="CWX10" s="589"/>
      <c r="CWY10" s="623"/>
      <c r="CWZ10" s="589"/>
      <c r="CXA10" s="623"/>
      <c r="CXB10" s="589"/>
      <c r="CXC10" s="623"/>
      <c r="CXD10" s="589"/>
      <c r="CXE10" s="623"/>
      <c r="CXF10" s="589"/>
      <c r="CXG10" s="623"/>
      <c r="CXH10" s="589"/>
      <c r="CXI10" s="623"/>
      <c r="CXJ10" s="589"/>
      <c r="CXK10" s="623"/>
      <c r="CXL10" s="589"/>
      <c r="CXM10" s="623"/>
      <c r="CXN10" s="589"/>
      <c r="CXO10" s="623"/>
      <c r="CXP10" s="589"/>
      <c r="CXQ10" s="623"/>
      <c r="CXR10" s="589"/>
      <c r="CXS10" s="623"/>
      <c r="CXT10" s="589"/>
      <c r="CXU10" s="623"/>
      <c r="CXV10" s="589"/>
      <c r="CXW10" s="623"/>
      <c r="CXX10" s="589"/>
      <c r="CXY10" s="623"/>
      <c r="CXZ10" s="589"/>
      <c r="CYA10" s="623"/>
      <c r="CYB10" s="589"/>
      <c r="CYC10" s="623"/>
      <c r="CYD10" s="589"/>
      <c r="CYE10" s="623"/>
      <c r="CYF10" s="589"/>
      <c r="CYG10" s="623"/>
      <c r="CYH10" s="589"/>
      <c r="CYI10" s="623"/>
      <c r="CYJ10" s="589"/>
      <c r="CYK10" s="623"/>
      <c r="CYL10" s="589"/>
      <c r="CYM10" s="623"/>
      <c r="CYN10" s="589"/>
      <c r="CYO10" s="623"/>
      <c r="CYP10" s="589"/>
      <c r="CYQ10" s="623"/>
      <c r="CYR10" s="589"/>
      <c r="CYS10" s="623"/>
      <c r="CYT10" s="589"/>
      <c r="CYU10" s="623"/>
      <c r="CYV10" s="589"/>
      <c r="CYW10" s="623"/>
      <c r="CYX10" s="589"/>
      <c r="CYY10" s="623"/>
      <c r="CYZ10" s="589"/>
      <c r="CZA10" s="623"/>
      <c r="CZB10" s="589"/>
      <c r="CZC10" s="623"/>
      <c r="CZD10" s="589"/>
      <c r="CZE10" s="623"/>
      <c r="CZF10" s="589"/>
      <c r="CZG10" s="623"/>
      <c r="CZH10" s="589"/>
      <c r="CZI10" s="623"/>
      <c r="CZJ10" s="589"/>
      <c r="CZK10" s="623"/>
      <c r="CZL10" s="589"/>
      <c r="CZM10" s="623"/>
      <c r="CZN10" s="589"/>
      <c r="CZO10" s="623"/>
      <c r="CZP10" s="589"/>
      <c r="CZQ10" s="623"/>
      <c r="CZR10" s="589"/>
      <c r="CZS10" s="623"/>
      <c r="CZT10" s="589"/>
      <c r="CZU10" s="623"/>
      <c r="CZV10" s="589"/>
      <c r="CZW10" s="623"/>
      <c r="CZX10" s="589"/>
      <c r="CZY10" s="623"/>
      <c r="CZZ10" s="589"/>
      <c r="DAA10" s="623"/>
      <c r="DAB10" s="589"/>
      <c r="DAC10" s="623"/>
      <c r="DAD10" s="589"/>
      <c r="DAE10" s="623"/>
      <c r="DAF10" s="589"/>
      <c r="DAG10" s="623"/>
      <c r="DAH10" s="589"/>
      <c r="DAI10" s="623"/>
      <c r="DAJ10" s="589"/>
      <c r="DAK10" s="623"/>
      <c r="DAL10" s="589"/>
      <c r="DAM10" s="623"/>
      <c r="DAN10" s="589"/>
      <c r="DAO10" s="623"/>
      <c r="DAP10" s="589"/>
      <c r="DAQ10" s="623"/>
      <c r="DAR10" s="589"/>
      <c r="DAS10" s="623"/>
      <c r="DAT10" s="589"/>
      <c r="DAU10" s="623"/>
      <c r="DAV10" s="589"/>
      <c r="DAW10" s="623"/>
      <c r="DAX10" s="589"/>
      <c r="DAY10" s="623"/>
      <c r="DAZ10" s="589"/>
      <c r="DBA10" s="623"/>
      <c r="DBB10" s="589"/>
      <c r="DBC10" s="623"/>
      <c r="DBD10" s="589"/>
      <c r="DBE10" s="623"/>
      <c r="DBF10" s="589"/>
      <c r="DBG10" s="623"/>
      <c r="DBH10" s="589"/>
      <c r="DBI10" s="623"/>
      <c r="DBJ10" s="589"/>
      <c r="DBK10" s="623"/>
      <c r="DBL10" s="589"/>
      <c r="DBM10" s="623"/>
      <c r="DBN10" s="589"/>
      <c r="DBO10" s="623"/>
      <c r="DBP10" s="589"/>
      <c r="DBQ10" s="623"/>
      <c r="DBR10" s="589"/>
      <c r="DBS10" s="623"/>
      <c r="DBT10" s="589"/>
      <c r="DBU10" s="623"/>
      <c r="DBV10" s="589"/>
      <c r="DBW10" s="623"/>
      <c r="DBX10" s="589"/>
      <c r="DBY10" s="623"/>
      <c r="DBZ10" s="589"/>
      <c r="DCA10" s="623"/>
      <c r="DCB10" s="589"/>
      <c r="DCC10" s="623"/>
      <c r="DCD10" s="589"/>
      <c r="DCE10" s="623"/>
      <c r="DCF10" s="589"/>
      <c r="DCG10" s="623"/>
      <c r="DCH10" s="589"/>
      <c r="DCI10" s="623"/>
      <c r="DCJ10" s="589"/>
      <c r="DCK10" s="623"/>
      <c r="DCL10" s="589"/>
      <c r="DCM10" s="623"/>
      <c r="DCN10" s="589"/>
      <c r="DCO10" s="623"/>
      <c r="DCP10" s="589"/>
      <c r="DCQ10" s="623"/>
      <c r="DCR10" s="589"/>
      <c r="DCS10" s="623"/>
      <c r="DCT10" s="589"/>
      <c r="DCU10" s="623"/>
      <c r="DCV10" s="589"/>
      <c r="DCW10" s="623"/>
      <c r="DCX10" s="589"/>
      <c r="DCY10" s="623"/>
      <c r="DCZ10" s="589"/>
      <c r="DDA10" s="623"/>
      <c r="DDB10" s="589"/>
      <c r="DDC10" s="623"/>
      <c r="DDD10" s="589"/>
      <c r="DDE10" s="623"/>
      <c r="DDF10" s="589"/>
      <c r="DDG10" s="623"/>
      <c r="DDH10" s="589"/>
      <c r="DDI10" s="623"/>
      <c r="DDJ10" s="589"/>
      <c r="DDK10" s="623"/>
      <c r="DDL10" s="589"/>
      <c r="DDM10" s="623"/>
      <c r="DDN10" s="589"/>
      <c r="DDO10" s="623"/>
      <c r="DDP10" s="589"/>
      <c r="DDQ10" s="623"/>
      <c r="DDR10" s="589"/>
      <c r="DDS10" s="623"/>
      <c r="DDT10" s="589"/>
      <c r="DDU10" s="623"/>
      <c r="DDV10" s="589"/>
      <c r="DDW10" s="623"/>
      <c r="DDX10" s="589"/>
      <c r="DDY10" s="623"/>
      <c r="DDZ10" s="589"/>
      <c r="DEA10" s="623"/>
      <c r="DEB10" s="589"/>
      <c r="DEC10" s="623"/>
      <c r="DED10" s="589"/>
      <c r="DEE10" s="623"/>
      <c r="DEF10" s="589"/>
      <c r="DEG10" s="623"/>
      <c r="DEH10" s="589"/>
      <c r="DEI10" s="623"/>
      <c r="DEJ10" s="589"/>
      <c r="DEK10" s="623"/>
      <c r="DEL10" s="589"/>
      <c r="DEM10" s="623"/>
      <c r="DEN10" s="589"/>
      <c r="DEO10" s="623"/>
      <c r="DEP10" s="589"/>
      <c r="DEQ10" s="623"/>
      <c r="DER10" s="589"/>
      <c r="DES10" s="623"/>
      <c r="DET10" s="589"/>
      <c r="DEU10" s="623"/>
      <c r="DEV10" s="589"/>
      <c r="DEW10" s="623"/>
      <c r="DEX10" s="589"/>
      <c r="DEY10" s="623"/>
      <c r="DEZ10" s="589"/>
      <c r="DFA10" s="623"/>
      <c r="DFB10" s="589"/>
      <c r="DFC10" s="623"/>
      <c r="DFD10" s="589"/>
      <c r="DFE10" s="623"/>
      <c r="DFF10" s="589"/>
      <c r="DFG10" s="623"/>
      <c r="DFH10" s="589"/>
      <c r="DFI10" s="623"/>
      <c r="DFJ10" s="589"/>
      <c r="DFK10" s="623"/>
      <c r="DFL10" s="589"/>
      <c r="DFM10" s="623"/>
      <c r="DFN10" s="589"/>
      <c r="DFO10" s="623"/>
      <c r="DFP10" s="589"/>
      <c r="DFQ10" s="623"/>
      <c r="DFR10" s="589"/>
      <c r="DFS10" s="623"/>
      <c r="DFT10" s="589"/>
      <c r="DFU10" s="623"/>
      <c r="DFV10" s="589"/>
      <c r="DFW10" s="623"/>
      <c r="DFX10" s="589"/>
      <c r="DFY10" s="623"/>
      <c r="DFZ10" s="589"/>
      <c r="DGA10" s="623"/>
      <c r="DGB10" s="589"/>
      <c r="DGC10" s="623"/>
      <c r="DGD10" s="589"/>
      <c r="DGE10" s="623"/>
      <c r="DGF10" s="589"/>
      <c r="DGG10" s="623"/>
      <c r="DGH10" s="589"/>
      <c r="DGI10" s="623"/>
      <c r="DGJ10" s="589"/>
      <c r="DGK10" s="623"/>
      <c r="DGL10" s="589"/>
      <c r="DGM10" s="623"/>
      <c r="DGN10" s="589"/>
      <c r="DGO10" s="623"/>
      <c r="DGP10" s="589"/>
      <c r="DGQ10" s="623"/>
      <c r="DGR10" s="589"/>
      <c r="DGS10" s="623"/>
      <c r="DGT10" s="589"/>
      <c r="DGU10" s="623"/>
      <c r="DGV10" s="589"/>
      <c r="DGW10" s="623"/>
      <c r="DGX10" s="589"/>
      <c r="DGY10" s="623"/>
      <c r="DGZ10" s="589"/>
      <c r="DHA10" s="623"/>
      <c r="DHB10" s="589"/>
      <c r="DHC10" s="623"/>
      <c r="DHD10" s="589"/>
      <c r="DHE10" s="623"/>
      <c r="DHF10" s="589"/>
      <c r="DHG10" s="623"/>
      <c r="DHH10" s="589"/>
      <c r="DHI10" s="623"/>
      <c r="DHJ10" s="589"/>
      <c r="DHK10" s="623"/>
      <c r="DHL10" s="589"/>
      <c r="DHM10" s="623"/>
      <c r="DHN10" s="589"/>
      <c r="DHO10" s="623"/>
      <c r="DHP10" s="589"/>
      <c r="DHQ10" s="623"/>
      <c r="DHR10" s="589"/>
      <c r="DHS10" s="623"/>
      <c r="DHT10" s="589"/>
      <c r="DHU10" s="623"/>
      <c r="DHV10" s="589"/>
      <c r="DHW10" s="623"/>
      <c r="DHX10" s="589"/>
      <c r="DHY10" s="623"/>
      <c r="DHZ10" s="589"/>
      <c r="DIA10" s="623"/>
      <c r="DIB10" s="589"/>
      <c r="DIC10" s="623"/>
      <c r="DID10" s="589"/>
      <c r="DIE10" s="623"/>
      <c r="DIF10" s="589"/>
      <c r="DIG10" s="623"/>
      <c r="DIH10" s="589"/>
      <c r="DII10" s="623"/>
      <c r="DIJ10" s="589"/>
      <c r="DIK10" s="623"/>
      <c r="DIL10" s="589"/>
      <c r="DIM10" s="623"/>
      <c r="DIN10" s="589"/>
      <c r="DIO10" s="623"/>
      <c r="DIP10" s="589"/>
      <c r="DIQ10" s="623"/>
      <c r="DIR10" s="589"/>
      <c r="DIS10" s="623"/>
      <c r="DIT10" s="589"/>
      <c r="DIU10" s="623"/>
      <c r="DIV10" s="589"/>
      <c r="DIW10" s="623"/>
      <c r="DIX10" s="589"/>
      <c r="DIY10" s="623"/>
      <c r="DIZ10" s="589"/>
      <c r="DJA10" s="623"/>
      <c r="DJB10" s="589"/>
      <c r="DJC10" s="623"/>
      <c r="DJD10" s="589"/>
      <c r="DJE10" s="623"/>
      <c r="DJF10" s="589"/>
      <c r="DJG10" s="623"/>
      <c r="DJH10" s="589"/>
      <c r="DJI10" s="623"/>
      <c r="DJJ10" s="589"/>
      <c r="DJK10" s="623"/>
      <c r="DJL10" s="589"/>
      <c r="DJM10" s="623"/>
      <c r="DJN10" s="589"/>
      <c r="DJO10" s="623"/>
      <c r="DJP10" s="589"/>
      <c r="DJQ10" s="623"/>
      <c r="DJR10" s="589"/>
      <c r="DJS10" s="623"/>
      <c r="DJT10" s="589"/>
      <c r="DJU10" s="623"/>
      <c r="DJV10" s="589"/>
      <c r="DJW10" s="623"/>
      <c r="DJX10" s="589"/>
      <c r="DJY10" s="623"/>
      <c r="DJZ10" s="589"/>
      <c r="DKA10" s="623"/>
      <c r="DKB10" s="589"/>
      <c r="DKC10" s="623"/>
      <c r="DKD10" s="589"/>
      <c r="DKE10" s="623"/>
      <c r="DKF10" s="589"/>
      <c r="DKG10" s="623"/>
      <c r="DKH10" s="589"/>
      <c r="DKI10" s="623"/>
      <c r="DKJ10" s="589"/>
      <c r="DKK10" s="623"/>
      <c r="DKL10" s="589"/>
      <c r="DKM10" s="623"/>
      <c r="DKN10" s="589"/>
      <c r="DKO10" s="623"/>
      <c r="DKP10" s="589"/>
      <c r="DKQ10" s="623"/>
      <c r="DKR10" s="589"/>
      <c r="DKS10" s="623"/>
      <c r="DKT10" s="589"/>
      <c r="DKU10" s="623"/>
      <c r="DKV10" s="589"/>
      <c r="DKW10" s="623"/>
      <c r="DKX10" s="589"/>
      <c r="DKY10" s="623"/>
      <c r="DKZ10" s="589"/>
      <c r="DLA10" s="623"/>
      <c r="DLB10" s="589"/>
      <c r="DLC10" s="623"/>
      <c r="DLD10" s="589"/>
      <c r="DLE10" s="623"/>
      <c r="DLF10" s="589"/>
      <c r="DLG10" s="623"/>
      <c r="DLH10" s="589"/>
      <c r="DLI10" s="623"/>
      <c r="DLJ10" s="589"/>
      <c r="DLK10" s="623"/>
      <c r="DLL10" s="589"/>
      <c r="DLM10" s="623"/>
      <c r="DLN10" s="589"/>
      <c r="DLO10" s="623"/>
      <c r="DLP10" s="589"/>
      <c r="DLQ10" s="623"/>
      <c r="DLR10" s="589"/>
      <c r="DLS10" s="623"/>
      <c r="DLT10" s="589"/>
      <c r="DLU10" s="623"/>
      <c r="DLV10" s="589"/>
      <c r="DLW10" s="623"/>
      <c r="DLX10" s="589"/>
      <c r="DLY10" s="623"/>
      <c r="DLZ10" s="589"/>
      <c r="DMA10" s="623"/>
      <c r="DMB10" s="589"/>
      <c r="DMC10" s="623"/>
      <c r="DMD10" s="589"/>
      <c r="DME10" s="623"/>
      <c r="DMF10" s="589"/>
      <c r="DMG10" s="623"/>
      <c r="DMH10" s="589"/>
      <c r="DMI10" s="623"/>
      <c r="DMJ10" s="589"/>
      <c r="DMK10" s="623"/>
      <c r="DML10" s="589"/>
      <c r="DMM10" s="623"/>
      <c r="DMN10" s="589"/>
      <c r="DMO10" s="623"/>
      <c r="DMP10" s="589"/>
      <c r="DMQ10" s="623"/>
      <c r="DMR10" s="589"/>
      <c r="DMS10" s="623"/>
      <c r="DMT10" s="589"/>
      <c r="DMU10" s="623"/>
      <c r="DMV10" s="589"/>
      <c r="DMW10" s="623"/>
      <c r="DMX10" s="589"/>
      <c r="DMY10" s="623"/>
      <c r="DMZ10" s="589"/>
      <c r="DNA10" s="623"/>
      <c r="DNB10" s="589"/>
      <c r="DNC10" s="623"/>
      <c r="DND10" s="589"/>
      <c r="DNE10" s="623"/>
      <c r="DNF10" s="589"/>
      <c r="DNG10" s="623"/>
      <c r="DNH10" s="589"/>
      <c r="DNI10" s="623"/>
      <c r="DNJ10" s="589"/>
      <c r="DNK10" s="623"/>
      <c r="DNL10" s="589"/>
      <c r="DNM10" s="623"/>
      <c r="DNN10" s="589"/>
      <c r="DNO10" s="623"/>
      <c r="DNP10" s="589"/>
      <c r="DNQ10" s="623"/>
      <c r="DNR10" s="589"/>
      <c r="DNS10" s="623"/>
      <c r="DNT10" s="589"/>
      <c r="DNU10" s="623"/>
      <c r="DNV10" s="589"/>
      <c r="DNW10" s="623"/>
      <c r="DNX10" s="589"/>
      <c r="DNY10" s="623"/>
      <c r="DNZ10" s="589"/>
      <c r="DOA10" s="623"/>
      <c r="DOB10" s="589"/>
      <c r="DOC10" s="623"/>
      <c r="DOD10" s="589"/>
      <c r="DOE10" s="623"/>
      <c r="DOF10" s="589"/>
      <c r="DOG10" s="623"/>
      <c r="DOH10" s="589"/>
      <c r="DOI10" s="623"/>
      <c r="DOJ10" s="589"/>
      <c r="DOK10" s="623"/>
      <c r="DOL10" s="589"/>
      <c r="DOM10" s="623"/>
      <c r="DON10" s="589"/>
      <c r="DOO10" s="623"/>
      <c r="DOP10" s="589"/>
      <c r="DOQ10" s="623"/>
      <c r="DOR10" s="589"/>
      <c r="DOS10" s="623"/>
      <c r="DOT10" s="589"/>
      <c r="DOU10" s="623"/>
      <c r="DOV10" s="589"/>
      <c r="DOW10" s="623"/>
      <c r="DOX10" s="589"/>
      <c r="DOY10" s="623"/>
      <c r="DOZ10" s="589"/>
      <c r="DPA10" s="623"/>
      <c r="DPB10" s="589"/>
      <c r="DPC10" s="623"/>
      <c r="DPD10" s="589"/>
      <c r="DPE10" s="623"/>
      <c r="DPF10" s="589"/>
      <c r="DPG10" s="623"/>
      <c r="DPH10" s="589"/>
      <c r="DPI10" s="623"/>
      <c r="DPJ10" s="589"/>
      <c r="DPK10" s="623"/>
      <c r="DPL10" s="589"/>
      <c r="DPM10" s="623"/>
      <c r="DPN10" s="589"/>
      <c r="DPO10" s="623"/>
      <c r="DPP10" s="589"/>
      <c r="DPQ10" s="623"/>
      <c r="DPR10" s="589"/>
      <c r="DPS10" s="623"/>
      <c r="DPT10" s="589"/>
      <c r="DPU10" s="623"/>
      <c r="DPV10" s="589"/>
      <c r="DPW10" s="623"/>
      <c r="DPX10" s="589"/>
      <c r="DPY10" s="623"/>
      <c r="DPZ10" s="589"/>
      <c r="DQA10" s="623"/>
      <c r="DQB10" s="589"/>
      <c r="DQC10" s="623"/>
      <c r="DQD10" s="589"/>
      <c r="DQE10" s="623"/>
      <c r="DQF10" s="589"/>
      <c r="DQG10" s="623"/>
      <c r="DQH10" s="589"/>
      <c r="DQI10" s="623"/>
      <c r="DQJ10" s="589"/>
      <c r="DQK10" s="623"/>
      <c r="DQL10" s="589"/>
      <c r="DQM10" s="623"/>
      <c r="DQN10" s="589"/>
      <c r="DQO10" s="623"/>
      <c r="DQP10" s="589"/>
      <c r="DQQ10" s="623"/>
      <c r="DQR10" s="589"/>
      <c r="DQS10" s="623"/>
      <c r="DQT10" s="589"/>
      <c r="DQU10" s="623"/>
      <c r="DQV10" s="589"/>
      <c r="DQW10" s="623"/>
      <c r="DQX10" s="589"/>
      <c r="DQY10" s="623"/>
      <c r="DQZ10" s="589"/>
      <c r="DRA10" s="623"/>
      <c r="DRB10" s="589"/>
      <c r="DRC10" s="623"/>
      <c r="DRD10" s="589"/>
      <c r="DRE10" s="623"/>
      <c r="DRF10" s="589"/>
      <c r="DRG10" s="623"/>
      <c r="DRH10" s="589"/>
      <c r="DRI10" s="623"/>
      <c r="DRJ10" s="589"/>
      <c r="DRK10" s="623"/>
      <c r="DRL10" s="589"/>
      <c r="DRM10" s="623"/>
      <c r="DRN10" s="589"/>
      <c r="DRO10" s="623"/>
      <c r="DRP10" s="589"/>
      <c r="DRQ10" s="623"/>
      <c r="DRR10" s="589"/>
      <c r="DRS10" s="623"/>
      <c r="DRT10" s="589"/>
      <c r="DRU10" s="623"/>
      <c r="DRV10" s="589"/>
      <c r="DRW10" s="623"/>
      <c r="DRX10" s="589"/>
      <c r="DRY10" s="623"/>
      <c r="DRZ10" s="589"/>
      <c r="DSA10" s="623"/>
      <c r="DSB10" s="589"/>
      <c r="DSC10" s="623"/>
      <c r="DSD10" s="589"/>
      <c r="DSE10" s="623"/>
      <c r="DSF10" s="589"/>
      <c r="DSG10" s="623"/>
      <c r="DSH10" s="589"/>
      <c r="DSI10" s="623"/>
      <c r="DSJ10" s="589"/>
      <c r="DSK10" s="623"/>
      <c r="DSL10" s="589"/>
      <c r="DSM10" s="623"/>
      <c r="DSN10" s="589"/>
      <c r="DSO10" s="623"/>
      <c r="DSP10" s="589"/>
      <c r="DSQ10" s="623"/>
      <c r="DSR10" s="589"/>
      <c r="DSS10" s="623"/>
      <c r="DST10" s="589"/>
      <c r="DSU10" s="623"/>
      <c r="DSV10" s="589"/>
      <c r="DSW10" s="623"/>
      <c r="DSX10" s="589"/>
      <c r="DSY10" s="623"/>
      <c r="DSZ10" s="589"/>
      <c r="DTA10" s="623"/>
      <c r="DTB10" s="589"/>
      <c r="DTC10" s="623"/>
      <c r="DTD10" s="589"/>
      <c r="DTE10" s="623"/>
      <c r="DTF10" s="589"/>
      <c r="DTG10" s="623"/>
      <c r="DTH10" s="589"/>
      <c r="DTI10" s="623"/>
      <c r="DTJ10" s="589"/>
      <c r="DTK10" s="623"/>
      <c r="DTL10" s="589"/>
      <c r="DTM10" s="623"/>
      <c r="DTN10" s="589"/>
      <c r="DTO10" s="623"/>
      <c r="DTP10" s="589"/>
      <c r="DTQ10" s="623"/>
      <c r="DTR10" s="589"/>
      <c r="DTS10" s="623"/>
      <c r="DTT10" s="589"/>
      <c r="DTU10" s="623"/>
      <c r="DTV10" s="589"/>
      <c r="DTW10" s="623"/>
      <c r="DTX10" s="589"/>
      <c r="DTY10" s="623"/>
      <c r="DTZ10" s="589"/>
      <c r="DUA10" s="623"/>
      <c r="DUB10" s="589"/>
      <c r="DUC10" s="623"/>
      <c r="DUD10" s="589"/>
      <c r="DUE10" s="623"/>
      <c r="DUF10" s="589"/>
      <c r="DUG10" s="623"/>
      <c r="DUH10" s="589"/>
      <c r="DUI10" s="623"/>
      <c r="DUJ10" s="589"/>
      <c r="DUK10" s="623"/>
      <c r="DUL10" s="589"/>
      <c r="DUM10" s="623"/>
      <c r="DUN10" s="589"/>
      <c r="DUO10" s="623"/>
      <c r="DUP10" s="589"/>
      <c r="DUQ10" s="623"/>
      <c r="DUR10" s="589"/>
      <c r="DUS10" s="623"/>
      <c r="DUT10" s="589"/>
      <c r="DUU10" s="623"/>
      <c r="DUV10" s="589"/>
      <c r="DUW10" s="623"/>
      <c r="DUX10" s="589"/>
      <c r="DUY10" s="623"/>
      <c r="DUZ10" s="589"/>
      <c r="DVA10" s="623"/>
      <c r="DVB10" s="589"/>
      <c r="DVC10" s="623"/>
      <c r="DVD10" s="589"/>
      <c r="DVE10" s="623"/>
      <c r="DVF10" s="589"/>
      <c r="DVG10" s="623"/>
      <c r="DVH10" s="589"/>
      <c r="DVI10" s="623"/>
      <c r="DVJ10" s="589"/>
      <c r="DVK10" s="623"/>
      <c r="DVL10" s="589"/>
      <c r="DVM10" s="623"/>
      <c r="DVN10" s="589"/>
      <c r="DVO10" s="623"/>
      <c r="DVP10" s="589"/>
      <c r="DVQ10" s="623"/>
      <c r="DVR10" s="589"/>
      <c r="DVS10" s="623"/>
      <c r="DVT10" s="589"/>
      <c r="DVU10" s="623"/>
      <c r="DVV10" s="589"/>
      <c r="DVW10" s="623"/>
      <c r="DVX10" s="589"/>
      <c r="DVY10" s="623"/>
      <c r="DVZ10" s="589"/>
      <c r="DWA10" s="623"/>
      <c r="DWB10" s="589"/>
      <c r="DWC10" s="623"/>
      <c r="DWD10" s="589"/>
      <c r="DWE10" s="623"/>
      <c r="DWF10" s="589"/>
      <c r="DWG10" s="623"/>
      <c r="DWH10" s="589"/>
      <c r="DWI10" s="623"/>
      <c r="DWJ10" s="589"/>
      <c r="DWK10" s="623"/>
      <c r="DWL10" s="589"/>
      <c r="DWM10" s="623"/>
      <c r="DWN10" s="589"/>
      <c r="DWO10" s="623"/>
      <c r="DWP10" s="589"/>
      <c r="DWQ10" s="623"/>
      <c r="DWR10" s="589"/>
      <c r="DWS10" s="623"/>
      <c r="DWT10" s="589"/>
      <c r="DWU10" s="623"/>
      <c r="DWV10" s="589"/>
      <c r="DWW10" s="623"/>
      <c r="DWX10" s="589"/>
      <c r="DWY10" s="623"/>
      <c r="DWZ10" s="589"/>
      <c r="DXA10" s="623"/>
      <c r="DXB10" s="589"/>
      <c r="DXC10" s="623"/>
      <c r="DXD10" s="589"/>
      <c r="DXE10" s="623"/>
      <c r="DXF10" s="589"/>
      <c r="DXG10" s="623"/>
      <c r="DXH10" s="589"/>
      <c r="DXI10" s="623"/>
      <c r="DXJ10" s="589"/>
      <c r="DXK10" s="623"/>
      <c r="DXL10" s="589"/>
      <c r="DXM10" s="623"/>
      <c r="DXN10" s="589"/>
      <c r="DXO10" s="623"/>
      <c r="DXP10" s="589"/>
      <c r="DXQ10" s="623"/>
      <c r="DXR10" s="589"/>
      <c r="DXS10" s="623"/>
      <c r="DXT10" s="589"/>
      <c r="DXU10" s="623"/>
      <c r="DXV10" s="589"/>
      <c r="DXW10" s="623"/>
      <c r="DXX10" s="589"/>
      <c r="DXY10" s="623"/>
      <c r="DXZ10" s="589"/>
      <c r="DYA10" s="623"/>
      <c r="DYB10" s="589"/>
      <c r="DYC10" s="623"/>
      <c r="DYD10" s="589"/>
      <c r="DYE10" s="623"/>
      <c r="DYF10" s="589"/>
      <c r="DYG10" s="623"/>
      <c r="DYH10" s="589"/>
      <c r="DYI10" s="623"/>
      <c r="DYJ10" s="589"/>
      <c r="DYK10" s="623"/>
      <c r="DYL10" s="589"/>
      <c r="DYM10" s="623"/>
      <c r="DYN10" s="589"/>
      <c r="DYO10" s="623"/>
      <c r="DYP10" s="589"/>
      <c r="DYQ10" s="623"/>
      <c r="DYR10" s="589"/>
      <c r="DYS10" s="623"/>
      <c r="DYT10" s="589"/>
      <c r="DYU10" s="623"/>
      <c r="DYV10" s="589"/>
      <c r="DYW10" s="623"/>
      <c r="DYX10" s="589"/>
      <c r="DYY10" s="623"/>
      <c r="DYZ10" s="589"/>
      <c r="DZA10" s="623"/>
      <c r="DZB10" s="589"/>
      <c r="DZC10" s="623"/>
      <c r="DZD10" s="589"/>
      <c r="DZE10" s="623"/>
      <c r="DZF10" s="589"/>
      <c r="DZG10" s="623"/>
      <c r="DZH10" s="589"/>
      <c r="DZI10" s="623"/>
      <c r="DZJ10" s="589"/>
      <c r="DZK10" s="623"/>
      <c r="DZL10" s="589"/>
      <c r="DZM10" s="623"/>
      <c r="DZN10" s="589"/>
      <c r="DZO10" s="623"/>
      <c r="DZP10" s="589"/>
      <c r="DZQ10" s="623"/>
      <c r="DZR10" s="589"/>
      <c r="DZS10" s="623"/>
      <c r="DZT10" s="589"/>
      <c r="DZU10" s="623"/>
      <c r="DZV10" s="589"/>
      <c r="DZW10" s="623"/>
      <c r="DZX10" s="589"/>
      <c r="DZY10" s="623"/>
      <c r="DZZ10" s="589"/>
      <c r="EAA10" s="623"/>
      <c r="EAB10" s="589"/>
      <c r="EAC10" s="623"/>
      <c r="EAD10" s="589"/>
      <c r="EAE10" s="623"/>
      <c r="EAF10" s="589"/>
      <c r="EAG10" s="623"/>
      <c r="EAH10" s="589"/>
      <c r="EAI10" s="623"/>
      <c r="EAJ10" s="589"/>
      <c r="EAK10" s="623"/>
      <c r="EAL10" s="589"/>
      <c r="EAM10" s="623"/>
      <c r="EAN10" s="589"/>
      <c r="EAO10" s="623"/>
      <c r="EAP10" s="589"/>
      <c r="EAQ10" s="623"/>
      <c r="EAR10" s="589"/>
      <c r="EAS10" s="623"/>
      <c r="EAT10" s="589"/>
      <c r="EAU10" s="623"/>
      <c r="EAV10" s="589"/>
      <c r="EAW10" s="623"/>
      <c r="EAX10" s="589"/>
      <c r="EAY10" s="623"/>
      <c r="EAZ10" s="589"/>
      <c r="EBA10" s="623"/>
      <c r="EBB10" s="589"/>
      <c r="EBC10" s="623"/>
      <c r="EBD10" s="589"/>
      <c r="EBE10" s="623"/>
      <c r="EBF10" s="589"/>
      <c r="EBG10" s="623"/>
      <c r="EBH10" s="589"/>
      <c r="EBI10" s="623"/>
      <c r="EBJ10" s="589"/>
      <c r="EBK10" s="623"/>
      <c r="EBL10" s="589"/>
      <c r="EBM10" s="623"/>
      <c r="EBN10" s="589"/>
      <c r="EBO10" s="623"/>
      <c r="EBP10" s="589"/>
      <c r="EBQ10" s="623"/>
      <c r="EBR10" s="589"/>
      <c r="EBS10" s="623"/>
      <c r="EBT10" s="589"/>
      <c r="EBU10" s="623"/>
      <c r="EBV10" s="589"/>
      <c r="EBW10" s="623"/>
      <c r="EBX10" s="589"/>
      <c r="EBY10" s="623"/>
      <c r="EBZ10" s="589"/>
      <c r="ECA10" s="623"/>
      <c r="ECB10" s="589"/>
      <c r="ECC10" s="623"/>
      <c r="ECD10" s="589"/>
      <c r="ECE10" s="623"/>
      <c r="ECF10" s="589"/>
      <c r="ECG10" s="623"/>
      <c r="ECH10" s="589"/>
      <c r="ECI10" s="623"/>
      <c r="ECJ10" s="589"/>
      <c r="ECK10" s="623"/>
      <c r="ECL10" s="589"/>
      <c r="ECM10" s="623"/>
      <c r="ECN10" s="589"/>
      <c r="ECO10" s="623"/>
      <c r="ECP10" s="589"/>
      <c r="ECQ10" s="623"/>
      <c r="ECR10" s="589"/>
      <c r="ECS10" s="623"/>
      <c r="ECT10" s="589"/>
      <c r="ECU10" s="623"/>
      <c r="ECV10" s="589"/>
      <c r="ECW10" s="623"/>
      <c r="ECX10" s="589"/>
      <c r="ECY10" s="623"/>
      <c r="ECZ10" s="589"/>
      <c r="EDA10" s="623"/>
      <c r="EDB10" s="589"/>
      <c r="EDC10" s="623"/>
      <c r="EDD10" s="589"/>
      <c r="EDE10" s="623"/>
      <c r="EDF10" s="589"/>
      <c r="EDG10" s="623"/>
      <c r="EDH10" s="589"/>
      <c r="EDI10" s="623"/>
      <c r="EDJ10" s="589"/>
      <c r="EDK10" s="623"/>
      <c r="EDL10" s="589"/>
      <c r="EDM10" s="623"/>
      <c r="EDN10" s="589"/>
      <c r="EDO10" s="623"/>
      <c r="EDP10" s="589"/>
      <c r="EDQ10" s="623"/>
      <c r="EDR10" s="589"/>
      <c r="EDS10" s="623"/>
      <c r="EDT10" s="589"/>
      <c r="EDU10" s="623"/>
      <c r="EDV10" s="589"/>
      <c r="EDW10" s="623"/>
      <c r="EDX10" s="589"/>
      <c r="EDY10" s="623"/>
      <c r="EDZ10" s="589"/>
      <c r="EEA10" s="623"/>
      <c r="EEB10" s="589"/>
      <c r="EEC10" s="623"/>
      <c r="EED10" s="589"/>
      <c r="EEE10" s="623"/>
      <c r="EEF10" s="589"/>
      <c r="EEG10" s="623"/>
      <c r="EEH10" s="589"/>
      <c r="EEI10" s="623"/>
      <c r="EEJ10" s="589"/>
      <c r="EEK10" s="623"/>
      <c r="EEL10" s="589"/>
      <c r="EEM10" s="623"/>
      <c r="EEN10" s="589"/>
      <c r="EEO10" s="623"/>
      <c r="EEP10" s="589"/>
      <c r="EEQ10" s="623"/>
      <c r="EER10" s="589"/>
      <c r="EES10" s="623"/>
      <c r="EET10" s="589"/>
      <c r="EEU10" s="623"/>
      <c r="EEV10" s="589"/>
      <c r="EEW10" s="623"/>
      <c r="EEX10" s="589"/>
      <c r="EEY10" s="623"/>
      <c r="EEZ10" s="589"/>
      <c r="EFA10" s="623"/>
      <c r="EFB10" s="589"/>
      <c r="EFC10" s="623"/>
      <c r="EFD10" s="589"/>
      <c r="EFE10" s="623"/>
      <c r="EFF10" s="589"/>
      <c r="EFG10" s="623"/>
      <c r="EFH10" s="589"/>
      <c r="EFI10" s="623"/>
      <c r="EFJ10" s="589"/>
      <c r="EFK10" s="623"/>
      <c r="EFL10" s="589"/>
      <c r="EFM10" s="623"/>
      <c r="EFN10" s="589"/>
      <c r="EFO10" s="623"/>
      <c r="EFP10" s="589"/>
      <c r="EFQ10" s="623"/>
      <c r="EFR10" s="589"/>
      <c r="EFS10" s="623"/>
      <c r="EFT10" s="589"/>
      <c r="EFU10" s="623"/>
      <c r="EFV10" s="589"/>
      <c r="EFW10" s="623"/>
      <c r="EFX10" s="589"/>
      <c r="EFY10" s="623"/>
      <c r="EFZ10" s="589"/>
      <c r="EGA10" s="623"/>
      <c r="EGB10" s="589"/>
      <c r="EGC10" s="623"/>
      <c r="EGD10" s="589"/>
      <c r="EGE10" s="623"/>
      <c r="EGF10" s="589"/>
      <c r="EGG10" s="623"/>
      <c r="EGH10" s="589"/>
      <c r="EGI10" s="623"/>
      <c r="EGJ10" s="589"/>
      <c r="EGK10" s="623"/>
      <c r="EGL10" s="589"/>
      <c r="EGM10" s="623"/>
      <c r="EGN10" s="589"/>
      <c r="EGO10" s="623"/>
      <c r="EGP10" s="589"/>
      <c r="EGQ10" s="623"/>
      <c r="EGR10" s="589"/>
      <c r="EGS10" s="623"/>
      <c r="EGT10" s="589"/>
      <c r="EGU10" s="623"/>
      <c r="EGV10" s="589"/>
      <c r="EGW10" s="623"/>
      <c r="EGX10" s="589"/>
      <c r="EGY10" s="623"/>
      <c r="EGZ10" s="589"/>
      <c r="EHA10" s="623"/>
      <c r="EHB10" s="589"/>
      <c r="EHC10" s="623"/>
      <c r="EHD10" s="589"/>
      <c r="EHE10" s="623"/>
      <c r="EHF10" s="589"/>
      <c r="EHG10" s="623"/>
      <c r="EHH10" s="589"/>
      <c r="EHI10" s="623"/>
      <c r="EHJ10" s="589"/>
      <c r="EHK10" s="623"/>
      <c r="EHL10" s="589"/>
      <c r="EHM10" s="623"/>
      <c r="EHN10" s="589"/>
      <c r="EHO10" s="623"/>
      <c r="EHP10" s="589"/>
      <c r="EHQ10" s="623"/>
      <c r="EHR10" s="589"/>
      <c r="EHS10" s="623"/>
      <c r="EHT10" s="589"/>
      <c r="EHU10" s="623"/>
      <c r="EHV10" s="589"/>
      <c r="EHW10" s="623"/>
      <c r="EHX10" s="589"/>
      <c r="EHY10" s="623"/>
      <c r="EHZ10" s="589"/>
      <c r="EIA10" s="623"/>
      <c r="EIB10" s="589"/>
      <c r="EIC10" s="623"/>
      <c r="EID10" s="589"/>
      <c r="EIE10" s="623"/>
      <c r="EIF10" s="589"/>
      <c r="EIG10" s="623"/>
      <c r="EIH10" s="589"/>
      <c r="EII10" s="623"/>
      <c r="EIJ10" s="589"/>
      <c r="EIK10" s="623"/>
      <c r="EIL10" s="589"/>
      <c r="EIM10" s="623"/>
      <c r="EIN10" s="589"/>
      <c r="EIO10" s="623"/>
      <c r="EIP10" s="589"/>
      <c r="EIQ10" s="623"/>
      <c r="EIR10" s="589"/>
      <c r="EIS10" s="623"/>
      <c r="EIT10" s="589"/>
      <c r="EIU10" s="623"/>
      <c r="EIV10" s="589"/>
      <c r="EIW10" s="623"/>
      <c r="EIX10" s="589"/>
      <c r="EIY10" s="623"/>
      <c r="EIZ10" s="589"/>
      <c r="EJA10" s="623"/>
      <c r="EJB10" s="589"/>
      <c r="EJC10" s="623"/>
      <c r="EJD10" s="589"/>
      <c r="EJE10" s="623"/>
      <c r="EJF10" s="589"/>
      <c r="EJG10" s="623"/>
      <c r="EJH10" s="589"/>
      <c r="EJI10" s="623"/>
      <c r="EJJ10" s="589"/>
      <c r="EJK10" s="623"/>
      <c r="EJL10" s="589"/>
      <c r="EJM10" s="623"/>
      <c r="EJN10" s="589"/>
      <c r="EJO10" s="623"/>
      <c r="EJP10" s="589"/>
      <c r="EJQ10" s="623"/>
      <c r="EJR10" s="589"/>
      <c r="EJS10" s="623"/>
      <c r="EJT10" s="589"/>
      <c r="EJU10" s="623"/>
      <c r="EJV10" s="589"/>
      <c r="EJW10" s="623"/>
      <c r="EJX10" s="589"/>
      <c r="EJY10" s="623"/>
      <c r="EJZ10" s="589"/>
      <c r="EKA10" s="623"/>
      <c r="EKB10" s="589"/>
      <c r="EKC10" s="623"/>
      <c r="EKD10" s="589"/>
      <c r="EKE10" s="623"/>
      <c r="EKF10" s="589"/>
      <c r="EKG10" s="623"/>
      <c r="EKH10" s="589"/>
      <c r="EKI10" s="623"/>
      <c r="EKJ10" s="589"/>
      <c r="EKK10" s="623"/>
      <c r="EKL10" s="589"/>
      <c r="EKM10" s="623"/>
      <c r="EKN10" s="589"/>
      <c r="EKO10" s="623"/>
      <c r="EKP10" s="589"/>
      <c r="EKQ10" s="623"/>
      <c r="EKR10" s="589"/>
      <c r="EKS10" s="623"/>
      <c r="EKT10" s="589"/>
      <c r="EKU10" s="623"/>
      <c r="EKV10" s="589"/>
      <c r="EKW10" s="623"/>
      <c r="EKX10" s="589"/>
      <c r="EKY10" s="623"/>
      <c r="EKZ10" s="589"/>
      <c r="ELA10" s="623"/>
      <c r="ELB10" s="589"/>
      <c r="ELC10" s="623"/>
      <c r="ELD10" s="589"/>
      <c r="ELE10" s="623"/>
      <c r="ELF10" s="589"/>
      <c r="ELG10" s="623"/>
      <c r="ELH10" s="589"/>
      <c r="ELI10" s="623"/>
      <c r="ELJ10" s="589"/>
      <c r="ELK10" s="623"/>
      <c r="ELL10" s="589"/>
      <c r="ELM10" s="623"/>
      <c r="ELN10" s="589"/>
      <c r="ELO10" s="623"/>
      <c r="ELP10" s="589"/>
      <c r="ELQ10" s="623"/>
      <c r="ELR10" s="589"/>
      <c r="ELS10" s="623"/>
      <c r="ELT10" s="589"/>
      <c r="ELU10" s="623"/>
      <c r="ELV10" s="589"/>
      <c r="ELW10" s="623"/>
      <c r="ELX10" s="589"/>
      <c r="ELY10" s="623"/>
      <c r="ELZ10" s="589"/>
      <c r="EMA10" s="623"/>
      <c r="EMB10" s="589"/>
      <c r="EMC10" s="623"/>
      <c r="EMD10" s="589"/>
      <c r="EME10" s="623"/>
      <c r="EMF10" s="589"/>
      <c r="EMG10" s="623"/>
      <c r="EMH10" s="589"/>
      <c r="EMI10" s="623"/>
      <c r="EMJ10" s="589"/>
      <c r="EMK10" s="623"/>
      <c r="EML10" s="589"/>
      <c r="EMM10" s="623"/>
      <c r="EMN10" s="589"/>
      <c r="EMO10" s="623"/>
      <c r="EMP10" s="589"/>
      <c r="EMQ10" s="623"/>
      <c r="EMR10" s="589"/>
      <c r="EMS10" s="623"/>
      <c r="EMT10" s="589"/>
      <c r="EMU10" s="623"/>
      <c r="EMV10" s="589"/>
      <c r="EMW10" s="623"/>
      <c r="EMX10" s="589"/>
      <c r="EMY10" s="623"/>
      <c r="EMZ10" s="589"/>
      <c r="ENA10" s="623"/>
      <c r="ENB10" s="589"/>
      <c r="ENC10" s="623"/>
      <c r="END10" s="589"/>
      <c r="ENE10" s="623"/>
      <c r="ENF10" s="589"/>
      <c r="ENG10" s="623"/>
      <c r="ENH10" s="589"/>
      <c r="ENI10" s="623"/>
      <c r="ENJ10" s="589"/>
      <c r="ENK10" s="623"/>
      <c r="ENL10" s="589"/>
      <c r="ENM10" s="623"/>
      <c r="ENN10" s="589"/>
      <c r="ENO10" s="623"/>
      <c r="ENP10" s="589"/>
      <c r="ENQ10" s="623"/>
      <c r="ENR10" s="589"/>
      <c r="ENS10" s="623"/>
      <c r="ENT10" s="589"/>
      <c r="ENU10" s="623"/>
      <c r="ENV10" s="589"/>
      <c r="ENW10" s="623"/>
      <c r="ENX10" s="589"/>
      <c r="ENY10" s="623"/>
      <c r="ENZ10" s="589"/>
      <c r="EOA10" s="623"/>
      <c r="EOB10" s="589"/>
      <c r="EOC10" s="623"/>
      <c r="EOD10" s="589"/>
      <c r="EOE10" s="623"/>
      <c r="EOF10" s="589"/>
      <c r="EOG10" s="623"/>
      <c r="EOH10" s="589"/>
      <c r="EOI10" s="623"/>
      <c r="EOJ10" s="589"/>
      <c r="EOK10" s="623"/>
      <c r="EOL10" s="589"/>
      <c r="EOM10" s="623"/>
      <c r="EON10" s="589"/>
      <c r="EOO10" s="623"/>
      <c r="EOP10" s="589"/>
      <c r="EOQ10" s="623"/>
      <c r="EOR10" s="589"/>
      <c r="EOS10" s="623"/>
      <c r="EOT10" s="589"/>
      <c r="EOU10" s="623"/>
      <c r="EOV10" s="589"/>
      <c r="EOW10" s="623"/>
      <c r="EOX10" s="589"/>
      <c r="EOY10" s="623"/>
      <c r="EOZ10" s="589"/>
      <c r="EPA10" s="623"/>
      <c r="EPB10" s="589"/>
      <c r="EPC10" s="623"/>
      <c r="EPD10" s="589"/>
      <c r="EPE10" s="623"/>
      <c r="EPF10" s="589"/>
      <c r="EPG10" s="623"/>
      <c r="EPH10" s="589"/>
      <c r="EPI10" s="623"/>
      <c r="EPJ10" s="589"/>
      <c r="EPK10" s="623"/>
      <c r="EPL10" s="589"/>
      <c r="EPM10" s="623"/>
      <c r="EPN10" s="589"/>
      <c r="EPO10" s="623"/>
      <c r="EPP10" s="589"/>
      <c r="EPQ10" s="623"/>
      <c r="EPR10" s="589"/>
      <c r="EPS10" s="623"/>
      <c r="EPT10" s="589"/>
      <c r="EPU10" s="623"/>
      <c r="EPV10" s="589"/>
      <c r="EPW10" s="623"/>
      <c r="EPX10" s="589"/>
      <c r="EPY10" s="623"/>
      <c r="EPZ10" s="589"/>
      <c r="EQA10" s="623"/>
      <c r="EQB10" s="589"/>
      <c r="EQC10" s="623"/>
      <c r="EQD10" s="589"/>
      <c r="EQE10" s="623"/>
      <c r="EQF10" s="589"/>
      <c r="EQG10" s="623"/>
      <c r="EQH10" s="589"/>
      <c r="EQI10" s="623"/>
      <c r="EQJ10" s="589"/>
      <c r="EQK10" s="623"/>
      <c r="EQL10" s="589"/>
      <c r="EQM10" s="623"/>
      <c r="EQN10" s="589"/>
      <c r="EQO10" s="623"/>
      <c r="EQP10" s="589"/>
      <c r="EQQ10" s="623"/>
      <c r="EQR10" s="589"/>
      <c r="EQS10" s="623"/>
      <c r="EQT10" s="589"/>
      <c r="EQU10" s="623"/>
      <c r="EQV10" s="589"/>
      <c r="EQW10" s="623"/>
      <c r="EQX10" s="589"/>
      <c r="EQY10" s="623"/>
      <c r="EQZ10" s="589"/>
      <c r="ERA10" s="623"/>
      <c r="ERB10" s="589"/>
      <c r="ERC10" s="623"/>
      <c r="ERD10" s="589"/>
      <c r="ERE10" s="623"/>
      <c r="ERF10" s="589"/>
      <c r="ERG10" s="623"/>
      <c r="ERH10" s="589"/>
      <c r="ERI10" s="623"/>
      <c r="ERJ10" s="589"/>
      <c r="ERK10" s="623"/>
      <c r="ERL10" s="589"/>
      <c r="ERM10" s="623"/>
      <c r="ERN10" s="589"/>
      <c r="ERO10" s="623"/>
      <c r="ERP10" s="589"/>
      <c r="ERQ10" s="623"/>
      <c r="ERR10" s="589"/>
      <c r="ERS10" s="623"/>
      <c r="ERT10" s="589"/>
      <c r="ERU10" s="623"/>
      <c r="ERV10" s="589"/>
      <c r="ERW10" s="623"/>
      <c r="ERX10" s="589"/>
      <c r="ERY10" s="623"/>
      <c r="ERZ10" s="589"/>
      <c r="ESA10" s="623"/>
      <c r="ESB10" s="589"/>
      <c r="ESC10" s="623"/>
      <c r="ESD10" s="589"/>
      <c r="ESE10" s="623"/>
      <c r="ESF10" s="589"/>
      <c r="ESG10" s="623"/>
      <c r="ESH10" s="589"/>
      <c r="ESI10" s="623"/>
      <c r="ESJ10" s="589"/>
      <c r="ESK10" s="623"/>
      <c r="ESL10" s="589"/>
      <c r="ESM10" s="623"/>
      <c r="ESN10" s="589"/>
      <c r="ESO10" s="623"/>
      <c r="ESP10" s="589"/>
      <c r="ESQ10" s="623"/>
      <c r="ESR10" s="589"/>
      <c r="ESS10" s="623"/>
      <c r="EST10" s="589"/>
      <c r="ESU10" s="623"/>
      <c r="ESV10" s="589"/>
      <c r="ESW10" s="623"/>
      <c r="ESX10" s="589"/>
      <c r="ESY10" s="623"/>
      <c r="ESZ10" s="589"/>
      <c r="ETA10" s="623"/>
      <c r="ETB10" s="589"/>
      <c r="ETC10" s="623"/>
      <c r="ETD10" s="589"/>
      <c r="ETE10" s="623"/>
      <c r="ETF10" s="589"/>
      <c r="ETG10" s="623"/>
      <c r="ETH10" s="589"/>
      <c r="ETI10" s="623"/>
      <c r="ETJ10" s="589"/>
      <c r="ETK10" s="623"/>
      <c r="ETL10" s="589"/>
      <c r="ETM10" s="623"/>
      <c r="ETN10" s="589"/>
      <c r="ETO10" s="623"/>
      <c r="ETP10" s="589"/>
      <c r="ETQ10" s="623"/>
      <c r="ETR10" s="589"/>
      <c r="ETS10" s="623"/>
      <c r="ETT10" s="589"/>
      <c r="ETU10" s="623"/>
      <c r="ETV10" s="589"/>
      <c r="ETW10" s="623"/>
      <c r="ETX10" s="589"/>
      <c r="ETY10" s="623"/>
      <c r="ETZ10" s="589"/>
      <c r="EUA10" s="623"/>
      <c r="EUB10" s="589"/>
      <c r="EUC10" s="623"/>
      <c r="EUD10" s="589"/>
      <c r="EUE10" s="623"/>
      <c r="EUF10" s="589"/>
      <c r="EUG10" s="623"/>
      <c r="EUH10" s="589"/>
      <c r="EUI10" s="623"/>
      <c r="EUJ10" s="589"/>
      <c r="EUK10" s="623"/>
      <c r="EUL10" s="589"/>
      <c r="EUM10" s="623"/>
      <c r="EUN10" s="589"/>
      <c r="EUO10" s="623"/>
      <c r="EUP10" s="589"/>
      <c r="EUQ10" s="623"/>
      <c r="EUR10" s="589"/>
      <c r="EUS10" s="623"/>
      <c r="EUT10" s="589"/>
      <c r="EUU10" s="623"/>
      <c r="EUV10" s="589"/>
      <c r="EUW10" s="623"/>
      <c r="EUX10" s="589"/>
      <c r="EUY10" s="623"/>
      <c r="EUZ10" s="589"/>
      <c r="EVA10" s="623"/>
      <c r="EVB10" s="589"/>
      <c r="EVC10" s="623"/>
      <c r="EVD10" s="589"/>
      <c r="EVE10" s="623"/>
      <c r="EVF10" s="589"/>
      <c r="EVG10" s="623"/>
      <c r="EVH10" s="589"/>
      <c r="EVI10" s="623"/>
      <c r="EVJ10" s="589"/>
      <c r="EVK10" s="623"/>
      <c r="EVL10" s="589"/>
      <c r="EVM10" s="623"/>
      <c r="EVN10" s="589"/>
      <c r="EVO10" s="623"/>
      <c r="EVP10" s="589"/>
      <c r="EVQ10" s="623"/>
      <c r="EVR10" s="589"/>
      <c r="EVS10" s="623"/>
      <c r="EVT10" s="589"/>
      <c r="EVU10" s="623"/>
      <c r="EVV10" s="589"/>
      <c r="EVW10" s="623"/>
      <c r="EVX10" s="589"/>
      <c r="EVY10" s="623"/>
      <c r="EVZ10" s="589"/>
      <c r="EWA10" s="623"/>
      <c r="EWB10" s="589"/>
      <c r="EWC10" s="623"/>
      <c r="EWD10" s="589"/>
      <c r="EWE10" s="623"/>
      <c r="EWF10" s="589"/>
      <c r="EWG10" s="623"/>
      <c r="EWH10" s="589"/>
      <c r="EWI10" s="623"/>
      <c r="EWJ10" s="589"/>
      <c r="EWK10" s="623"/>
      <c r="EWL10" s="589"/>
      <c r="EWM10" s="623"/>
      <c r="EWN10" s="589"/>
      <c r="EWO10" s="623"/>
      <c r="EWP10" s="589"/>
      <c r="EWQ10" s="623"/>
      <c r="EWR10" s="589"/>
      <c r="EWS10" s="623"/>
      <c r="EWT10" s="589"/>
      <c r="EWU10" s="623"/>
      <c r="EWV10" s="589"/>
      <c r="EWW10" s="623"/>
      <c r="EWX10" s="589"/>
      <c r="EWY10" s="623"/>
      <c r="EWZ10" s="589"/>
      <c r="EXA10" s="623"/>
      <c r="EXB10" s="589"/>
      <c r="EXC10" s="623"/>
      <c r="EXD10" s="589"/>
      <c r="EXE10" s="623"/>
      <c r="EXF10" s="589"/>
      <c r="EXG10" s="623"/>
      <c r="EXH10" s="589"/>
      <c r="EXI10" s="623"/>
      <c r="EXJ10" s="589"/>
      <c r="EXK10" s="623"/>
      <c r="EXL10" s="589"/>
      <c r="EXM10" s="623"/>
      <c r="EXN10" s="589"/>
      <c r="EXO10" s="623"/>
      <c r="EXP10" s="589"/>
      <c r="EXQ10" s="623"/>
      <c r="EXR10" s="589"/>
      <c r="EXS10" s="623"/>
      <c r="EXT10" s="589"/>
      <c r="EXU10" s="623"/>
      <c r="EXV10" s="589"/>
      <c r="EXW10" s="623"/>
      <c r="EXX10" s="589"/>
      <c r="EXY10" s="623"/>
      <c r="EXZ10" s="589"/>
      <c r="EYA10" s="623"/>
      <c r="EYB10" s="589"/>
      <c r="EYC10" s="623"/>
      <c r="EYD10" s="589"/>
      <c r="EYE10" s="623"/>
      <c r="EYF10" s="589"/>
      <c r="EYG10" s="623"/>
      <c r="EYH10" s="589"/>
      <c r="EYI10" s="623"/>
      <c r="EYJ10" s="589"/>
      <c r="EYK10" s="623"/>
      <c r="EYL10" s="589"/>
      <c r="EYM10" s="623"/>
      <c r="EYN10" s="589"/>
      <c r="EYO10" s="623"/>
      <c r="EYP10" s="589"/>
      <c r="EYQ10" s="623"/>
      <c r="EYR10" s="589"/>
      <c r="EYS10" s="623"/>
      <c r="EYT10" s="589"/>
      <c r="EYU10" s="623"/>
      <c r="EYV10" s="589"/>
      <c r="EYW10" s="623"/>
      <c r="EYX10" s="589"/>
      <c r="EYY10" s="623"/>
      <c r="EYZ10" s="589"/>
      <c r="EZA10" s="623"/>
      <c r="EZB10" s="589"/>
      <c r="EZC10" s="623"/>
      <c r="EZD10" s="589"/>
      <c r="EZE10" s="623"/>
      <c r="EZF10" s="589"/>
      <c r="EZG10" s="623"/>
      <c r="EZH10" s="589"/>
      <c r="EZI10" s="623"/>
      <c r="EZJ10" s="589"/>
      <c r="EZK10" s="623"/>
      <c r="EZL10" s="589"/>
      <c r="EZM10" s="623"/>
      <c r="EZN10" s="589"/>
      <c r="EZO10" s="623"/>
      <c r="EZP10" s="589"/>
      <c r="EZQ10" s="623"/>
      <c r="EZR10" s="589"/>
      <c r="EZS10" s="623"/>
      <c r="EZT10" s="589"/>
      <c r="EZU10" s="623"/>
      <c r="EZV10" s="589"/>
      <c r="EZW10" s="623"/>
      <c r="EZX10" s="589"/>
      <c r="EZY10" s="623"/>
      <c r="EZZ10" s="589"/>
      <c r="FAA10" s="623"/>
      <c r="FAB10" s="589"/>
      <c r="FAC10" s="623"/>
      <c r="FAD10" s="589"/>
      <c r="FAE10" s="623"/>
      <c r="FAF10" s="589"/>
      <c r="FAG10" s="623"/>
      <c r="FAH10" s="589"/>
      <c r="FAI10" s="623"/>
      <c r="FAJ10" s="589"/>
      <c r="FAK10" s="623"/>
      <c r="FAL10" s="589"/>
      <c r="FAM10" s="623"/>
      <c r="FAN10" s="589"/>
      <c r="FAO10" s="623"/>
      <c r="FAP10" s="589"/>
      <c r="FAQ10" s="623"/>
      <c r="FAR10" s="589"/>
      <c r="FAS10" s="623"/>
      <c r="FAT10" s="589"/>
      <c r="FAU10" s="623"/>
      <c r="FAV10" s="589"/>
      <c r="FAW10" s="623"/>
      <c r="FAX10" s="589"/>
      <c r="FAY10" s="623"/>
      <c r="FAZ10" s="589"/>
      <c r="FBA10" s="623"/>
      <c r="FBB10" s="589"/>
      <c r="FBC10" s="623"/>
      <c r="FBD10" s="589"/>
      <c r="FBE10" s="623"/>
      <c r="FBF10" s="589"/>
      <c r="FBG10" s="623"/>
      <c r="FBH10" s="589"/>
      <c r="FBI10" s="623"/>
      <c r="FBJ10" s="589"/>
      <c r="FBK10" s="623"/>
      <c r="FBL10" s="589"/>
      <c r="FBM10" s="623"/>
      <c r="FBN10" s="589"/>
      <c r="FBO10" s="623"/>
      <c r="FBP10" s="589"/>
      <c r="FBQ10" s="623"/>
      <c r="FBR10" s="589"/>
      <c r="FBS10" s="623"/>
      <c r="FBT10" s="589"/>
      <c r="FBU10" s="623"/>
      <c r="FBV10" s="589"/>
      <c r="FBW10" s="623"/>
      <c r="FBX10" s="589"/>
      <c r="FBY10" s="623"/>
      <c r="FBZ10" s="589"/>
      <c r="FCA10" s="623"/>
      <c r="FCB10" s="589"/>
      <c r="FCC10" s="623"/>
      <c r="FCD10" s="589"/>
      <c r="FCE10" s="623"/>
      <c r="FCF10" s="589"/>
      <c r="FCG10" s="623"/>
      <c r="FCH10" s="589"/>
      <c r="FCI10" s="623"/>
      <c r="FCJ10" s="589"/>
      <c r="FCK10" s="623"/>
      <c r="FCL10" s="589"/>
      <c r="FCM10" s="623"/>
      <c r="FCN10" s="589"/>
      <c r="FCO10" s="623"/>
      <c r="FCP10" s="589"/>
      <c r="FCQ10" s="623"/>
      <c r="FCR10" s="589"/>
      <c r="FCS10" s="623"/>
      <c r="FCT10" s="589"/>
      <c r="FCU10" s="623"/>
      <c r="FCV10" s="589"/>
      <c r="FCW10" s="623"/>
      <c r="FCX10" s="589"/>
      <c r="FCY10" s="623"/>
      <c r="FCZ10" s="589"/>
      <c r="FDA10" s="623"/>
      <c r="FDB10" s="589"/>
      <c r="FDC10" s="623"/>
      <c r="FDD10" s="589"/>
      <c r="FDE10" s="623"/>
      <c r="FDF10" s="589"/>
      <c r="FDG10" s="623"/>
      <c r="FDH10" s="589"/>
      <c r="FDI10" s="623"/>
      <c r="FDJ10" s="589"/>
      <c r="FDK10" s="623"/>
      <c r="FDL10" s="589"/>
      <c r="FDM10" s="623"/>
      <c r="FDN10" s="589"/>
      <c r="FDO10" s="623"/>
      <c r="FDP10" s="589"/>
      <c r="FDQ10" s="623"/>
      <c r="FDR10" s="589"/>
      <c r="FDS10" s="623"/>
      <c r="FDT10" s="589"/>
      <c r="FDU10" s="623"/>
      <c r="FDV10" s="589"/>
      <c r="FDW10" s="623"/>
      <c r="FDX10" s="589"/>
      <c r="FDY10" s="623"/>
      <c r="FDZ10" s="589"/>
      <c r="FEA10" s="623"/>
      <c r="FEB10" s="589"/>
      <c r="FEC10" s="623"/>
      <c r="FED10" s="589"/>
      <c r="FEE10" s="623"/>
      <c r="FEF10" s="589"/>
      <c r="FEG10" s="623"/>
      <c r="FEH10" s="589"/>
      <c r="FEI10" s="623"/>
      <c r="FEJ10" s="589"/>
      <c r="FEK10" s="623"/>
      <c r="FEL10" s="589"/>
      <c r="FEM10" s="623"/>
      <c r="FEN10" s="589"/>
      <c r="FEO10" s="623"/>
      <c r="FEP10" s="589"/>
      <c r="FEQ10" s="623"/>
      <c r="FER10" s="589"/>
      <c r="FES10" s="623"/>
      <c r="FET10" s="589"/>
      <c r="FEU10" s="623"/>
      <c r="FEV10" s="589"/>
      <c r="FEW10" s="623"/>
      <c r="FEX10" s="589"/>
      <c r="FEY10" s="623"/>
      <c r="FEZ10" s="589"/>
      <c r="FFA10" s="623"/>
      <c r="FFB10" s="589"/>
      <c r="FFC10" s="623"/>
      <c r="FFD10" s="589"/>
      <c r="FFE10" s="623"/>
      <c r="FFF10" s="589"/>
      <c r="FFG10" s="623"/>
      <c r="FFH10" s="589"/>
      <c r="FFI10" s="623"/>
      <c r="FFJ10" s="589"/>
      <c r="FFK10" s="623"/>
      <c r="FFL10" s="589"/>
      <c r="FFM10" s="623"/>
      <c r="FFN10" s="589"/>
      <c r="FFO10" s="623"/>
      <c r="FFP10" s="589"/>
      <c r="FFQ10" s="623"/>
      <c r="FFR10" s="589"/>
      <c r="FFS10" s="623"/>
      <c r="FFT10" s="589"/>
      <c r="FFU10" s="623"/>
      <c r="FFV10" s="589"/>
      <c r="FFW10" s="623"/>
      <c r="FFX10" s="589"/>
      <c r="FFY10" s="623"/>
      <c r="FFZ10" s="589"/>
      <c r="FGA10" s="623"/>
      <c r="FGB10" s="589"/>
      <c r="FGC10" s="623"/>
      <c r="FGD10" s="589"/>
      <c r="FGE10" s="623"/>
      <c r="FGF10" s="589"/>
      <c r="FGG10" s="623"/>
      <c r="FGH10" s="589"/>
      <c r="FGI10" s="623"/>
      <c r="FGJ10" s="589"/>
      <c r="FGK10" s="623"/>
      <c r="FGL10" s="589"/>
      <c r="FGM10" s="623"/>
      <c r="FGN10" s="589"/>
      <c r="FGO10" s="623"/>
      <c r="FGP10" s="589"/>
      <c r="FGQ10" s="623"/>
      <c r="FGR10" s="589"/>
      <c r="FGS10" s="623"/>
      <c r="FGT10" s="589"/>
      <c r="FGU10" s="623"/>
      <c r="FGV10" s="589"/>
      <c r="FGW10" s="623"/>
      <c r="FGX10" s="589"/>
      <c r="FGY10" s="623"/>
      <c r="FGZ10" s="589"/>
      <c r="FHA10" s="623"/>
      <c r="FHB10" s="589"/>
      <c r="FHC10" s="623"/>
      <c r="FHD10" s="589"/>
      <c r="FHE10" s="623"/>
      <c r="FHF10" s="589"/>
      <c r="FHG10" s="623"/>
      <c r="FHH10" s="589"/>
      <c r="FHI10" s="623"/>
      <c r="FHJ10" s="589"/>
      <c r="FHK10" s="623"/>
      <c r="FHL10" s="589"/>
      <c r="FHM10" s="623"/>
      <c r="FHN10" s="589"/>
      <c r="FHO10" s="623"/>
      <c r="FHP10" s="589"/>
      <c r="FHQ10" s="623"/>
      <c r="FHR10" s="589"/>
      <c r="FHS10" s="623"/>
      <c r="FHT10" s="589"/>
      <c r="FHU10" s="623"/>
      <c r="FHV10" s="589"/>
      <c r="FHW10" s="623"/>
      <c r="FHX10" s="589"/>
      <c r="FHY10" s="623"/>
      <c r="FHZ10" s="589"/>
      <c r="FIA10" s="623"/>
      <c r="FIB10" s="589"/>
      <c r="FIC10" s="623"/>
      <c r="FID10" s="589"/>
      <c r="FIE10" s="623"/>
      <c r="FIF10" s="589"/>
      <c r="FIG10" s="623"/>
      <c r="FIH10" s="589"/>
      <c r="FII10" s="623"/>
      <c r="FIJ10" s="589"/>
      <c r="FIK10" s="623"/>
      <c r="FIL10" s="589"/>
      <c r="FIM10" s="623"/>
      <c r="FIN10" s="589"/>
      <c r="FIO10" s="623"/>
      <c r="FIP10" s="589"/>
      <c r="FIQ10" s="623"/>
      <c r="FIR10" s="589"/>
      <c r="FIS10" s="623"/>
      <c r="FIT10" s="589"/>
      <c r="FIU10" s="623"/>
      <c r="FIV10" s="589"/>
      <c r="FIW10" s="623"/>
      <c r="FIX10" s="589"/>
      <c r="FIY10" s="623"/>
      <c r="FIZ10" s="589"/>
      <c r="FJA10" s="623"/>
      <c r="FJB10" s="589"/>
      <c r="FJC10" s="623"/>
      <c r="FJD10" s="589"/>
      <c r="FJE10" s="623"/>
      <c r="FJF10" s="589"/>
      <c r="FJG10" s="623"/>
      <c r="FJH10" s="589"/>
      <c r="FJI10" s="623"/>
      <c r="FJJ10" s="589"/>
      <c r="FJK10" s="623"/>
      <c r="FJL10" s="589"/>
      <c r="FJM10" s="623"/>
      <c r="FJN10" s="589"/>
      <c r="FJO10" s="623"/>
      <c r="FJP10" s="589"/>
      <c r="FJQ10" s="623"/>
      <c r="FJR10" s="589"/>
      <c r="FJS10" s="623"/>
      <c r="FJT10" s="589"/>
      <c r="FJU10" s="623"/>
      <c r="FJV10" s="589"/>
      <c r="FJW10" s="623"/>
      <c r="FJX10" s="589"/>
      <c r="FJY10" s="623"/>
      <c r="FJZ10" s="589"/>
      <c r="FKA10" s="623"/>
      <c r="FKB10" s="589"/>
      <c r="FKC10" s="623"/>
      <c r="FKD10" s="589"/>
      <c r="FKE10" s="623"/>
      <c r="FKF10" s="589"/>
      <c r="FKG10" s="623"/>
      <c r="FKH10" s="589"/>
      <c r="FKI10" s="623"/>
      <c r="FKJ10" s="589"/>
      <c r="FKK10" s="623"/>
      <c r="FKL10" s="589"/>
      <c r="FKM10" s="623"/>
      <c r="FKN10" s="589"/>
      <c r="FKO10" s="623"/>
      <c r="FKP10" s="589"/>
      <c r="FKQ10" s="623"/>
      <c r="FKR10" s="589"/>
      <c r="FKS10" s="623"/>
      <c r="FKT10" s="589"/>
      <c r="FKU10" s="623"/>
      <c r="FKV10" s="589"/>
      <c r="FKW10" s="623"/>
      <c r="FKX10" s="589"/>
      <c r="FKY10" s="623"/>
      <c r="FKZ10" s="589"/>
      <c r="FLA10" s="623"/>
      <c r="FLB10" s="589"/>
      <c r="FLC10" s="623"/>
      <c r="FLD10" s="589"/>
      <c r="FLE10" s="623"/>
      <c r="FLF10" s="589"/>
      <c r="FLG10" s="623"/>
      <c r="FLH10" s="589"/>
      <c r="FLI10" s="623"/>
      <c r="FLJ10" s="589"/>
      <c r="FLK10" s="623"/>
      <c r="FLL10" s="589"/>
      <c r="FLM10" s="623"/>
      <c r="FLN10" s="589"/>
      <c r="FLO10" s="623"/>
      <c r="FLP10" s="589"/>
      <c r="FLQ10" s="623"/>
      <c r="FLR10" s="589"/>
      <c r="FLS10" s="623"/>
      <c r="FLT10" s="589"/>
      <c r="FLU10" s="623"/>
      <c r="FLV10" s="589"/>
      <c r="FLW10" s="623"/>
      <c r="FLX10" s="589"/>
      <c r="FLY10" s="623"/>
      <c r="FLZ10" s="589"/>
      <c r="FMA10" s="623"/>
      <c r="FMB10" s="589"/>
      <c r="FMC10" s="623"/>
      <c r="FMD10" s="589"/>
      <c r="FME10" s="623"/>
      <c r="FMF10" s="589"/>
      <c r="FMG10" s="623"/>
      <c r="FMH10" s="589"/>
      <c r="FMI10" s="623"/>
      <c r="FMJ10" s="589"/>
      <c r="FMK10" s="623"/>
      <c r="FML10" s="589"/>
      <c r="FMM10" s="623"/>
      <c r="FMN10" s="589"/>
      <c r="FMO10" s="623"/>
      <c r="FMP10" s="589"/>
      <c r="FMQ10" s="623"/>
      <c r="FMR10" s="589"/>
      <c r="FMS10" s="623"/>
      <c r="FMT10" s="589"/>
      <c r="FMU10" s="623"/>
      <c r="FMV10" s="589"/>
      <c r="FMW10" s="623"/>
      <c r="FMX10" s="589"/>
      <c r="FMY10" s="623"/>
      <c r="FMZ10" s="589"/>
      <c r="FNA10" s="623"/>
      <c r="FNB10" s="589"/>
      <c r="FNC10" s="623"/>
      <c r="FND10" s="589"/>
      <c r="FNE10" s="623"/>
      <c r="FNF10" s="589"/>
      <c r="FNG10" s="623"/>
      <c r="FNH10" s="589"/>
      <c r="FNI10" s="623"/>
      <c r="FNJ10" s="589"/>
      <c r="FNK10" s="623"/>
      <c r="FNL10" s="589"/>
      <c r="FNM10" s="623"/>
      <c r="FNN10" s="589"/>
      <c r="FNO10" s="623"/>
      <c r="FNP10" s="589"/>
      <c r="FNQ10" s="623"/>
      <c r="FNR10" s="589"/>
      <c r="FNS10" s="623"/>
      <c r="FNT10" s="589"/>
      <c r="FNU10" s="623"/>
      <c r="FNV10" s="589"/>
      <c r="FNW10" s="623"/>
      <c r="FNX10" s="589"/>
      <c r="FNY10" s="623"/>
      <c r="FNZ10" s="589"/>
      <c r="FOA10" s="623"/>
      <c r="FOB10" s="589"/>
      <c r="FOC10" s="623"/>
      <c r="FOD10" s="589"/>
      <c r="FOE10" s="623"/>
      <c r="FOF10" s="589"/>
      <c r="FOG10" s="623"/>
      <c r="FOH10" s="589"/>
      <c r="FOI10" s="623"/>
      <c r="FOJ10" s="589"/>
      <c r="FOK10" s="623"/>
      <c r="FOL10" s="589"/>
      <c r="FOM10" s="623"/>
      <c r="FON10" s="589"/>
      <c r="FOO10" s="623"/>
      <c r="FOP10" s="589"/>
      <c r="FOQ10" s="623"/>
      <c r="FOR10" s="589"/>
      <c r="FOS10" s="623"/>
      <c r="FOT10" s="589"/>
      <c r="FOU10" s="623"/>
      <c r="FOV10" s="589"/>
      <c r="FOW10" s="623"/>
      <c r="FOX10" s="589"/>
      <c r="FOY10" s="623"/>
      <c r="FOZ10" s="589"/>
      <c r="FPA10" s="623"/>
      <c r="FPB10" s="589"/>
      <c r="FPC10" s="623"/>
      <c r="FPD10" s="589"/>
      <c r="FPE10" s="623"/>
      <c r="FPF10" s="589"/>
      <c r="FPG10" s="623"/>
      <c r="FPH10" s="589"/>
      <c r="FPI10" s="623"/>
      <c r="FPJ10" s="589"/>
      <c r="FPK10" s="623"/>
      <c r="FPL10" s="589"/>
      <c r="FPM10" s="623"/>
      <c r="FPN10" s="589"/>
      <c r="FPO10" s="623"/>
      <c r="FPP10" s="589"/>
      <c r="FPQ10" s="623"/>
      <c r="FPR10" s="589"/>
      <c r="FPS10" s="623"/>
      <c r="FPT10" s="589"/>
      <c r="FPU10" s="623"/>
      <c r="FPV10" s="589"/>
      <c r="FPW10" s="623"/>
      <c r="FPX10" s="589"/>
      <c r="FPY10" s="623"/>
      <c r="FPZ10" s="589"/>
      <c r="FQA10" s="623"/>
      <c r="FQB10" s="589"/>
      <c r="FQC10" s="623"/>
      <c r="FQD10" s="589"/>
      <c r="FQE10" s="623"/>
      <c r="FQF10" s="589"/>
      <c r="FQG10" s="623"/>
      <c r="FQH10" s="589"/>
      <c r="FQI10" s="623"/>
      <c r="FQJ10" s="589"/>
      <c r="FQK10" s="623"/>
      <c r="FQL10" s="589"/>
      <c r="FQM10" s="623"/>
      <c r="FQN10" s="589"/>
      <c r="FQO10" s="623"/>
      <c r="FQP10" s="589"/>
      <c r="FQQ10" s="623"/>
      <c r="FQR10" s="589"/>
      <c r="FQS10" s="623"/>
      <c r="FQT10" s="589"/>
      <c r="FQU10" s="623"/>
      <c r="FQV10" s="589"/>
      <c r="FQW10" s="623"/>
      <c r="FQX10" s="589"/>
      <c r="FQY10" s="623"/>
      <c r="FQZ10" s="589"/>
      <c r="FRA10" s="623"/>
      <c r="FRB10" s="589"/>
      <c r="FRC10" s="623"/>
      <c r="FRD10" s="589"/>
      <c r="FRE10" s="623"/>
      <c r="FRF10" s="589"/>
      <c r="FRG10" s="623"/>
      <c r="FRH10" s="589"/>
      <c r="FRI10" s="623"/>
      <c r="FRJ10" s="589"/>
      <c r="FRK10" s="623"/>
      <c r="FRL10" s="589"/>
      <c r="FRM10" s="623"/>
      <c r="FRN10" s="589"/>
      <c r="FRO10" s="623"/>
      <c r="FRP10" s="589"/>
      <c r="FRQ10" s="623"/>
      <c r="FRR10" s="589"/>
      <c r="FRS10" s="623"/>
      <c r="FRT10" s="589"/>
      <c r="FRU10" s="623"/>
      <c r="FRV10" s="589"/>
      <c r="FRW10" s="623"/>
      <c r="FRX10" s="589"/>
      <c r="FRY10" s="623"/>
      <c r="FRZ10" s="589"/>
      <c r="FSA10" s="623"/>
      <c r="FSB10" s="589"/>
      <c r="FSC10" s="623"/>
      <c r="FSD10" s="589"/>
      <c r="FSE10" s="623"/>
      <c r="FSF10" s="589"/>
      <c r="FSG10" s="623"/>
      <c r="FSH10" s="589"/>
      <c r="FSI10" s="623"/>
      <c r="FSJ10" s="589"/>
      <c r="FSK10" s="623"/>
      <c r="FSL10" s="589"/>
      <c r="FSM10" s="623"/>
      <c r="FSN10" s="589"/>
      <c r="FSO10" s="623"/>
      <c r="FSP10" s="589"/>
      <c r="FSQ10" s="623"/>
      <c r="FSR10" s="589"/>
      <c r="FSS10" s="623"/>
      <c r="FST10" s="589"/>
      <c r="FSU10" s="623"/>
      <c r="FSV10" s="589"/>
      <c r="FSW10" s="623"/>
      <c r="FSX10" s="589"/>
      <c r="FSY10" s="623"/>
      <c r="FSZ10" s="589"/>
      <c r="FTA10" s="623"/>
      <c r="FTB10" s="589"/>
      <c r="FTC10" s="623"/>
      <c r="FTD10" s="589"/>
      <c r="FTE10" s="623"/>
      <c r="FTF10" s="589"/>
      <c r="FTG10" s="623"/>
      <c r="FTH10" s="589"/>
      <c r="FTI10" s="623"/>
      <c r="FTJ10" s="589"/>
      <c r="FTK10" s="623"/>
      <c r="FTL10" s="589"/>
      <c r="FTM10" s="623"/>
      <c r="FTN10" s="589"/>
      <c r="FTO10" s="623"/>
      <c r="FTP10" s="589"/>
      <c r="FTQ10" s="623"/>
      <c r="FTR10" s="589"/>
      <c r="FTS10" s="623"/>
      <c r="FTT10" s="589"/>
      <c r="FTU10" s="623"/>
      <c r="FTV10" s="589"/>
      <c r="FTW10" s="623"/>
      <c r="FTX10" s="589"/>
      <c r="FTY10" s="623"/>
      <c r="FTZ10" s="589"/>
      <c r="FUA10" s="623"/>
      <c r="FUB10" s="589"/>
      <c r="FUC10" s="623"/>
      <c r="FUD10" s="589"/>
      <c r="FUE10" s="623"/>
      <c r="FUF10" s="589"/>
      <c r="FUG10" s="623"/>
      <c r="FUH10" s="589"/>
      <c r="FUI10" s="623"/>
      <c r="FUJ10" s="589"/>
      <c r="FUK10" s="623"/>
      <c r="FUL10" s="589"/>
      <c r="FUM10" s="623"/>
      <c r="FUN10" s="589"/>
      <c r="FUO10" s="623"/>
      <c r="FUP10" s="589"/>
      <c r="FUQ10" s="623"/>
      <c r="FUR10" s="589"/>
      <c r="FUS10" s="623"/>
      <c r="FUT10" s="589"/>
      <c r="FUU10" s="623"/>
      <c r="FUV10" s="589"/>
      <c r="FUW10" s="623"/>
      <c r="FUX10" s="589"/>
      <c r="FUY10" s="623"/>
      <c r="FUZ10" s="589"/>
      <c r="FVA10" s="623"/>
      <c r="FVB10" s="589"/>
      <c r="FVC10" s="623"/>
      <c r="FVD10" s="589"/>
      <c r="FVE10" s="623"/>
      <c r="FVF10" s="589"/>
      <c r="FVG10" s="623"/>
      <c r="FVH10" s="589"/>
      <c r="FVI10" s="623"/>
      <c r="FVJ10" s="589"/>
      <c r="FVK10" s="623"/>
      <c r="FVL10" s="589"/>
      <c r="FVM10" s="623"/>
      <c r="FVN10" s="589"/>
      <c r="FVO10" s="623"/>
      <c r="FVP10" s="589"/>
      <c r="FVQ10" s="623"/>
      <c r="FVR10" s="589"/>
      <c r="FVS10" s="623"/>
      <c r="FVT10" s="589"/>
      <c r="FVU10" s="623"/>
      <c r="FVV10" s="589"/>
      <c r="FVW10" s="623"/>
      <c r="FVX10" s="589"/>
      <c r="FVY10" s="623"/>
      <c r="FVZ10" s="589"/>
      <c r="FWA10" s="623"/>
      <c r="FWB10" s="589"/>
      <c r="FWC10" s="623"/>
      <c r="FWD10" s="589"/>
      <c r="FWE10" s="623"/>
      <c r="FWF10" s="589"/>
      <c r="FWG10" s="623"/>
      <c r="FWH10" s="589"/>
      <c r="FWI10" s="623"/>
      <c r="FWJ10" s="589"/>
      <c r="FWK10" s="623"/>
      <c r="FWL10" s="589"/>
      <c r="FWM10" s="623"/>
      <c r="FWN10" s="589"/>
      <c r="FWO10" s="623"/>
      <c r="FWP10" s="589"/>
      <c r="FWQ10" s="623"/>
      <c r="FWR10" s="589"/>
      <c r="FWS10" s="623"/>
      <c r="FWT10" s="589"/>
      <c r="FWU10" s="623"/>
      <c r="FWV10" s="589"/>
      <c r="FWW10" s="623"/>
      <c r="FWX10" s="589"/>
      <c r="FWY10" s="623"/>
      <c r="FWZ10" s="589"/>
      <c r="FXA10" s="623"/>
      <c r="FXB10" s="589"/>
      <c r="FXC10" s="623"/>
      <c r="FXD10" s="589"/>
      <c r="FXE10" s="623"/>
      <c r="FXF10" s="589"/>
      <c r="FXG10" s="623"/>
      <c r="FXH10" s="589"/>
      <c r="FXI10" s="623"/>
      <c r="FXJ10" s="589"/>
      <c r="FXK10" s="623"/>
      <c r="FXL10" s="589"/>
      <c r="FXM10" s="623"/>
      <c r="FXN10" s="589"/>
      <c r="FXO10" s="623"/>
      <c r="FXP10" s="589"/>
      <c r="FXQ10" s="623"/>
      <c r="FXR10" s="589"/>
      <c r="FXS10" s="623"/>
      <c r="FXT10" s="589"/>
      <c r="FXU10" s="623"/>
      <c r="FXV10" s="589"/>
      <c r="FXW10" s="623"/>
      <c r="FXX10" s="589"/>
      <c r="FXY10" s="623"/>
      <c r="FXZ10" s="589"/>
      <c r="FYA10" s="623"/>
      <c r="FYB10" s="589"/>
      <c r="FYC10" s="623"/>
      <c r="FYD10" s="589"/>
      <c r="FYE10" s="623"/>
      <c r="FYF10" s="589"/>
      <c r="FYG10" s="623"/>
      <c r="FYH10" s="589"/>
      <c r="FYI10" s="623"/>
      <c r="FYJ10" s="589"/>
      <c r="FYK10" s="623"/>
      <c r="FYL10" s="589"/>
      <c r="FYM10" s="623"/>
      <c r="FYN10" s="589"/>
      <c r="FYO10" s="623"/>
      <c r="FYP10" s="589"/>
      <c r="FYQ10" s="623"/>
      <c r="FYR10" s="589"/>
      <c r="FYS10" s="623"/>
      <c r="FYT10" s="589"/>
      <c r="FYU10" s="623"/>
      <c r="FYV10" s="589"/>
      <c r="FYW10" s="623"/>
      <c r="FYX10" s="589"/>
      <c r="FYY10" s="623"/>
      <c r="FYZ10" s="589"/>
      <c r="FZA10" s="623"/>
      <c r="FZB10" s="589"/>
      <c r="FZC10" s="623"/>
      <c r="FZD10" s="589"/>
      <c r="FZE10" s="623"/>
      <c r="FZF10" s="589"/>
      <c r="FZG10" s="623"/>
      <c r="FZH10" s="589"/>
      <c r="FZI10" s="623"/>
      <c r="FZJ10" s="589"/>
      <c r="FZK10" s="623"/>
      <c r="FZL10" s="589"/>
      <c r="FZM10" s="623"/>
      <c r="FZN10" s="589"/>
      <c r="FZO10" s="623"/>
      <c r="FZP10" s="589"/>
      <c r="FZQ10" s="623"/>
      <c r="FZR10" s="589"/>
      <c r="FZS10" s="623"/>
      <c r="FZT10" s="589"/>
      <c r="FZU10" s="623"/>
      <c r="FZV10" s="589"/>
      <c r="FZW10" s="623"/>
      <c r="FZX10" s="589"/>
      <c r="FZY10" s="623"/>
      <c r="FZZ10" s="589"/>
      <c r="GAA10" s="623"/>
      <c r="GAB10" s="589"/>
      <c r="GAC10" s="623"/>
      <c r="GAD10" s="589"/>
      <c r="GAE10" s="623"/>
      <c r="GAF10" s="589"/>
      <c r="GAG10" s="623"/>
      <c r="GAH10" s="589"/>
      <c r="GAI10" s="623"/>
      <c r="GAJ10" s="589"/>
      <c r="GAK10" s="623"/>
      <c r="GAL10" s="589"/>
      <c r="GAM10" s="623"/>
      <c r="GAN10" s="589"/>
      <c r="GAO10" s="623"/>
      <c r="GAP10" s="589"/>
      <c r="GAQ10" s="623"/>
      <c r="GAR10" s="589"/>
      <c r="GAS10" s="623"/>
      <c r="GAT10" s="589"/>
      <c r="GAU10" s="623"/>
      <c r="GAV10" s="589"/>
      <c r="GAW10" s="623"/>
      <c r="GAX10" s="589"/>
      <c r="GAY10" s="623"/>
      <c r="GAZ10" s="589"/>
      <c r="GBA10" s="623"/>
      <c r="GBB10" s="589"/>
      <c r="GBC10" s="623"/>
      <c r="GBD10" s="589"/>
      <c r="GBE10" s="623"/>
      <c r="GBF10" s="589"/>
      <c r="GBG10" s="623"/>
      <c r="GBH10" s="589"/>
      <c r="GBI10" s="623"/>
      <c r="GBJ10" s="589"/>
      <c r="GBK10" s="623"/>
      <c r="GBL10" s="589"/>
      <c r="GBM10" s="623"/>
      <c r="GBN10" s="589"/>
      <c r="GBO10" s="623"/>
      <c r="GBP10" s="589"/>
      <c r="GBQ10" s="623"/>
      <c r="GBR10" s="589"/>
      <c r="GBS10" s="623"/>
      <c r="GBT10" s="589"/>
      <c r="GBU10" s="623"/>
      <c r="GBV10" s="589"/>
      <c r="GBW10" s="623"/>
      <c r="GBX10" s="589"/>
      <c r="GBY10" s="623"/>
      <c r="GBZ10" s="589"/>
      <c r="GCA10" s="623"/>
      <c r="GCB10" s="589"/>
      <c r="GCC10" s="623"/>
      <c r="GCD10" s="589"/>
      <c r="GCE10" s="623"/>
      <c r="GCF10" s="589"/>
      <c r="GCG10" s="623"/>
      <c r="GCH10" s="589"/>
      <c r="GCI10" s="623"/>
      <c r="GCJ10" s="589"/>
      <c r="GCK10" s="623"/>
      <c r="GCL10" s="589"/>
      <c r="GCM10" s="623"/>
      <c r="GCN10" s="589"/>
      <c r="GCO10" s="623"/>
      <c r="GCP10" s="589"/>
      <c r="GCQ10" s="623"/>
      <c r="GCR10" s="589"/>
      <c r="GCS10" s="623"/>
      <c r="GCT10" s="589"/>
      <c r="GCU10" s="623"/>
      <c r="GCV10" s="589"/>
      <c r="GCW10" s="623"/>
      <c r="GCX10" s="589"/>
      <c r="GCY10" s="623"/>
      <c r="GCZ10" s="589"/>
      <c r="GDA10" s="623"/>
      <c r="GDB10" s="589"/>
      <c r="GDC10" s="623"/>
      <c r="GDD10" s="589"/>
      <c r="GDE10" s="623"/>
      <c r="GDF10" s="589"/>
      <c r="GDG10" s="623"/>
      <c r="GDH10" s="589"/>
      <c r="GDI10" s="623"/>
      <c r="GDJ10" s="589"/>
      <c r="GDK10" s="623"/>
      <c r="GDL10" s="589"/>
      <c r="GDM10" s="623"/>
      <c r="GDN10" s="589"/>
      <c r="GDO10" s="623"/>
      <c r="GDP10" s="589"/>
      <c r="GDQ10" s="623"/>
      <c r="GDR10" s="589"/>
      <c r="GDS10" s="623"/>
      <c r="GDT10" s="589"/>
      <c r="GDU10" s="623"/>
      <c r="GDV10" s="589"/>
      <c r="GDW10" s="623"/>
      <c r="GDX10" s="589"/>
      <c r="GDY10" s="623"/>
      <c r="GDZ10" s="589"/>
      <c r="GEA10" s="623"/>
      <c r="GEB10" s="589"/>
      <c r="GEC10" s="623"/>
      <c r="GED10" s="589"/>
      <c r="GEE10" s="623"/>
      <c r="GEF10" s="589"/>
      <c r="GEG10" s="623"/>
      <c r="GEH10" s="589"/>
      <c r="GEI10" s="623"/>
      <c r="GEJ10" s="589"/>
      <c r="GEK10" s="623"/>
      <c r="GEL10" s="589"/>
      <c r="GEM10" s="623"/>
      <c r="GEN10" s="589"/>
      <c r="GEO10" s="623"/>
      <c r="GEP10" s="589"/>
      <c r="GEQ10" s="623"/>
      <c r="GER10" s="589"/>
      <c r="GES10" s="623"/>
      <c r="GET10" s="589"/>
      <c r="GEU10" s="623"/>
      <c r="GEV10" s="589"/>
      <c r="GEW10" s="623"/>
      <c r="GEX10" s="589"/>
      <c r="GEY10" s="623"/>
      <c r="GEZ10" s="589"/>
      <c r="GFA10" s="623"/>
      <c r="GFB10" s="589"/>
      <c r="GFC10" s="623"/>
      <c r="GFD10" s="589"/>
      <c r="GFE10" s="623"/>
      <c r="GFF10" s="589"/>
      <c r="GFG10" s="623"/>
      <c r="GFH10" s="589"/>
      <c r="GFI10" s="623"/>
      <c r="GFJ10" s="589"/>
      <c r="GFK10" s="623"/>
      <c r="GFL10" s="589"/>
      <c r="GFM10" s="623"/>
      <c r="GFN10" s="589"/>
      <c r="GFO10" s="623"/>
      <c r="GFP10" s="589"/>
      <c r="GFQ10" s="623"/>
      <c r="GFR10" s="589"/>
      <c r="GFS10" s="623"/>
      <c r="GFT10" s="589"/>
      <c r="GFU10" s="623"/>
      <c r="GFV10" s="589"/>
      <c r="GFW10" s="623"/>
      <c r="GFX10" s="589"/>
      <c r="GFY10" s="623"/>
      <c r="GFZ10" s="589"/>
      <c r="GGA10" s="623"/>
      <c r="GGB10" s="589"/>
      <c r="GGC10" s="623"/>
      <c r="GGD10" s="589"/>
      <c r="GGE10" s="623"/>
      <c r="GGF10" s="589"/>
      <c r="GGG10" s="623"/>
      <c r="GGH10" s="589"/>
      <c r="GGI10" s="623"/>
      <c r="GGJ10" s="589"/>
      <c r="GGK10" s="623"/>
      <c r="GGL10" s="589"/>
      <c r="GGM10" s="623"/>
      <c r="GGN10" s="589"/>
      <c r="GGO10" s="623"/>
      <c r="GGP10" s="589"/>
      <c r="GGQ10" s="623"/>
      <c r="GGR10" s="589"/>
      <c r="GGS10" s="623"/>
      <c r="GGT10" s="589"/>
      <c r="GGU10" s="623"/>
      <c r="GGV10" s="589"/>
      <c r="GGW10" s="623"/>
      <c r="GGX10" s="589"/>
      <c r="GGY10" s="623"/>
      <c r="GGZ10" s="589"/>
      <c r="GHA10" s="623"/>
      <c r="GHB10" s="589"/>
      <c r="GHC10" s="623"/>
      <c r="GHD10" s="589"/>
      <c r="GHE10" s="623"/>
      <c r="GHF10" s="589"/>
      <c r="GHG10" s="623"/>
      <c r="GHH10" s="589"/>
      <c r="GHI10" s="623"/>
      <c r="GHJ10" s="589"/>
      <c r="GHK10" s="623"/>
      <c r="GHL10" s="589"/>
      <c r="GHM10" s="623"/>
      <c r="GHN10" s="589"/>
      <c r="GHO10" s="623"/>
      <c r="GHP10" s="589"/>
      <c r="GHQ10" s="623"/>
      <c r="GHR10" s="589"/>
      <c r="GHS10" s="623"/>
      <c r="GHT10" s="589"/>
      <c r="GHU10" s="623"/>
      <c r="GHV10" s="589"/>
      <c r="GHW10" s="623"/>
      <c r="GHX10" s="589"/>
      <c r="GHY10" s="623"/>
      <c r="GHZ10" s="589"/>
      <c r="GIA10" s="623"/>
      <c r="GIB10" s="589"/>
      <c r="GIC10" s="623"/>
      <c r="GID10" s="589"/>
      <c r="GIE10" s="623"/>
      <c r="GIF10" s="589"/>
      <c r="GIG10" s="623"/>
      <c r="GIH10" s="589"/>
      <c r="GII10" s="623"/>
      <c r="GIJ10" s="589"/>
      <c r="GIK10" s="623"/>
      <c r="GIL10" s="589"/>
      <c r="GIM10" s="623"/>
      <c r="GIN10" s="589"/>
      <c r="GIO10" s="623"/>
      <c r="GIP10" s="589"/>
      <c r="GIQ10" s="623"/>
      <c r="GIR10" s="589"/>
      <c r="GIS10" s="623"/>
      <c r="GIT10" s="589"/>
      <c r="GIU10" s="623"/>
      <c r="GIV10" s="589"/>
      <c r="GIW10" s="623"/>
      <c r="GIX10" s="589"/>
      <c r="GIY10" s="623"/>
      <c r="GIZ10" s="589"/>
      <c r="GJA10" s="623"/>
      <c r="GJB10" s="589"/>
      <c r="GJC10" s="623"/>
      <c r="GJD10" s="589"/>
      <c r="GJE10" s="623"/>
      <c r="GJF10" s="589"/>
      <c r="GJG10" s="623"/>
      <c r="GJH10" s="589"/>
      <c r="GJI10" s="623"/>
      <c r="GJJ10" s="589"/>
      <c r="GJK10" s="623"/>
      <c r="GJL10" s="589"/>
      <c r="GJM10" s="623"/>
      <c r="GJN10" s="589"/>
      <c r="GJO10" s="623"/>
      <c r="GJP10" s="589"/>
      <c r="GJQ10" s="623"/>
      <c r="GJR10" s="589"/>
      <c r="GJS10" s="623"/>
      <c r="GJT10" s="589"/>
      <c r="GJU10" s="623"/>
      <c r="GJV10" s="589"/>
      <c r="GJW10" s="623"/>
      <c r="GJX10" s="589"/>
      <c r="GJY10" s="623"/>
      <c r="GJZ10" s="589"/>
      <c r="GKA10" s="623"/>
      <c r="GKB10" s="589"/>
      <c r="GKC10" s="623"/>
      <c r="GKD10" s="589"/>
      <c r="GKE10" s="623"/>
      <c r="GKF10" s="589"/>
      <c r="GKG10" s="623"/>
      <c r="GKH10" s="589"/>
      <c r="GKI10" s="623"/>
      <c r="GKJ10" s="589"/>
      <c r="GKK10" s="623"/>
      <c r="GKL10" s="589"/>
      <c r="GKM10" s="623"/>
      <c r="GKN10" s="589"/>
      <c r="GKO10" s="623"/>
      <c r="GKP10" s="589"/>
      <c r="GKQ10" s="623"/>
      <c r="GKR10" s="589"/>
      <c r="GKS10" s="623"/>
      <c r="GKT10" s="589"/>
      <c r="GKU10" s="623"/>
      <c r="GKV10" s="589"/>
      <c r="GKW10" s="623"/>
      <c r="GKX10" s="589"/>
      <c r="GKY10" s="623"/>
      <c r="GKZ10" s="589"/>
      <c r="GLA10" s="623"/>
      <c r="GLB10" s="589"/>
      <c r="GLC10" s="623"/>
      <c r="GLD10" s="589"/>
      <c r="GLE10" s="623"/>
      <c r="GLF10" s="589"/>
      <c r="GLG10" s="623"/>
      <c r="GLH10" s="589"/>
      <c r="GLI10" s="623"/>
      <c r="GLJ10" s="589"/>
      <c r="GLK10" s="623"/>
      <c r="GLL10" s="589"/>
      <c r="GLM10" s="623"/>
      <c r="GLN10" s="589"/>
      <c r="GLO10" s="623"/>
      <c r="GLP10" s="589"/>
      <c r="GLQ10" s="623"/>
      <c r="GLR10" s="589"/>
      <c r="GLS10" s="623"/>
      <c r="GLT10" s="589"/>
      <c r="GLU10" s="623"/>
      <c r="GLV10" s="589"/>
      <c r="GLW10" s="623"/>
      <c r="GLX10" s="589"/>
      <c r="GLY10" s="623"/>
      <c r="GLZ10" s="589"/>
      <c r="GMA10" s="623"/>
      <c r="GMB10" s="589"/>
      <c r="GMC10" s="623"/>
      <c r="GMD10" s="589"/>
      <c r="GME10" s="623"/>
      <c r="GMF10" s="589"/>
      <c r="GMG10" s="623"/>
      <c r="GMH10" s="589"/>
      <c r="GMI10" s="623"/>
      <c r="GMJ10" s="589"/>
      <c r="GMK10" s="623"/>
      <c r="GML10" s="589"/>
      <c r="GMM10" s="623"/>
      <c r="GMN10" s="589"/>
      <c r="GMO10" s="623"/>
      <c r="GMP10" s="589"/>
      <c r="GMQ10" s="623"/>
      <c r="GMR10" s="589"/>
      <c r="GMS10" s="623"/>
      <c r="GMT10" s="589"/>
      <c r="GMU10" s="623"/>
      <c r="GMV10" s="589"/>
      <c r="GMW10" s="623"/>
      <c r="GMX10" s="589"/>
      <c r="GMY10" s="623"/>
      <c r="GMZ10" s="589"/>
      <c r="GNA10" s="623"/>
      <c r="GNB10" s="589"/>
      <c r="GNC10" s="623"/>
      <c r="GND10" s="589"/>
      <c r="GNE10" s="623"/>
      <c r="GNF10" s="589"/>
      <c r="GNG10" s="623"/>
      <c r="GNH10" s="589"/>
      <c r="GNI10" s="623"/>
      <c r="GNJ10" s="589"/>
      <c r="GNK10" s="623"/>
      <c r="GNL10" s="589"/>
      <c r="GNM10" s="623"/>
      <c r="GNN10" s="589"/>
      <c r="GNO10" s="623"/>
      <c r="GNP10" s="589"/>
      <c r="GNQ10" s="623"/>
      <c r="GNR10" s="589"/>
      <c r="GNS10" s="623"/>
      <c r="GNT10" s="589"/>
      <c r="GNU10" s="623"/>
      <c r="GNV10" s="589"/>
      <c r="GNW10" s="623"/>
      <c r="GNX10" s="589"/>
      <c r="GNY10" s="623"/>
      <c r="GNZ10" s="589"/>
      <c r="GOA10" s="623"/>
      <c r="GOB10" s="589"/>
      <c r="GOC10" s="623"/>
      <c r="GOD10" s="589"/>
      <c r="GOE10" s="623"/>
      <c r="GOF10" s="589"/>
      <c r="GOG10" s="623"/>
      <c r="GOH10" s="589"/>
      <c r="GOI10" s="623"/>
      <c r="GOJ10" s="589"/>
      <c r="GOK10" s="623"/>
      <c r="GOL10" s="589"/>
      <c r="GOM10" s="623"/>
      <c r="GON10" s="589"/>
      <c r="GOO10" s="623"/>
      <c r="GOP10" s="589"/>
      <c r="GOQ10" s="623"/>
      <c r="GOR10" s="589"/>
      <c r="GOS10" s="623"/>
      <c r="GOT10" s="589"/>
      <c r="GOU10" s="623"/>
      <c r="GOV10" s="589"/>
      <c r="GOW10" s="623"/>
      <c r="GOX10" s="589"/>
      <c r="GOY10" s="623"/>
      <c r="GOZ10" s="589"/>
      <c r="GPA10" s="623"/>
      <c r="GPB10" s="589"/>
      <c r="GPC10" s="623"/>
      <c r="GPD10" s="589"/>
      <c r="GPE10" s="623"/>
      <c r="GPF10" s="589"/>
      <c r="GPG10" s="623"/>
      <c r="GPH10" s="589"/>
      <c r="GPI10" s="623"/>
      <c r="GPJ10" s="589"/>
      <c r="GPK10" s="623"/>
      <c r="GPL10" s="589"/>
      <c r="GPM10" s="623"/>
      <c r="GPN10" s="589"/>
      <c r="GPO10" s="623"/>
      <c r="GPP10" s="589"/>
      <c r="GPQ10" s="623"/>
      <c r="GPR10" s="589"/>
      <c r="GPS10" s="623"/>
      <c r="GPT10" s="589"/>
      <c r="GPU10" s="623"/>
      <c r="GPV10" s="589"/>
      <c r="GPW10" s="623"/>
      <c r="GPX10" s="589"/>
      <c r="GPY10" s="623"/>
      <c r="GPZ10" s="589"/>
      <c r="GQA10" s="623"/>
      <c r="GQB10" s="589"/>
      <c r="GQC10" s="623"/>
      <c r="GQD10" s="589"/>
      <c r="GQE10" s="623"/>
      <c r="GQF10" s="589"/>
      <c r="GQG10" s="623"/>
      <c r="GQH10" s="589"/>
      <c r="GQI10" s="623"/>
      <c r="GQJ10" s="589"/>
      <c r="GQK10" s="623"/>
      <c r="GQL10" s="589"/>
      <c r="GQM10" s="623"/>
      <c r="GQN10" s="589"/>
      <c r="GQO10" s="623"/>
      <c r="GQP10" s="589"/>
      <c r="GQQ10" s="623"/>
      <c r="GQR10" s="589"/>
      <c r="GQS10" s="623"/>
      <c r="GQT10" s="589"/>
      <c r="GQU10" s="623"/>
      <c r="GQV10" s="589"/>
      <c r="GQW10" s="623"/>
      <c r="GQX10" s="589"/>
      <c r="GQY10" s="623"/>
      <c r="GQZ10" s="589"/>
      <c r="GRA10" s="623"/>
      <c r="GRB10" s="589"/>
      <c r="GRC10" s="623"/>
      <c r="GRD10" s="589"/>
      <c r="GRE10" s="623"/>
      <c r="GRF10" s="589"/>
      <c r="GRG10" s="623"/>
      <c r="GRH10" s="589"/>
      <c r="GRI10" s="623"/>
      <c r="GRJ10" s="589"/>
      <c r="GRK10" s="623"/>
      <c r="GRL10" s="589"/>
      <c r="GRM10" s="623"/>
      <c r="GRN10" s="589"/>
      <c r="GRO10" s="623"/>
      <c r="GRP10" s="589"/>
      <c r="GRQ10" s="623"/>
      <c r="GRR10" s="589"/>
      <c r="GRS10" s="623"/>
      <c r="GRT10" s="589"/>
      <c r="GRU10" s="623"/>
      <c r="GRV10" s="589"/>
      <c r="GRW10" s="623"/>
      <c r="GRX10" s="589"/>
      <c r="GRY10" s="623"/>
      <c r="GRZ10" s="589"/>
      <c r="GSA10" s="623"/>
      <c r="GSB10" s="589"/>
      <c r="GSC10" s="623"/>
      <c r="GSD10" s="589"/>
      <c r="GSE10" s="623"/>
      <c r="GSF10" s="589"/>
      <c r="GSG10" s="623"/>
      <c r="GSH10" s="589"/>
      <c r="GSI10" s="623"/>
      <c r="GSJ10" s="589"/>
      <c r="GSK10" s="623"/>
      <c r="GSL10" s="589"/>
      <c r="GSM10" s="623"/>
      <c r="GSN10" s="589"/>
      <c r="GSO10" s="623"/>
      <c r="GSP10" s="589"/>
      <c r="GSQ10" s="623"/>
      <c r="GSR10" s="589"/>
      <c r="GSS10" s="623"/>
      <c r="GST10" s="589"/>
      <c r="GSU10" s="623"/>
      <c r="GSV10" s="589"/>
      <c r="GSW10" s="623"/>
      <c r="GSX10" s="589"/>
      <c r="GSY10" s="623"/>
      <c r="GSZ10" s="589"/>
      <c r="GTA10" s="623"/>
      <c r="GTB10" s="589"/>
      <c r="GTC10" s="623"/>
      <c r="GTD10" s="589"/>
      <c r="GTE10" s="623"/>
      <c r="GTF10" s="589"/>
      <c r="GTG10" s="623"/>
      <c r="GTH10" s="589"/>
      <c r="GTI10" s="623"/>
      <c r="GTJ10" s="589"/>
      <c r="GTK10" s="623"/>
      <c r="GTL10" s="589"/>
      <c r="GTM10" s="623"/>
      <c r="GTN10" s="589"/>
      <c r="GTO10" s="623"/>
      <c r="GTP10" s="589"/>
      <c r="GTQ10" s="623"/>
      <c r="GTR10" s="589"/>
      <c r="GTS10" s="623"/>
      <c r="GTT10" s="589"/>
      <c r="GTU10" s="623"/>
      <c r="GTV10" s="589"/>
      <c r="GTW10" s="623"/>
      <c r="GTX10" s="589"/>
      <c r="GTY10" s="623"/>
      <c r="GTZ10" s="589"/>
      <c r="GUA10" s="623"/>
      <c r="GUB10" s="589"/>
      <c r="GUC10" s="623"/>
      <c r="GUD10" s="589"/>
      <c r="GUE10" s="623"/>
      <c r="GUF10" s="589"/>
      <c r="GUG10" s="623"/>
      <c r="GUH10" s="589"/>
      <c r="GUI10" s="623"/>
      <c r="GUJ10" s="589"/>
      <c r="GUK10" s="623"/>
      <c r="GUL10" s="589"/>
      <c r="GUM10" s="623"/>
      <c r="GUN10" s="589"/>
      <c r="GUO10" s="623"/>
      <c r="GUP10" s="589"/>
      <c r="GUQ10" s="623"/>
      <c r="GUR10" s="589"/>
      <c r="GUS10" s="623"/>
      <c r="GUT10" s="589"/>
      <c r="GUU10" s="623"/>
      <c r="GUV10" s="589"/>
      <c r="GUW10" s="623"/>
      <c r="GUX10" s="589"/>
      <c r="GUY10" s="623"/>
      <c r="GUZ10" s="589"/>
      <c r="GVA10" s="623"/>
      <c r="GVB10" s="589"/>
      <c r="GVC10" s="623"/>
      <c r="GVD10" s="589"/>
      <c r="GVE10" s="623"/>
      <c r="GVF10" s="589"/>
      <c r="GVG10" s="623"/>
      <c r="GVH10" s="589"/>
      <c r="GVI10" s="623"/>
      <c r="GVJ10" s="589"/>
      <c r="GVK10" s="623"/>
      <c r="GVL10" s="589"/>
      <c r="GVM10" s="623"/>
      <c r="GVN10" s="589"/>
      <c r="GVO10" s="623"/>
      <c r="GVP10" s="589"/>
      <c r="GVQ10" s="623"/>
      <c r="GVR10" s="589"/>
      <c r="GVS10" s="623"/>
      <c r="GVT10" s="589"/>
      <c r="GVU10" s="623"/>
      <c r="GVV10" s="589"/>
      <c r="GVW10" s="623"/>
      <c r="GVX10" s="589"/>
      <c r="GVY10" s="623"/>
      <c r="GVZ10" s="589"/>
      <c r="GWA10" s="623"/>
      <c r="GWB10" s="589"/>
      <c r="GWC10" s="623"/>
      <c r="GWD10" s="589"/>
      <c r="GWE10" s="623"/>
      <c r="GWF10" s="589"/>
      <c r="GWG10" s="623"/>
      <c r="GWH10" s="589"/>
      <c r="GWI10" s="623"/>
      <c r="GWJ10" s="589"/>
      <c r="GWK10" s="623"/>
      <c r="GWL10" s="589"/>
      <c r="GWM10" s="623"/>
      <c r="GWN10" s="589"/>
      <c r="GWO10" s="623"/>
      <c r="GWP10" s="589"/>
      <c r="GWQ10" s="623"/>
      <c r="GWR10" s="589"/>
      <c r="GWS10" s="623"/>
      <c r="GWT10" s="589"/>
      <c r="GWU10" s="623"/>
      <c r="GWV10" s="589"/>
      <c r="GWW10" s="623"/>
      <c r="GWX10" s="589"/>
      <c r="GWY10" s="623"/>
      <c r="GWZ10" s="589"/>
      <c r="GXA10" s="623"/>
      <c r="GXB10" s="589"/>
      <c r="GXC10" s="623"/>
      <c r="GXD10" s="589"/>
      <c r="GXE10" s="623"/>
      <c r="GXF10" s="589"/>
      <c r="GXG10" s="623"/>
      <c r="GXH10" s="589"/>
      <c r="GXI10" s="623"/>
      <c r="GXJ10" s="589"/>
      <c r="GXK10" s="623"/>
      <c r="GXL10" s="589"/>
      <c r="GXM10" s="623"/>
      <c r="GXN10" s="589"/>
      <c r="GXO10" s="623"/>
      <c r="GXP10" s="589"/>
      <c r="GXQ10" s="623"/>
      <c r="GXR10" s="589"/>
      <c r="GXS10" s="623"/>
      <c r="GXT10" s="589"/>
      <c r="GXU10" s="623"/>
      <c r="GXV10" s="589"/>
      <c r="GXW10" s="623"/>
      <c r="GXX10" s="589"/>
      <c r="GXY10" s="623"/>
      <c r="GXZ10" s="589"/>
      <c r="GYA10" s="623"/>
      <c r="GYB10" s="589"/>
      <c r="GYC10" s="623"/>
      <c r="GYD10" s="589"/>
      <c r="GYE10" s="623"/>
      <c r="GYF10" s="589"/>
      <c r="GYG10" s="623"/>
      <c r="GYH10" s="589"/>
      <c r="GYI10" s="623"/>
      <c r="GYJ10" s="589"/>
      <c r="GYK10" s="623"/>
      <c r="GYL10" s="589"/>
      <c r="GYM10" s="623"/>
      <c r="GYN10" s="589"/>
      <c r="GYO10" s="623"/>
      <c r="GYP10" s="589"/>
      <c r="GYQ10" s="623"/>
      <c r="GYR10" s="589"/>
      <c r="GYS10" s="623"/>
      <c r="GYT10" s="589"/>
      <c r="GYU10" s="623"/>
      <c r="GYV10" s="589"/>
      <c r="GYW10" s="623"/>
      <c r="GYX10" s="589"/>
      <c r="GYY10" s="623"/>
      <c r="GYZ10" s="589"/>
      <c r="GZA10" s="623"/>
      <c r="GZB10" s="589"/>
      <c r="GZC10" s="623"/>
      <c r="GZD10" s="589"/>
      <c r="GZE10" s="623"/>
      <c r="GZF10" s="589"/>
      <c r="GZG10" s="623"/>
      <c r="GZH10" s="589"/>
      <c r="GZI10" s="623"/>
      <c r="GZJ10" s="589"/>
      <c r="GZK10" s="623"/>
      <c r="GZL10" s="589"/>
      <c r="GZM10" s="623"/>
      <c r="GZN10" s="589"/>
      <c r="GZO10" s="623"/>
      <c r="GZP10" s="589"/>
      <c r="GZQ10" s="623"/>
      <c r="GZR10" s="589"/>
      <c r="GZS10" s="623"/>
      <c r="GZT10" s="589"/>
      <c r="GZU10" s="623"/>
      <c r="GZV10" s="589"/>
      <c r="GZW10" s="623"/>
      <c r="GZX10" s="589"/>
      <c r="GZY10" s="623"/>
      <c r="GZZ10" s="589"/>
      <c r="HAA10" s="623"/>
      <c r="HAB10" s="589"/>
      <c r="HAC10" s="623"/>
      <c r="HAD10" s="589"/>
      <c r="HAE10" s="623"/>
      <c r="HAF10" s="589"/>
      <c r="HAG10" s="623"/>
      <c r="HAH10" s="589"/>
      <c r="HAI10" s="623"/>
      <c r="HAJ10" s="589"/>
      <c r="HAK10" s="623"/>
      <c r="HAL10" s="589"/>
      <c r="HAM10" s="623"/>
      <c r="HAN10" s="589"/>
      <c r="HAO10" s="623"/>
      <c r="HAP10" s="589"/>
      <c r="HAQ10" s="623"/>
      <c r="HAR10" s="589"/>
      <c r="HAS10" s="623"/>
      <c r="HAT10" s="589"/>
      <c r="HAU10" s="623"/>
      <c r="HAV10" s="589"/>
      <c r="HAW10" s="623"/>
      <c r="HAX10" s="589"/>
      <c r="HAY10" s="623"/>
      <c r="HAZ10" s="589"/>
      <c r="HBA10" s="623"/>
      <c r="HBB10" s="589"/>
      <c r="HBC10" s="623"/>
      <c r="HBD10" s="589"/>
      <c r="HBE10" s="623"/>
      <c r="HBF10" s="589"/>
      <c r="HBG10" s="623"/>
      <c r="HBH10" s="589"/>
      <c r="HBI10" s="623"/>
      <c r="HBJ10" s="589"/>
      <c r="HBK10" s="623"/>
      <c r="HBL10" s="589"/>
      <c r="HBM10" s="623"/>
      <c r="HBN10" s="589"/>
      <c r="HBO10" s="623"/>
      <c r="HBP10" s="589"/>
      <c r="HBQ10" s="623"/>
      <c r="HBR10" s="589"/>
      <c r="HBS10" s="623"/>
      <c r="HBT10" s="589"/>
      <c r="HBU10" s="623"/>
      <c r="HBV10" s="589"/>
      <c r="HBW10" s="623"/>
      <c r="HBX10" s="589"/>
      <c r="HBY10" s="623"/>
      <c r="HBZ10" s="589"/>
      <c r="HCA10" s="623"/>
      <c r="HCB10" s="589"/>
      <c r="HCC10" s="623"/>
      <c r="HCD10" s="589"/>
      <c r="HCE10" s="623"/>
      <c r="HCF10" s="589"/>
      <c r="HCG10" s="623"/>
      <c r="HCH10" s="589"/>
      <c r="HCI10" s="623"/>
      <c r="HCJ10" s="589"/>
      <c r="HCK10" s="623"/>
      <c r="HCL10" s="589"/>
      <c r="HCM10" s="623"/>
      <c r="HCN10" s="589"/>
      <c r="HCO10" s="623"/>
      <c r="HCP10" s="589"/>
      <c r="HCQ10" s="623"/>
      <c r="HCR10" s="589"/>
      <c r="HCS10" s="623"/>
      <c r="HCT10" s="589"/>
      <c r="HCU10" s="623"/>
      <c r="HCV10" s="589"/>
      <c r="HCW10" s="623"/>
      <c r="HCX10" s="589"/>
      <c r="HCY10" s="623"/>
      <c r="HCZ10" s="589"/>
      <c r="HDA10" s="623"/>
      <c r="HDB10" s="589"/>
      <c r="HDC10" s="623"/>
      <c r="HDD10" s="589"/>
      <c r="HDE10" s="623"/>
      <c r="HDF10" s="589"/>
      <c r="HDG10" s="623"/>
      <c r="HDH10" s="589"/>
      <c r="HDI10" s="623"/>
      <c r="HDJ10" s="589"/>
      <c r="HDK10" s="623"/>
      <c r="HDL10" s="589"/>
      <c r="HDM10" s="623"/>
      <c r="HDN10" s="589"/>
      <c r="HDO10" s="623"/>
      <c r="HDP10" s="589"/>
      <c r="HDQ10" s="623"/>
      <c r="HDR10" s="589"/>
      <c r="HDS10" s="623"/>
      <c r="HDT10" s="589"/>
      <c r="HDU10" s="623"/>
      <c r="HDV10" s="589"/>
      <c r="HDW10" s="623"/>
      <c r="HDX10" s="589"/>
      <c r="HDY10" s="623"/>
      <c r="HDZ10" s="589"/>
      <c r="HEA10" s="623"/>
      <c r="HEB10" s="589"/>
      <c r="HEC10" s="623"/>
      <c r="HED10" s="589"/>
      <c r="HEE10" s="623"/>
      <c r="HEF10" s="589"/>
      <c r="HEG10" s="623"/>
      <c r="HEH10" s="589"/>
      <c r="HEI10" s="623"/>
      <c r="HEJ10" s="589"/>
      <c r="HEK10" s="623"/>
      <c r="HEL10" s="589"/>
      <c r="HEM10" s="623"/>
      <c r="HEN10" s="589"/>
      <c r="HEO10" s="623"/>
      <c r="HEP10" s="589"/>
      <c r="HEQ10" s="623"/>
      <c r="HER10" s="589"/>
      <c r="HES10" s="623"/>
      <c r="HET10" s="589"/>
      <c r="HEU10" s="623"/>
      <c r="HEV10" s="589"/>
      <c r="HEW10" s="623"/>
      <c r="HEX10" s="589"/>
      <c r="HEY10" s="623"/>
      <c r="HEZ10" s="589"/>
      <c r="HFA10" s="623"/>
      <c r="HFB10" s="589"/>
      <c r="HFC10" s="623"/>
      <c r="HFD10" s="589"/>
      <c r="HFE10" s="623"/>
      <c r="HFF10" s="589"/>
      <c r="HFG10" s="623"/>
      <c r="HFH10" s="589"/>
      <c r="HFI10" s="623"/>
      <c r="HFJ10" s="589"/>
      <c r="HFK10" s="623"/>
      <c r="HFL10" s="589"/>
      <c r="HFM10" s="623"/>
      <c r="HFN10" s="589"/>
      <c r="HFO10" s="623"/>
      <c r="HFP10" s="589"/>
      <c r="HFQ10" s="623"/>
      <c r="HFR10" s="589"/>
      <c r="HFS10" s="623"/>
      <c r="HFT10" s="589"/>
      <c r="HFU10" s="623"/>
      <c r="HFV10" s="589"/>
      <c r="HFW10" s="623"/>
      <c r="HFX10" s="589"/>
      <c r="HFY10" s="623"/>
      <c r="HFZ10" s="589"/>
      <c r="HGA10" s="623"/>
      <c r="HGB10" s="589"/>
      <c r="HGC10" s="623"/>
      <c r="HGD10" s="589"/>
      <c r="HGE10" s="623"/>
      <c r="HGF10" s="589"/>
      <c r="HGG10" s="623"/>
      <c r="HGH10" s="589"/>
      <c r="HGI10" s="623"/>
      <c r="HGJ10" s="589"/>
      <c r="HGK10" s="623"/>
      <c r="HGL10" s="589"/>
      <c r="HGM10" s="623"/>
      <c r="HGN10" s="589"/>
      <c r="HGO10" s="623"/>
      <c r="HGP10" s="589"/>
      <c r="HGQ10" s="623"/>
      <c r="HGR10" s="589"/>
      <c r="HGS10" s="623"/>
      <c r="HGT10" s="589"/>
      <c r="HGU10" s="623"/>
      <c r="HGV10" s="589"/>
      <c r="HGW10" s="623"/>
      <c r="HGX10" s="589"/>
      <c r="HGY10" s="623"/>
      <c r="HGZ10" s="589"/>
      <c r="HHA10" s="623"/>
      <c r="HHB10" s="589"/>
      <c r="HHC10" s="623"/>
      <c r="HHD10" s="589"/>
      <c r="HHE10" s="623"/>
      <c r="HHF10" s="589"/>
      <c r="HHG10" s="623"/>
      <c r="HHH10" s="589"/>
      <c r="HHI10" s="623"/>
      <c r="HHJ10" s="589"/>
      <c r="HHK10" s="623"/>
      <c r="HHL10" s="589"/>
      <c r="HHM10" s="623"/>
      <c r="HHN10" s="589"/>
      <c r="HHO10" s="623"/>
      <c r="HHP10" s="589"/>
      <c r="HHQ10" s="623"/>
      <c r="HHR10" s="589"/>
      <c r="HHS10" s="623"/>
      <c r="HHT10" s="589"/>
      <c r="HHU10" s="623"/>
      <c r="HHV10" s="589"/>
      <c r="HHW10" s="623"/>
      <c r="HHX10" s="589"/>
      <c r="HHY10" s="623"/>
      <c r="HHZ10" s="589"/>
      <c r="HIA10" s="623"/>
      <c r="HIB10" s="589"/>
      <c r="HIC10" s="623"/>
      <c r="HID10" s="589"/>
      <c r="HIE10" s="623"/>
      <c r="HIF10" s="589"/>
      <c r="HIG10" s="623"/>
      <c r="HIH10" s="589"/>
      <c r="HII10" s="623"/>
      <c r="HIJ10" s="589"/>
      <c r="HIK10" s="623"/>
      <c r="HIL10" s="589"/>
      <c r="HIM10" s="623"/>
      <c r="HIN10" s="589"/>
      <c r="HIO10" s="623"/>
      <c r="HIP10" s="589"/>
      <c r="HIQ10" s="623"/>
      <c r="HIR10" s="589"/>
      <c r="HIS10" s="623"/>
      <c r="HIT10" s="589"/>
      <c r="HIU10" s="623"/>
      <c r="HIV10" s="589"/>
      <c r="HIW10" s="623"/>
      <c r="HIX10" s="589"/>
      <c r="HIY10" s="623"/>
      <c r="HIZ10" s="589"/>
      <c r="HJA10" s="623"/>
      <c r="HJB10" s="589"/>
      <c r="HJC10" s="623"/>
      <c r="HJD10" s="589"/>
      <c r="HJE10" s="623"/>
      <c r="HJF10" s="589"/>
      <c r="HJG10" s="623"/>
      <c r="HJH10" s="589"/>
      <c r="HJI10" s="623"/>
      <c r="HJJ10" s="589"/>
      <c r="HJK10" s="623"/>
      <c r="HJL10" s="589"/>
      <c r="HJM10" s="623"/>
      <c r="HJN10" s="589"/>
      <c r="HJO10" s="623"/>
      <c r="HJP10" s="589"/>
      <c r="HJQ10" s="623"/>
      <c r="HJR10" s="589"/>
      <c r="HJS10" s="623"/>
      <c r="HJT10" s="589"/>
      <c r="HJU10" s="623"/>
      <c r="HJV10" s="589"/>
      <c r="HJW10" s="623"/>
      <c r="HJX10" s="589"/>
      <c r="HJY10" s="623"/>
      <c r="HJZ10" s="589"/>
      <c r="HKA10" s="623"/>
      <c r="HKB10" s="589"/>
      <c r="HKC10" s="623"/>
      <c r="HKD10" s="589"/>
      <c r="HKE10" s="623"/>
      <c r="HKF10" s="589"/>
      <c r="HKG10" s="623"/>
      <c r="HKH10" s="589"/>
      <c r="HKI10" s="623"/>
      <c r="HKJ10" s="589"/>
      <c r="HKK10" s="623"/>
      <c r="HKL10" s="589"/>
      <c r="HKM10" s="623"/>
      <c r="HKN10" s="589"/>
      <c r="HKO10" s="623"/>
      <c r="HKP10" s="589"/>
      <c r="HKQ10" s="623"/>
      <c r="HKR10" s="589"/>
      <c r="HKS10" s="623"/>
      <c r="HKT10" s="589"/>
      <c r="HKU10" s="623"/>
      <c r="HKV10" s="589"/>
      <c r="HKW10" s="623"/>
      <c r="HKX10" s="589"/>
      <c r="HKY10" s="623"/>
      <c r="HKZ10" s="589"/>
      <c r="HLA10" s="623"/>
      <c r="HLB10" s="589"/>
      <c r="HLC10" s="623"/>
      <c r="HLD10" s="589"/>
      <c r="HLE10" s="623"/>
      <c r="HLF10" s="589"/>
      <c r="HLG10" s="623"/>
      <c r="HLH10" s="589"/>
      <c r="HLI10" s="623"/>
      <c r="HLJ10" s="589"/>
      <c r="HLK10" s="623"/>
      <c r="HLL10" s="589"/>
      <c r="HLM10" s="623"/>
      <c r="HLN10" s="589"/>
      <c r="HLO10" s="623"/>
      <c r="HLP10" s="589"/>
      <c r="HLQ10" s="623"/>
      <c r="HLR10" s="589"/>
      <c r="HLS10" s="623"/>
      <c r="HLT10" s="589"/>
      <c r="HLU10" s="623"/>
      <c r="HLV10" s="589"/>
      <c r="HLW10" s="623"/>
      <c r="HLX10" s="589"/>
      <c r="HLY10" s="623"/>
      <c r="HLZ10" s="589"/>
      <c r="HMA10" s="623"/>
      <c r="HMB10" s="589"/>
      <c r="HMC10" s="623"/>
      <c r="HMD10" s="589"/>
      <c r="HME10" s="623"/>
      <c r="HMF10" s="589"/>
      <c r="HMG10" s="623"/>
      <c r="HMH10" s="589"/>
      <c r="HMI10" s="623"/>
      <c r="HMJ10" s="589"/>
      <c r="HMK10" s="623"/>
      <c r="HML10" s="589"/>
      <c r="HMM10" s="623"/>
      <c r="HMN10" s="589"/>
      <c r="HMO10" s="623"/>
      <c r="HMP10" s="589"/>
      <c r="HMQ10" s="623"/>
      <c r="HMR10" s="589"/>
      <c r="HMS10" s="623"/>
      <c r="HMT10" s="589"/>
      <c r="HMU10" s="623"/>
      <c r="HMV10" s="589"/>
      <c r="HMW10" s="623"/>
      <c r="HMX10" s="589"/>
      <c r="HMY10" s="623"/>
      <c r="HMZ10" s="589"/>
      <c r="HNA10" s="623"/>
      <c r="HNB10" s="589"/>
      <c r="HNC10" s="623"/>
      <c r="HND10" s="589"/>
      <c r="HNE10" s="623"/>
      <c r="HNF10" s="589"/>
      <c r="HNG10" s="623"/>
      <c r="HNH10" s="589"/>
      <c r="HNI10" s="623"/>
      <c r="HNJ10" s="589"/>
      <c r="HNK10" s="623"/>
      <c r="HNL10" s="589"/>
      <c r="HNM10" s="623"/>
      <c r="HNN10" s="589"/>
      <c r="HNO10" s="623"/>
      <c r="HNP10" s="589"/>
      <c r="HNQ10" s="623"/>
      <c r="HNR10" s="589"/>
      <c r="HNS10" s="623"/>
      <c r="HNT10" s="589"/>
      <c r="HNU10" s="623"/>
      <c r="HNV10" s="589"/>
      <c r="HNW10" s="623"/>
      <c r="HNX10" s="589"/>
      <c r="HNY10" s="623"/>
      <c r="HNZ10" s="589"/>
      <c r="HOA10" s="623"/>
      <c r="HOB10" s="589"/>
      <c r="HOC10" s="623"/>
      <c r="HOD10" s="589"/>
      <c r="HOE10" s="623"/>
      <c r="HOF10" s="589"/>
      <c r="HOG10" s="623"/>
      <c r="HOH10" s="589"/>
      <c r="HOI10" s="623"/>
      <c r="HOJ10" s="589"/>
      <c r="HOK10" s="623"/>
      <c r="HOL10" s="589"/>
      <c r="HOM10" s="623"/>
      <c r="HON10" s="589"/>
      <c r="HOO10" s="623"/>
      <c r="HOP10" s="589"/>
      <c r="HOQ10" s="623"/>
      <c r="HOR10" s="589"/>
      <c r="HOS10" s="623"/>
      <c r="HOT10" s="589"/>
      <c r="HOU10" s="623"/>
      <c r="HOV10" s="589"/>
      <c r="HOW10" s="623"/>
      <c r="HOX10" s="589"/>
      <c r="HOY10" s="623"/>
      <c r="HOZ10" s="589"/>
      <c r="HPA10" s="623"/>
      <c r="HPB10" s="589"/>
      <c r="HPC10" s="623"/>
      <c r="HPD10" s="589"/>
      <c r="HPE10" s="623"/>
      <c r="HPF10" s="589"/>
      <c r="HPG10" s="623"/>
      <c r="HPH10" s="589"/>
      <c r="HPI10" s="623"/>
      <c r="HPJ10" s="589"/>
      <c r="HPK10" s="623"/>
      <c r="HPL10" s="589"/>
      <c r="HPM10" s="623"/>
      <c r="HPN10" s="589"/>
      <c r="HPO10" s="623"/>
      <c r="HPP10" s="589"/>
      <c r="HPQ10" s="623"/>
      <c r="HPR10" s="589"/>
      <c r="HPS10" s="623"/>
      <c r="HPT10" s="589"/>
      <c r="HPU10" s="623"/>
      <c r="HPV10" s="589"/>
      <c r="HPW10" s="623"/>
      <c r="HPX10" s="589"/>
      <c r="HPY10" s="623"/>
      <c r="HPZ10" s="589"/>
      <c r="HQA10" s="623"/>
      <c r="HQB10" s="589"/>
      <c r="HQC10" s="623"/>
      <c r="HQD10" s="589"/>
      <c r="HQE10" s="623"/>
      <c r="HQF10" s="589"/>
      <c r="HQG10" s="623"/>
      <c r="HQH10" s="589"/>
      <c r="HQI10" s="623"/>
      <c r="HQJ10" s="589"/>
      <c r="HQK10" s="623"/>
      <c r="HQL10" s="589"/>
      <c r="HQM10" s="623"/>
      <c r="HQN10" s="589"/>
      <c r="HQO10" s="623"/>
      <c r="HQP10" s="589"/>
      <c r="HQQ10" s="623"/>
      <c r="HQR10" s="589"/>
      <c r="HQS10" s="623"/>
      <c r="HQT10" s="589"/>
      <c r="HQU10" s="623"/>
      <c r="HQV10" s="589"/>
      <c r="HQW10" s="623"/>
      <c r="HQX10" s="589"/>
      <c r="HQY10" s="623"/>
      <c r="HQZ10" s="589"/>
      <c r="HRA10" s="623"/>
      <c r="HRB10" s="589"/>
      <c r="HRC10" s="623"/>
      <c r="HRD10" s="589"/>
      <c r="HRE10" s="623"/>
      <c r="HRF10" s="589"/>
      <c r="HRG10" s="623"/>
      <c r="HRH10" s="589"/>
      <c r="HRI10" s="623"/>
      <c r="HRJ10" s="589"/>
      <c r="HRK10" s="623"/>
      <c r="HRL10" s="589"/>
      <c r="HRM10" s="623"/>
      <c r="HRN10" s="589"/>
      <c r="HRO10" s="623"/>
      <c r="HRP10" s="589"/>
      <c r="HRQ10" s="623"/>
      <c r="HRR10" s="589"/>
      <c r="HRS10" s="623"/>
      <c r="HRT10" s="589"/>
      <c r="HRU10" s="623"/>
      <c r="HRV10" s="589"/>
      <c r="HRW10" s="623"/>
      <c r="HRX10" s="589"/>
      <c r="HRY10" s="623"/>
      <c r="HRZ10" s="589"/>
      <c r="HSA10" s="623"/>
      <c r="HSB10" s="589"/>
      <c r="HSC10" s="623"/>
      <c r="HSD10" s="589"/>
      <c r="HSE10" s="623"/>
      <c r="HSF10" s="589"/>
      <c r="HSG10" s="623"/>
      <c r="HSH10" s="589"/>
      <c r="HSI10" s="623"/>
      <c r="HSJ10" s="589"/>
      <c r="HSK10" s="623"/>
      <c r="HSL10" s="589"/>
      <c r="HSM10" s="623"/>
      <c r="HSN10" s="589"/>
      <c r="HSO10" s="623"/>
      <c r="HSP10" s="589"/>
      <c r="HSQ10" s="623"/>
      <c r="HSR10" s="589"/>
      <c r="HSS10" s="623"/>
      <c r="HST10" s="589"/>
      <c r="HSU10" s="623"/>
      <c r="HSV10" s="589"/>
      <c r="HSW10" s="623"/>
      <c r="HSX10" s="589"/>
      <c r="HSY10" s="623"/>
      <c r="HSZ10" s="589"/>
      <c r="HTA10" s="623"/>
      <c r="HTB10" s="589"/>
      <c r="HTC10" s="623"/>
      <c r="HTD10" s="589"/>
      <c r="HTE10" s="623"/>
      <c r="HTF10" s="589"/>
      <c r="HTG10" s="623"/>
      <c r="HTH10" s="589"/>
      <c r="HTI10" s="623"/>
      <c r="HTJ10" s="589"/>
      <c r="HTK10" s="623"/>
      <c r="HTL10" s="589"/>
      <c r="HTM10" s="623"/>
      <c r="HTN10" s="589"/>
      <c r="HTO10" s="623"/>
      <c r="HTP10" s="589"/>
      <c r="HTQ10" s="623"/>
      <c r="HTR10" s="589"/>
      <c r="HTS10" s="623"/>
      <c r="HTT10" s="589"/>
      <c r="HTU10" s="623"/>
      <c r="HTV10" s="589"/>
      <c r="HTW10" s="623"/>
      <c r="HTX10" s="589"/>
      <c r="HTY10" s="623"/>
      <c r="HTZ10" s="589"/>
      <c r="HUA10" s="623"/>
      <c r="HUB10" s="589"/>
      <c r="HUC10" s="623"/>
      <c r="HUD10" s="589"/>
      <c r="HUE10" s="623"/>
      <c r="HUF10" s="589"/>
      <c r="HUG10" s="623"/>
      <c r="HUH10" s="589"/>
      <c r="HUI10" s="623"/>
      <c r="HUJ10" s="589"/>
      <c r="HUK10" s="623"/>
      <c r="HUL10" s="589"/>
      <c r="HUM10" s="623"/>
      <c r="HUN10" s="589"/>
      <c r="HUO10" s="623"/>
      <c r="HUP10" s="589"/>
      <c r="HUQ10" s="623"/>
      <c r="HUR10" s="589"/>
      <c r="HUS10" s="623"/>
      <c r="HUT10" s="589"/>
      <c r="HUU10" s="623"/>
      <c r="HUV10" s="589"/>
      <c r="HUW10" s="623"/>
      <c r="HUX10" s="589"/>
      <c r="HUY10" s="623"/>
      <c r="HUZ10" s="589"/>
      <c r="HVA10" s="623"/>
      <c r="HVB10" s="589"/>
      <c r="HVC10" s="623"/>
      <c r="HVD10" s="589"/>
      <c r="HVE10" s="623"/>
      <c r="HVF10" s="589"/>
      <c r="HVG10" s="623"/>
      <c r="HVH10" s="589"/>
      <c r="HVI10" s="623"/>
      <c r="HVJ10" s="589"/>
      <c r="HVK10" s="623"/>
      <c r="HVL10" s="589"/>
      <c r="HVM10" s="623"/>
      <c r="HVN10" s="589"/>
      <c r="HVO10" s="623"/>
      <c r="HVP10" s="589"/>
      <c r="HVQ10" s="623"/>
      <c r="HVR10" s="589"/>
      <c r="HVS10" s="623"/>
      <c r="HVT10" s="589"/>
      <c r="HVU10" s="623"/>
      <c r="HVV10" s="589"/>
      <c r="HVW10" s="623"/>
      <c r="HVX10" s="589"/>
      <c r="HVY10" s="623"/>
      <c r="HVZ10" s="589"/>
      <c r="HWA10" s="623"/>
      <c r="HWB10" s="589"/>
      <c r="HWC10" s="623"/>
      <c r="HWD10" s="589"/>
      <c r="HWE10" s="623"/>
      <c r="HWF10" s="589"/>
      <c r="HWG10" s="623"/>
      <c r="HWH10" s="589"/>
      <c r="HWI10" s="623"/>
      <c r="HWJ10" s="589"/>
      <c r="HWK10" s="623"/>
      <c r="HWL10" s="589"/>
      <c r="HWM10" s="623"/>
      <c r="HWN10" s="589"/>
      <c r="HWO10" s="623"/>
      <c r="HWP10" s="589"/>
      <c r="HWQ10" s="623"/>
      <c r="HWR10" s="589"/>
      <c r="HWS10" s="623"/>
      <c r="HWT10" s="589"/>
      <c r="HWU10" s="623"/>
      <c r="HWV10" s="589"/>
      <c r="HWW10" s="623"/>
      <c r="HWX10" s="589"/>
      <c r="HWY10" s="623"/>
      <c r="HWZ10" s="589"/>
      <c r="HXA10" s="623"/>
      <c r="HXB10" s="589"/>
      <c r="HXC10" s="623"/>
      <c r="HXD10" s="589"/>
      <c r="HXE10" s="623"/>
      <c r="HXF10" s="589"/>
      <c r="HXG10" s="623"/>
      <c r="HXH10" s="589"/>
      <c r="HXI10" s="623"/>
      <c r="HXJ10" s="589"/>
      <c r="HXK10" s="623"/>
      <c r="HXL10" s="589"/>
      <c r="HXM10" s="623"/>
      <c r="HXN10" s="589"/>
      <c r="HXO10" s="623"/>
      <c r="HXP10" s="589"/>
      <c r="HXQ10" s="623"/>
      <c r="HXR10" s="589"/>
      <c r="HXS10" s="623"/>
      <c r="HXT10" s="589"/>
      <c r="HXU10" s="623"/>
      <c r="HXV10" s="589"/>
      <c r="HXW10" s="623"/>
      <c r="HXX10" s="589"/>
      <c r="HXY10" s="623"/>
      <c r="HXZ10" s="589"/>
      <c r="HYA10" s="623"/>
      <c r="HYB10" s="589"/>
      <c r="HYC10" s="623"/>
      <c r="HYD10" s="589"/>
      <c r="HYE10" s="623"/>
      <c r="HYF10" s="589"/>
      <c r="HYG10" s="623"/>
      <c r="HYH10" s="589"/>
      <c r="HYI10" s="623"/>
      <c r="HYJ10" s="589"/>
      <c r="HYK10" s="623"/>
      <c r="HYL10" s="589"/>
      <c r="HYM10" s="623"/>
      <c r="HYN10" s="589"/>
      <c r="HYO10" s="623"/>
      <c r="HYP10" s="589"/>
      <c r="HYQ10" s="623"/>
      <c r="HYR10" s="589"/>
      <c r="HYS10" s="623"/>
      <c r="HYT10" s="589"/>
      <c r="HYU10" s="623"/>
      <c r="HYV10" s="589"/>
      <c r="HYW10" s="623"/>
      <c r="HYX10" s="589"/>
      <c r="HYY10" s="623"/>
      <c r="HYZ10" s="589"/>
      <c r="HZA10" s="623"/>
      <c r="HZB10" s="589"/>
      <c r="HZC10" s="623"/>
      <c r="HZD10" s="589"/>
      <c r="HZE10" s="623"/>
      <c r="HZF10" s="589"/>
      <c r="HZG10" s="623"/>
      <c r="HZH10" s="589"/>
      <c r="HZI10" s="623"/>
      <c r="HZJ10" s="589"/>
      <c r="HZK10" s="623"/>
      <c r="HZL10" s="589"/>
      <c r="HZM10" s="623"/>
      <c r="HZN10" s="589"/>
      <c r="HZO10" s="623"/>
      <c r="HZP10" s="589"/>
      <c r="HZQ10" s="623"/>
      <c r="HZR10" s="589"/>
      <c r="HZS10" s="623"/>
      <c r="HZT10" s="589"/>
      <c r="HZU10" s="623"/>
      <c r="HZV10" s="589"/>
      <c r="HZW10" s="623"/>
      <c r="HZX10" s="589"/>
      <c r="HZY10" s="623"/>
      <c r="HZZ10" s="589"/>
      <c r="IAA10" s="623"/>
      <c r="IAB10" s="589"/>
      <c r="IAC10" s="623"/>
      <c r="IAD10" s="589"/>
      <c r="IAE10" s="623"/>
      <c r="IAF10" s="589"/>
      <c r="IAG10" s="623"/>
      <c r="IAH10" s="589"/>
      <c r="IAI10" s="623"/>
      <c r="IAJ10" s="589"/>
      <c r="IAK10" s="623"/>
      <c r="IAL10" s="589"/>
      <c r="IAM10" s="623"/>
      <c r="IAN10" s="589"/>
      <c r="IAO10" s="623"/>
      <c r="IAP10" s="589"/>
      <c r="IAQ10" s="623"/>
      <c r="IAR10" s="589"/>
      <c r="IAS10" s="623"/>
      <c r="IAT10" s="589"/>
      <c r="IAU10" s="623"/>
      <c r="IAV10" s="589"/>
      <c r="IAW10" s="623"/>
      <c r="IAX10" s="589"/>
      <c r="IAY10" s="623"/>
      <c r="IAZ10" s="589"/>
      <c r="IBA10" s="623"/>
      <c r="IBB10" s="589"/>
      <c r="IBC10" s="623"/>
      <c r="IBD10" s="589"/>
      <c r="IBE10" s="623"/>
      <c r="IBF10" s="589"/>
      <c r="IBG10" s="623"/>
      <c r="IBH10" s="589"/>
      <c r="IBI10" s="623"/>
      <c r="IBJ10" s="589"/>
      <c r="IBK10" s="623"/>
      <c r="IBL10" s="589"/>
      <c r="IBM10" s="623"/>
      <c r="IBN10" s="589"/>
      <c r="IBO10" s="623"/>
      <c r="IBP10" s="589"/>
      <c r="IBQ10" s="623"/>
      <c r="IBR10" s="589"/>
      <c r="IBS10" s="623"/>
      <c r="IBT10" s="589"/>
      <c r="IBU10" s="623"/>
      <c r="IBV10" s="589"/>
      <c r="IBW10" s="623"/>
      <c r="IBX10" s="589"/>
      <c r="IBY10" s="623"/>
      <c r="IBZ10" s="589"/>
      <c r="ICA10" s="623"/>
      <c r="ICB10" s="589"/>
      <c r="ICC10" s="623"/>
      <c r="ICD10" s="589"/>
      <c r="ICE10" s="623"/>
      <c r="ICF10" s="589"/>
      <c r="ICG10" s="623"/>
      <c r="ICH10" s="589"/>
      <c r="ICI10" s="623"/>
      <c r="ICJ10" s="589"/>
      <c r="ICK10" s="623"/>
      <c r="ICL10" s="589"/>
      <c r="ICM10" s="623"/>
      <c r="ICN10" s="589"/>
      <c r="ICO10" s="623"/>
      <c r="ICP10" s="589"/>
      <c r="ICQ10" s="623"/>
      <c r="ICR10" s="589"/>
      <c r="ICS10" s="623"/>
      <c r="ICT10" s="589"/>
      <c r="ICU10" s="623"/>
      <c r="ICV10" s="589"/>
      <c r="ICW10" s="623"/>
      <c r="ICX10" s="589"/>
      <c r="ICY10" s="623"/>
      <c r="ICZ10" s="589"/>
      <c r="IDA10" s="623"/>
      <c r="IDB10" s="589"/>
      <c r="IDC10" s="623"/>
      <c r="IDD10" s="589"/>
      <c r="IDE10" s="623"/>
      <c r="IDF10" s="589"/>
      <c r="IDG10" s="623"/>
      <c r="IDH10" s="589"/>
      <c r="IDI10" s="623"/>
      <c r="IDJ10" s="589"/>
      <c r="IDK10" s="623"/>
      <c r="IDL10" s="589"/>
      <c r="IDM10" s="623"/>
      <c r="IDN10" s="589"/>
      <c r="IDO10" s="623"/>
      <c r="IDP10" s="589"/>
      <c r="IDQ10" s="623"/>
      <c r="IDR10" s="589"/>
      <c r="IDS10" s="623"/>
      <c r="IDT10" s="589"/>
      <c r="IDU10" s="623"/>
      <c r="IDV10" s="589"/>
      <c r="IDW10" s="623"/>
      <c r="IDX10" s="589"/>
      <c r="IDY10" s="623"/>
      <c r="IDZ10" s="589"/>
      <c r="IEA10" s="623"/>
      <c r="IEB10" s="589"/>
      <c r="IEC10" s="623"/>
      <c r="IED10" s="589"/>
      <c r="IEE10" s="623"/>
      <c r="IEF10" s="589"/>
      <c r="IEG10" s="623"/>
      <c r="IEH10" s="589"/>
      <c r="IEI10" s="623"/>
      <c r="IEJ10" s="589"/>
      <c r="IEK10" s="623"/>
      <c r="IEL10" s="589"/>
      <c r="IEM10" s="623"/>
      <c r="IEN10" s="589"/>
      <c r="IEO10" s="623"/>
      <c r="IEP10" s="589"/>
      <c r="IEQ10" s="623"/>
      <c r="IER10" s="589"/>
      <c r="IES10" s="623"/>
      <c r="IET10" s="589"/>
      <c r="IEU10" s="623"/>
      <c r="IEV10" s="589"/>
      <c r="IEW10" s="623"/>
      <c r="IEX10" s="589"/>
      <c r="IEY10" s="623"/>
      <c r="IEZ10" s="589"/>
      <c r="IFA10" s="623"/>
      <c r="IFB10" s="589"/>
      <c r="IFC10" s="623"/>
      <c r="IFD10" s="589"/>
      <c r="IFE10" s="623"/>
      <c r="IFF10" s="589"/>
      <c r="IFG10" s="623"/>
      <c r="IFH10" s="589"/>
      <c r="IFI10" s="623"/>
      <c r="IFJ10" s="589"/>
      <c r="IFK10" s="623"/>
      <c r="IFL10" s="589"/>
      <c r="IFM10" s="623"/>
      <c r="IFN10" s="589"/>
      <c r="IFO10" s="623"/>
      <c r="IFP10" s="589"/>
      <c r="IFQ10" s="623"/>
      <c r="IFR10" s="589"/>
      <c r="IFS10" s="623"/>
      <c r="IFT10" s="589"/>
      <c r="IFU10" s="623"/>
      <c r="IFV10" s="589"/>
      <c r="IFW10" s="623"/>
      <c r="IFX10" s="589"/>
      <c r="IFY10" s="623"/>
      <c r="IFZ10" s="589"/>
      <c r="IGA10" s="623"/>
      <c r="IGB10" s="589"/>
      <c r="IGC10" s="623"/>
      <c r="IGD10" s="589"/>
      <c r="IGE10" s="623"/>
      <c r="IGF10" s="589"/>
      <c r="IGG10" s="623"/>
      <c r="IGH10" s="589"/>
      <c r="IGI10" s="623"/>
      <c r="IGJ10" s="589"/>
      <c r="IGK10" s="623"/>
      <c r="IGL10" s="589"/>
      <c r="IGM10" s="623"/>
      <c r="IGN10" s="589"/>
      <c r="IGO10" s="623"/>
      <c r="IGP10" s="589"/>
      <c r="IGQ10" s="623"/>
      <c r="IGR10" s="589"/>
      <c r="IGS10" s="623"/>
      <c r="IGT10" s="589"/>
      <c r="IGU10" s="623"/>
      <c r="IGV10" s="589"/>
      <c r="IGW10" s="623"/>
      <c r="IGX10" s="589"/>
      <c r="IGY10" s="623"/>
      <c r="IGZ10" s="589"/>
      <c r="IHA10" s="623"/>
      <c r="IHB10" s="589"/>
      <c r="IHC10" s="623"/>
      <c r="IHD10" s="589"/>
      <c r="IHE10" s="623"/>
      <c r="IHF10" s="589"/>
      <c r="IHG10" s="623"/>
      <c r="IHH10" s="589"/>
      <c r="IHI10" s="623"/>
      <c r="IHJ10" s="589"/>
      <c r="IHK10" s="623"/>
      <c r="IHL10" s="589"/>
      <c r="IHM10" s="623"/>
      <c r="IHN10" s="589"/>
      <c r="IHO10" s="623"/>
      <c r="IHP10" s="589"/>
      <c r="IHQ10" s="623"/>
      <c r="IHR10" s="589"/>
      <c r="IHS10" s="623"/>
      <c r="IHT10" s="589"/>
      <c r="IHU10" s="623"/>
      <c r="IHV10" s="589"/>
      <c r="IHW10" s="623"/>
      <c r="IHX10" s="589"/>
      <c r="IHY10" s="623"/>
      <c r="IHZ10" s="589"/>
      <c r="IIA10" s="623"/>
      <c r="IIB10" s="589"/>
      <c r="IIC10" s="623"/>
      <c r="IID10" s="589"/>
      <c r="IIE10" s="623"/>
      <c r="IIF10" s="589"/>
      <c r="IIG10" s="623"/>
      <c r="IIH10" s="589"/>
      <c r="III10" s="623"/>
      <c r="IIJ10" s="589"/>
      <c r="IIK10" s="623"/>
      <c r="IIL10" s="589"/>
      <c r="IIM10" s="623"/>
      <c r="IIN10" s="589"/>
      <c r="IIO10" s="623"/>
      <c r="IIP10" s="589"/>
      <c r="IIQ10" s="623"/>
      <c r="IIR10" s="589"/>
      <c r="IIS10" s="623"/>
      <c r="IIT10" s="589"/>
      <c r="IIU10" s="623"/>
      <c r="IIV10" s="589"/>
      <c r="IIW10" s="623"/>
      <c r="IIX10" s="589"/>
      <c r="IIY10" s="623"/>
      <c r="IIZ10" s="589"/>
      <c r="IJA10" s="623"/>
      <c r="IJB10" s="589"/>
      <c r="IJC10" s="623"/>
      <c r="IJD10" s="589"/>
      <c r="IJE10" s="623"/>
      <c r="IJF10" s="589"/>
      <c r="IJG10" s="623"/>
      <c r="IJH10" s="589"/>
      <c r="IJI10" s="623"/>
      <c r="IJJ10" s="589"/>
      <c r="IJK10" s="623"/>
      <c r="IJL10" s="589"/>
      <c r="IJM10" s="623"/>
      <c r="IJN10" s="589"/>
      <c r="IJO10" s="623"/>
      <c r="IJP10" s="589"/>
      <c r="IJQ10" s="623"/>
      <c r="IJR10" s="589"/>
      <c r="IJS10" s="623"/>
      <c r="IJT10" s="589"/>
      <c r="IJU10" s="623"/>
      <c r="IJV10" s="589"/>
      <c r="IJW10" s="623"/>
      <c r="IJX10" s="589"/>
      <c r="IJY10" s="623"/>
      <c r="IJZ10" s="589"/>
      <c r="IKA10" s="623"/>
      <c r="IKB10" s="589"/>
      <c r="IKC10" s="623"/>
      <c r="IKD10" s="589"/>
      <c r="IKE10" s="623"/>
      <c r="IKF10" s="589"/>
      <c r="IKG10" s="623"/>
      <c r="IKH10" s="589"/>
      <c r="IKI10" s="623"/>
      <c r="IKJ10" s="589"/>
      <c r="IKK10" s="623"/>
      <c r="IKL10" s="589"/>
      <c r="IKM10" s="623"/>
      <c r="IKN10" s="589"/>
      <c r="IKO10" s="623"/>
      <c r="IKP10" s="589"/>
      <c r="IKQ10" s="623"/>
      <c r="IKR10" s="589"/>
      <c r="IKS10" s="623"/>
      <c r="IKT10" s="589"/>
      <c r="IKU10" s="623"/>
      <c r="IKV10" s="589"/>
      <c r="IKW10" s="623"/>
      <c r="IKX10" s="589"/>
      <c r="IKY10" s="623"/>
      <c r="IKZ10" s="589"/>
      <c r="ILA10" s="623"/>
      <c r="ILB10" s="589"/>
      <c r="ILC10" s="623"/>
      <c r="ILD10" s="589"/>
      <c r="ILE10" s="623"/>
      <c r="ILF10" s="589"/>
      <c r="ILG10" s="623"/>
      <c r="ILH10" s="589"/>
      <c r="ILI10" s="623"/>
      <c r="ILJ10" s="589"/>
      <c r="ILK10" s="623"/>
      <c r="ILL10" s="589"/>
      <c r="ILM10" s="623"/>
      <c r="ILN10" s="589"/>
      <c r="ILO10" s="623"/>
      <c r="ILP10" s="589"/>
      <c r="ILQ10" s="623"/>
      <c r="ILR10" s="589"/>
      <c r="ILS10" s="623"/>
      <c r="ILT10" s="589"/>
      <c r="ILU10" s="623"/>
      <c r="ILV10" s="589"/>
      <c r="ILW10" s="623"/>
      <c r="ILX10" s="589"/>
      <c r="ILY10" s="623"/>
      <c r="ILZ10" s="589"/>
      <c r="IMA10" s="623"/>
      <c r="IMB10" s="589"/>
      <c r="IMC10" s="623"/>
      <c r="IMD10" s="589"/>
      <c r="IME10" s="623"/>
      <c r="IMF10" s="589"/>
      <c r="IMG10" s="623"/>
      <c r="IMH10" s="589"/>
      <c r="IMI10" s="623"/>
      <c r="IMJ10" s="589"/>
      <c r="IMK10" s="623"/>
      <c r="IML10" s="589"/>
      <c r="IMM10" s="623"/>
      <c r="IMN10" s="589"/>
      <c r="IMO10" s="623"/>
      <c r="IMP10" s="589"/>
      <c r="IMQ10" s="623"/>
      <c r="IMR10" s="589"/>
      <c r="IMS10" s="623"/>
      <c r="IMT10" s="589"/>
      <c r="IMU10" s="623"/>
      <c r="IMV10" s="589"/>
      <c r="IMW10" s="623"/>
      <c r="IMX10" s="589"/>
      <c r="IMY10" s="623"/>
      <c r="IMZ10" s="589"/>
      <c r="INA10" s="623"/>
      <c r="INB10" s="589"/>
      <c r="INC10" s="623"/>
      <c r="IND10" s="589"/>
      <c r="INE10" s="623"/>
      <c r="INF10" s="589"/>
      <c r="ING10" s="623"/>
      <c r="INH10" s="589"/>
      <c r="INI10" s="623"/>
      <c r="INJ10" s="589"/>
      <c r="INK10" s="623"/>
      <c r="INL10" s="589"/>
      <c r="INM10" s="623"/>
      <c r="INN10" s="589"/>
      <c r="INO10" s="623"/>
      <c r="INP10" s="589"/>
      <c r="INQ10" s="623"/>
      <c r="INR10" s="589"/>
      <c r="INS10" s="623"/>
      <c r="INT10" s="589"/>
      <c r="INU10" s="623"/>
      <c r="INV10" s="589"/>
      <c r="INW10" s="623"/>
      <c r="INX10" s="589"/>
      <c r="INY10" s="623"/>
      <c r="INZ10" s="589"/>
      <c r="IOA10" s="623"/>
      <c r="IOB10" s="589"/>
      <c r="IOC10" s="623"/>
      <c r="IOD10" s="589"/>
      <c r="IOE10" s="623"/>
      <c r="IOF10" s="589"/>
      <c r="IOG10" s="623"/>
      <c r="IOH10" s="589"/>
      <c r="IOI10" s="623"/>
      <c r="IOJ10" s="589"/>
      <c r="IOK10" s="623"/>
      <c r="IOL10" s="589"/>
      <c r="IOM10" s="623"/>
      <c r="ION10" s="589"/>
      <c r="IOO10" s="623"/>
      <c r="IOP10" s="589"/>
      <c r="IOQ10" s="623"/>
      <c r="IOR10" s="589"/>
      <c r="IOS10" s="623"/>
      <c r="IOT10" s="589"/>
      <c r="IOU10" s="623"/>
      <c r="IOV10" s="589"/>
      <c r="IOW10" s="623"/>
      <c r="IOX10" s="589"/>
      <c r="IOY10" s="623"/>
      <c r="IOZ10" s="589"/>
      <c r="IPA10" s="623"/>
      <c r="IPB10" s="589"/>
      <c r="IPC10" s="623"/>
      <c r="IPD10" s="589"/>
      <c r="IPE10" s="623"/>
      <c r="IPF10" s="589"/>
      <c r="IPG10" s="623"/>
      <c r="IPH10" s="589"/>
      <c r="IPI10" s="623"/>
      <c r="IPJ10" s="589"/>
      <c r="IPK10" s="623"/>
      <c r="IPL10" s="589"/>
      <c r="IPM10" s="623"/>
      <c r="IPN10" s="589"/>
      <c r="IPO10" s="623"/>
      <c r="IPP10" s="589"/>
      <c r="IPQ10" s="623"/>
      <c r="IPR10" s="589"/>
      <c r="IPS10" s="623"/>
      <c r="IPT10" s="589"/>
      <c r="IPU10" s="623"/>
      <c r="IPV10" s="589"/>
      <c r="IPW10" s="623"/>
      <c r="IPX10" s="589"/>
      <c r="IPY10" s="623"/>
      <c r="IPZ10" s="589"/>
      <c r="IQA10" s="623"/>
      <c r="IQB10" s="589"/>
      <c r="IQC10" s="623"/>
      <c r="IQD10" s="589"/>
      <c r="IQE10" s="623"/>
      <c r="IQF10" s="589"/>
      <c r="IQG10" s="623"/>
      <c r="IQH10" s="589"/>
      <c r="IQI10" s="623"/>
      <c r="IQJ10" s="589"/>
      <c r="IQK10" s="623"/>
      <c r="IQL10" s="589"/>
      <c r="IQM10" s="623"/>
      <c r="IQN10" s="589"/>
      <c r="IQO10" s="623"/>
      <c r="IQP10" s="589"/>
      <c r="IQQ10" s="623"/>
      <c r="IQR10" s="589"/>
      <c r="IQS10" s="623"/>
      <c r="IQT10" s="589"/>
      <c r="IQU10" s="623"/>
      <c r="IQV10" s="589"/>
      <c r="IQW10" s="623"/>
      <c r="IQX10" s="589"/>
      <c r="IQY10" s="623"/>
      <c r="IQZ10" s="589"/>
      <c r="IRA10" s="623"/>
      <c r="IRB10" s="589"/>
      <c r="IRC10" s="623"/>
      <c r="IRD10" s="589"/>
      <c r="IRE10" s="623"/>
      <c r="IRF10" s="589"/>
      <c r="IRG10" s="623"/>
      <c r="IRH10" s="589"/>
      <c r="IRI10" s="623"/>
      <c r="IRJ10" s="589"/>
      <c r="IRK10" s="623"/>
      <c r="IRL10" s="589"/>
      <c r="IRM10" s="623"/>
      <c r="IRN10" s="589"/>
      <c r="IRO10" s="623"/>
      <c r="IRP10" s="589"/>
      <c r="IRQ10" s="623"/>
      <c r="IRR10" s="589"/>
      <c r="IRS10" s="623"/>
      <c r="IRT10" s="589"/>
      <c r="IRU10" s="623"/>
      <c r="IRV10" s="589"/>
      <c r="IRW10" s="623"/>
      <c r="IRX10" s="589"/>
      <c r="IRY10" s="623"/>
      <c r="IRZ10" s="589"/>
      <c r="ISA10" s="623"/>
      <c r="ISB10" s="589"/>
      <c r="ISC10" s="623"/>
      <c r="ISD10" s="589"/>
      <c r="ISE10" s="623"/>
      <c r="ISF10" s="589"/>
      <c r="ISG10" s="623"/>
      <c r="ISH10" s="589"/>
      <c r="ISI10" s="623"/>
      <c r="ISJ10" s="589"/>
      <c r="ISK10" s="623"/>
      <c r="ISL10" s="589"/>
      <c r="ISM10" s="623"/>
      <c r="ISN10" s="589"/>
      <c r="ISO10" s="623"/>
      <c r="ISP10" s="589"/>
      <c r="ISQ10" s="623"/>
      <c r="ISR10" s="589"/>
      <c r="ISS10" s="623"/>
      <c r="IST10" s="589"/>
      <c r="ISU10" s="623"/>
      <c r="ISV10" s="589"/>
      <c r="ISW10" s="623"/>
      <c r="ISX10" s="589"/>
      <c r="ISY10" s="623"/>
      <c r="ISZ10" s="589"/>
      <c r="ITA10" s="623"/>
      <c r="ITB10" s="589"/>
      <c r="ITC10" s="623"/>
      <c r="ITD10" s="589"/>
      <c r="ITE10" s="623"/>
      <c r="ITF10" s="589"/>
      <c r="ITG10" s="623"/>
      <c r="ITH10" s="589"/>
      <c r="ITI10" s="623"/>
      <c r="ITJ10" s="589"/>
      <c r="ITK10" s="623"/>
      <c r="ITL10" s="589"/>
      <c r="ITM10" s="623"/>
      <c r="ITN10" s="589"/>
      <c r="ITO10" s="623"/>
      <c r="ITP10" s="589"/>
      <c r="ITQ10" s="623"/>
      <c r="ITR10" s="589"/>
      <c r="ITS10" s="623"/>
      <c r="ITT10" s="589"/>
      <c r="ITU10" s="623"/>
      <c r="ITV10" s="589"/>
      <c r="ITW10" s="623"/>
      <c r="ITX10" s="589"/>
      <c r="ITY10" s="623"/>
      <c r="ITZ10" s="589"/>
      <c r="IUA10" s="623"/>
      <c r="IUB10" s="589"/>
      <c r="IUC10" s="623"/>
      <c r="IUD10" s="589"/>
      <c r="IUE10" s="623"/>
      <c r="IUF10" s="589"/>
      <c r="IUG10" s="623"/>
      <c r="IUH10" s="589"/>
      <c r="IUI10" s="623"/>
      <c r="IUJ10" s="589"/>
      <c r="IUK10" s="623"/>
      <c r="IUL10" s="589"/>
      <c r="IUM10" s="623"/>
      <c r="IUN10" s="589"/>
      <c r="IUO10" s="623"/>
      <c r="IUP10" s="589"/>
      <c r="IUQ10" s="623"/>
      <c r="IUR10" s="589"/>
      <c r="IUS10" s="623"/>
      <c r="IUT10" s="589"/>
      <c r="IUU10" s="623"/>
      <c r="IUV10" s="589"/>
      <c r="IUW10" s="623"/>
      <c r="IUX10" s="589"/>
      <c r="IUY10" s="623"/>
      <c r="IUZ10" s="589"/>
      <c r="IVA10" s="623"/>
      <c r="IVB10" s="589"/>
      <c r="IVC10" s="623"/>
      <c r="IVD10" s="589"/>
      <c r="IVE10" s="623"/>
      <c r="IVF10" s="589"/>
      <c r="IVG10" s="623"/>
      <c r="IVH10" s="589"/>
      <c r="IVI10" s="623"/>
      <c r="IVJ10" s="589"/>
      <c r="IVK10" s="623"/>
      <c r="IVL10" s="589"/>
      <c r="IVM10" s="623"/>
      <c r="IVN10" s="589"/>
      <c r="IVO10" s="623"/>
      <c r="IVP10" s="589"/>
      <c r="IVQ10" s="623"/>
      <c r="IVR10" s="589"/>
      <c r="IVS10" s="623"/>
      <c r="IVT10" s="589"/>
      <c r="IVU10" s="623"/>
      <c r="IVV10" s="589"/>
      <c r="IVW10" s="623"/>
      <c r="IVX10" s="589"/>
      <c r="IVY10" s="623"/>
      <c r="IVZ10" s="589"/>
      <c r="IWA10" s="623"/>
      <c r="IWB10" s="589"/>
      <c r="IWC10" s="623"/>
      <c r="IWD10" s="589"/>
      <c r="IWE10" s="623"/>
      <c r="IWF10" s="589"/>
      <c r="IWG10" s="623"/>
      <c r="IWH10" s="589"/>
      <c r="IWI10" s="623"/>
      <c r="IWJ10" s="589"/>
      <c r="IWK10" s="623"/>
      <c r="IWL10" s="589"/>
      <c r="IWM10" s="623"/>
      <c r="IWN10" s="589"/>
      <c r="IWO10" s="623"/>
      <c r="IWP10" s="589"/>
      <c r="IWQ10" s="623"/>
      <c r="IWR10" s="589"/>
      <c r="IWS10" s="623"/>
      <c r="IWT10" s="589"/>
      <c r="IWU10" s="623"/>
      <c r="IWV10" s="589"/>
      <c r="IWW10" s="623"/>
      <c r="IWX10" s="589"/>
      <c r="IWY10" s="623"/>
      <c r="IWZ10" s="589"/>
      <c r="IXA10" s="623"/>
      <c r="IXB10" s="589"/>
      <c r="IXC10" s="623"/>
      <c r="IXD10" s="589"/>
      <c r="IXE10" s="623"/>
      <c r="IXF10" s="589"/>
      <c r="IXG10" s="623"/>
      <c r="IXH10" s="589"/>
      <c r="IXI10" s="623"/>
      <c r="IXJ10" s="589"/>
      <c r="IXK10" s="623"/>
      <c r="IXL10" s="589"/>
      <c r="IXM10" s="623"/>
      <c r="IXN10" s="589"/>
      <c r="IXO10" s="623"/>
      <c r="IXP10" s="589"/>
      <c r="IXQ10" s="623"/>
      <c r="IXR10" s="589"/>
      <c r="IXS10" s="623"/>
      <c r="IXT10" s="589"/>
      <c r="IXU10" s="623"/>
      <c r="IXV10" s="589"/>
      <c r="IXW10" s="623"/>
      <c r="IXX10" s="589"/>
      <c r="IXY10" s="623"/>
      <c r="IXZ10" s="589"/>
      <c r="IYA10" s="623"/>
      <c r="IYB10" s="589"/>
      <c r="IYC10" s="623"/>
      <c r="IYD10" s="589"/>
      <c r="IYE10" s="623"/>
      <c r="IYF10" s="589"/>
      <c r="IYG10" s="623"/>
      <c r="IYH10" s="589"/>
      <c r="IYI10" s="623"/>
      <c r="IYJ10" s="589"/>
      <c r="IYK10" s="623"/>
      <c r="IYL10" s="589"/>
      <c r="IYM10" s="623"/>
      <c r="IYN10" s="589"/>
      <c r="IYO10" s="623"/>
      <c r="IYP10" s="589"/>
      <c r="IYQ10" s="623"/>
      <c r="IYR10" s="589"/>
      <c r="IYS10" s="623"/>
      <c r="IYT10" s="589"/>
      <c r="IYU10" s="623"/>
      <c r="IYV10" s="589"/>
      <c r="IYW10" s="623"/>
      <c r="IYX10" s="589"/>
      <c r="IYY10" s="623"/>
      <c r="IYZ10" s="589"/>
      <c r="IZA10" s="623"/>
      <c r="IZB10" s="589"/>
      <c r="IZC10" s="623"/>
      <c r="IZD10" s="589"/>
      <c r="IZE10" s="623"/>
      <c r="IZF10" s="589"/>
      <c r="IZG10" s="623"/>
      <c r="IZH10" s="589"/>
      <c r="IZI10" s="623"/>
      <c r="IZJ10" s="589"/>
      <c r="IZK10" s="623"/>
      <c r="IZL10" s="589"/>
      <c r="IZM10" s="623"/>
      <c r="IZN10" s="589"/>
      <c r="IZO10" s="623"/>
      <c r="IZP10" s="589"/>
      <c r="IZQ10" s="623"/>
      <c r="IZR10" s="589"/>
      <c r="IZS10" s="623"/>
      <c r="IZT10" s="589"/>
      <c r="IZU10" s="623"/>
      <c r="IZV10" s="589"/>
      <c r="IZW10" s="623"/>
      <c r="IZX10" s="589"/>
      <c r="IZY10" s="623"/>
      <c r="IZZ10" s="589"/>
      <c r="JAA10" s="623"/>
      <c r="JAB10" s="589"/>
      <c r="JAC10" s="623"/>
      <c r="JAD10" s="589"/>
      <c r="JAE10" s="623"/>
      <c r="JAF10" s="589"/>
      <c r="JAG10" s="623"/>
      <c r="JAH10" s="589"/>
      <c r="JAI10" s="623"/>
      <c r="JAJ10" s="589"/>
      <c r="JAK10" s="623"/>
      <c r="JAL10" s="589"/>
      <c r="JAM10" s="623"/>
      <c r="JAN10" s="589"/>
      <c r="JAO10" s="623"/>
      <c r="JAP10" s="589"/>
      <c r="JAQ10" s="623"/>
      <c r="JAR10" s="589"/>
      <c r="JAS10" s="623"/>
      <c r="JAT10" s="589"/>
      <c r="JAU10" s="623"/>
      <c r="JAV10" s="589"/>
      <c r="JAW10" s="623"/>
      <c r="JAX10" s="589"/>
      <c r="JAY10" s="623"/>
      <c r="JAZ10" s="589"/>
      <c r="JBA10" s="623"/>
      <c r="JBB10" s="589"/>
      <c r="JBC10" s="623"/>
      <c r="JBD10" s="589"/>
      <c r="JBE10" s="623"/>
      <c r="JBF10" s="589"/>
      <c r="JBG10" s="623"/>
      <c r="JBH10" s="589"/>
      <c r="JBI10" s="623"/>
      <c r="JBJ10" s="589"/>
      <c r="JBK10" s="623"/>
      <c r="JBL10" s="589"/>
      <c r="JBM10" s="623"/>
      <c r="JBN10" s="589"/>
      <c r="JBO10" s="623"/>
      <c r="JBP10" s="589"/>
      <c r="JBQ10" s="623"/>
      <c r="JBR10" s="589"/>
      <c r="JBS10" s="623"/>
      <c r="JBT10" s="589"/>
      <c r="JBU10" s="623"/>
      <c r="JBV10" s="589"/>
      <c r="JBW10" s="623"/>
      <c r="JBX10" s="589"/>
      <c r="JBY10" s="623"/>
      <c r="JBZ10" s="589"/>
      <c r="JCA10" s="623"/>
      <c r="JCB10" s="589"/>
      <c r="JCC10" s="623"/>
      <c r="JCD10" s="589"/>
      <c r="JCE10" s="623"/>
      <c r="JCF10" s="589"/>
      <c r="JCG10" s="623"/>
      <c r="JCH10" s="589"/>
      <c r="JCI10" s="623"/>
      <c r="JCJ10" s="589"/>
      <c r="JCK10" s="623"/>
      <c r="JCL10" s="589"/>
      <c r="JCM10" s="623"/>
      <c r="JCN10" s="589"/>
      <c r="JCO10" s="623"/>
      <c r="JCP10" s="589"/>
      <c r="JCQ10" s="623"/>
      <c r="JCR10" s="589"/>
      <c r="JCS10" s="623"/>
      <c r="JCT10" s="589"/>
      <c r="JCU10" s="623"/>
      <c r="JCV10" s="589"/>
      <c r="JCW10" s="623"/>
      <c r="JCX10" s="589"/>
      <c r="JCY10" s="623"/>
      <c r="JCZ10" s="589"/>
      <c r="JDA10" s="623"/>
      <c r="JDB10" s="589"/>
      <c r="JDC10" s="623"/>
      <c r="JDD10" s="589"/>
      <c r="JDE10" s="623"/>
      <c r="JDF10" s="589"/>
      <c r="JDG10" s="623"/>
      <c r="JDH10" s="589"/>
      <c r="JDI10" s="623"/>
      <c r="JDJ10" s="589"/>
      <c r="JDK10" s="623"/>
      <c r="JDL10" s="589"/>
      <c r="JDM10" s="623"/>
      <c r="JDN10" s="589"/>
      <c r="JDO10" s="623"/>
      <c r="JDP10" s="589"/>
      <c r="JDQ10" s="623"/>
      <c r="JDR10" s="589"/>
      <c r="JDS10" s="623"/>
      <c r="JDT10" s="589"/>
      <c r="JDU10" s="623"/>
      <c r="JDV10" s="589"/>
      <c r="JDW10" s="623"/>
      <c r="JDX10" s="589"/>
      <c r="JDY10" s="623"/>
      <c r="JDZ10" s="589"/>
      <c r="JEA10" s="623"/>
      <c r="JEB10" s="589"/>
      <c r="JEC10" s="623"/>
      <c r="JED10" s="589"/>
      <c r="JEE10" s="623"/>
      <c r="JEF10" s="589"/>
      <c r="JEG10" s="623"/>
      <c r="JEH10" s="589"/>
      <c r="JEI10" s="623"/>
      <c r="JEJ10" s="589"/>
      <c r="JEK10" s="623"/>
      <c r="JEL10" s="589"/>
      <c r="JEM10" s="623"/>
      <c r="JEN10" s="589"/>
      <c r="JEO10" s="623"/>
      <c r="JEP10" s="589"/>
      <c r="JEQ10" s="623"/>
      <c r="JER10" s="589"/>
      <c r="JES10" s="623"/>
      <c r="JET10" s="589"/>
      <c r="JEU10" s="623"/>
      <c r="JEV10" s="589"/>
      <c r="JEW10" s="623"/>
      <c r="JEX10" s="589"/>
      <c r="JEY10" s="623"/>
      <c r="JEZ10" s="589"/>
      <c r="JFA10" s="623"/>
      <c r="JFB10" s="589"/>
      <c r="JFC10" s="623"/>
      <c r="JFD10" s="589"/>
      <c r="JFE10" s="623"/>
      <c r="JFF10" s="589"/>
      <c r="JFG10" s="623"/>
      <c r="JFH10" s="589"/>
      <c r="JFI10" s="623"/>
      <c r="JFJ10" s="589"/>
      <c r="JFK10" s="623"/>
      <c r="JFL10" s="589"/>
      <c r="JFM10" s="623"/>
      <c r="JFN10" s="589"/>
      <c r="JFO10" s="623"/>
      <c r="JFP10" s="589"/>
      <c r="JFQ10" s="623"/>
      <c r="JFR10" s="589"/>
      <c r="JFS10" s="623"/>
      <c r="JFT10" s="589"/>
      <c r="JFU10" s="623"/>
      <c r="JFV10" s="589"/>
      <c r="JFW10" s="623"/>
      <c r="JFX10" s="589"/>
      <c r="JFY10" s="623"/>
      <c r="JFZ10" s="589"/>
      <c r="JGA10" s="623"/>
      <c r="JGB10" s="589"/>
      <c r="JGC10" s="623"/>
      <c r="JGD10" s="589"/>
      <c r="JGE10" s="623"/>
      <c r="JGF10" s="589"/>
      <c r="JGG10" s="623"/>
      <c r="JGH10" s="589"/>
      <c r="JGI10" s="623"/>
      <c r="JGJ10" s="589"/>
      <c r="JGK10" s="623"/>
      <c r="JGL10" s="589"/>
      <c r="JGM10" s="623"/>
      <c r="JGN10" s="589"/>
      <c r="JGO10" s="623"/>
      <c r="JGP10" s="589"/>
      <c r="JGQ10" s="623"/>
      <c r="JGR10" s="589"/>
      <c r="JGS10" s="623"/>
      <c r="JGT10" s="589"/>
      <c r="JGU10" s="623"/>
      <c r="JGV10" s="589"/>
      <c r="JGW10" s="623"/>
      <c r="JGX10" s="589"/>
      <c r="JGY10" s="623"/>
      <c r="JGZ10" s="589"/>
      <c r="JHA10" s="623"/>
      <c r="JHB10" s="589"/>
      <c r="JHC10" s="623"/>
      <c r="JHD10" s="589"/>
      <c r="JHE10" s="623"/>
      <c r="JHF10" s="589"/>
      <c r="JHG10" s="623"/>
      <c r="JHH10" s="589"/>
      <c r="JHI10" s="623"/>
      <c r="JHJ10" s="589"/>
      <c r="JHK10" s="623"/>
      <c r="JHL10" s="589"/>
      <c r="JHM10" s="623"/>
      <c r="JHN10" s="589"/>
      <c r="JHO10" s="623"/>
      <c r="JHP10" s="589"/>
      <c r="JHQ10" s="623"/>
      <c r="JHR10" s="589"/>
      <c r="JHS10" s="623"/>
      <c r="JHT10" s="589"/>
      <c r="JHU10" s="623"/>
      <c r="JHV10" s="589"/>
      <c r="JHW10" s="623"/>
      <c r="JHX10" s="589"/>
      <c r="JHY10" s="623"/>
      <c r="JHZ10" s="589"/>
      <c r="JIA10" s="623"/>
      <c r="JIB10" s="589"/>
      <c r="JIC10" s="623"/>
      <c r="JID10" s="589"/>
      <c r="JIE10" s="623"/>
      <c r="JIF10" s="589"/>
      <c r="JIG10" s="623"/>
      <c r="JIH10" s="589"/>
      <c r="JII10" s="623"/>
      <c r="JIJ10" s="589"/>
      <c r="JIK10" s="623"/>
      <c r="JIL10" s="589"/>
      <c r="JIM10" s="623"/>
      <c r="JIN10" s="589"/>
      <c r="JIO10" s="623"/>
      <c r="JIP10" s="589"/>
      <c r="JIQ10" s="623"/>
      <c r="JIR10" s="589"/>
      <c r="JIS10" s="623"/>
      <c r="JIT10" s="589"/>
      <c r="JIU10" s="623"/>
      <c r="JIV10" s="589"/>
      <c r="JIW10" s="623"/>
      <c r="JIX10" s="589"/>
      <c r="JIY10" s="623"/>
      <c r="JIZ10" s="589"/>
      <c r="JJA10" s="623"/>
      <c r="JJB10" s="589"/>
      <c r="JJC10" s="623"/>
      <c r="JJD10" s="589"/>
      <c r="JJE10" s="623"/>
      <c r="JJF10" s="589"/>
      <c r="JJG10" s="623"/>
      <c r="JJH10" s="589"/>
      <c r="JJI10" s="623"/>
      <c r="JJJ10" s="589"/>
      <c r="JJK10" s="623"/>
      <c r="JJL10" s="589"/>
      <c r="JJM10" s="623"/>
      <c r="JJN10" s="589"/>
      <c r="JJO10" s="623"/>
      <c r="JJP10" s="589"/>
      <c r="JJQ10" s="623"/>
      <c r="JJR10" s="589"/>
      <c r="JJS10" s="623"/>
      <c r="JJT10" s="589"/>
      <c r="JJU10" s="623"/>
      <c r="JJV10" s="589"/>
      <c r="JJW10" s="623"/>
      <c r="JJX10" s="589"/>
      <c r="JJY10" s="623"/>
      <c r="JJZ10" s="589"/>
      <c r="JKA10" s="623"/>
      <c r="JKB10" s="589"/>
      <c r="JKC10" s="623"/>
      <c r="JKD10" s="589"/>
      <c r="JKE10" s="623"/>
      <c r="JKF10" s="589"/>
      <c r="JKG10" s="623"/>
      <c r="JKH10" s="589"/>
      <c r="JKI10" s="623"/>
      <c r="JKJ10" s="589"/>
      <c r="JKK10" s="623"/>
      <c r="JKL10" s="589"/>
      <c r="JKM10" s="623"/>
      <c r="JKN10" s="589"/>
      <c r="JKO10" s="623"/>
      <c r="JKP10" s="589"/>
      <c r="JKQ10" s="623"/>
      <c r="JKR10" s="589"/>
      <c r="JKS10" s="623"/>
      <c r="JKT10" s="589"/>
      <c r="JKU10" s="623"/>
      <c r="JKV10" s="589"/>
      <c r="JKW10" s="623"/>
      <c r="JKX10" s="589"/>
      <c r="JKY10" s="623"/>
      <c r="JKZ10" s="589"/>
      <c r="JLA10" s="623"/>
      <c r="JLB10" s="589"/>
      <c r="JLC10" s="623"/>
      <c r="JLD10" s="589"/>
      <c r="JLE10" s="623"/>
      <c r="JLF10" s="589"/>
      <c r="JLG10" s="623"/>
      <c r="JLH10" s="589"/>
      <c r="JLI10" s="623"/>
      <c r="JLJ10" s="589"/>
      <c r="JLK10" s="623"/>
      <c r="JLL10" s="589"/>
      <c r="JLM10" s="623"/>
      <c r="JLN10" s="589"/>
      <c r="JLO10" s="623"/>
      <c r="JLP10" s="589"/>
      <c r="JLQ10" s="623"/>
      <c r="JLR10" s="589"/>
      <c r="JLS10" s="623"/>
      <c r="JLT10" s="589"/>
      <c r="JLU10" s="623"/>
      <c r="JLV10" s="589"/>
      <c r="JLW10" s="623"/>
      <c r="JLX10" s="589"/>
      <c r="JLY10" s="623"/>
      <c r="JLZ10" s="589"/>
      <c r="JMA10" s="623"/>
      <c r="JMB10" s="589"/>
      <c r="JMC10" s="623"/>
      <c r="JMD10" s="589"/>
      <c r="JME10" s="623"/>
      <c r="JMF10" s="589"/>
      <c r="JMG10" s="623"/>
      <c r="JMH10" s="589"/>
      <c r="JMI10" s="623"/>
      <c r="JMJ10" s="589"/>
      <c r="JMK10" s="623"/>
      <c r="JML10" s="589"/>
      <c r="JMM10" s="623"/>
      <c r="JMN10" s="589"/>
      <c r="JMO10" s="623"/>
      <c r="JMP10" s="589"/>
      <c r="JMQ10" s="623"/>
      <c r="JMR10" s="589"/>
      <c r="JMS10" s="623"/>
      <c r="JMT10" s="589"/>
      <c r="JMU10" s="623"/>
      <c r="JMV10" s="589"/>
      <c r="JMW10" s="623"/>
      <c r="JMX10" s="589"/>
      <c r="JMY10" s="623"/>
      <c r="JMZ10" s="589"/>
      <c r="JNA10" s="623"/>
      <c r="JNB10" s="589"/>
      <c r="JNC10" s="623"/>
      <c r="JND10" s="589"/>
      <c r="JNE10" s="623"/>
      <c r="JNF10" s="589"/>
      <c r="JNG10" s="623"/>
      <c r="JNH10" s="589"/>
      <c r="JNI10" s="623"/>
      <c r="JNJ10" s="589"/>
      <c r="JNK10" s="623"/>
      <c r="JNL10" s="589"/>
      <c r="JNM10" s="623"/>
      <c r="JNN10" s="589"/>
      <c r="JNO10" s="623"/>
      <c r="JNP10" s="589"/>
      <c r="JNQ10" s="623"/>
      <c r="JNR10" s="589"/>
      <c r="JNS10" s="623"/>
      <c r="JNT10" s="589"/>
      <c r="JNU10" s="623"/>
      <c r="JNV10" s="589"/>
      <c r="JNW10" s="623"/>
      <c r="JNX10" s="589"/>
      <c r="JNY10" s="623"/>
      <c r="JNZ10" s="589"/>
      <c r="JOA10" s="623"/>
      <c r="JOB10" s="589"/>
      <c r="JOC10" s="623"/>
      <c r="JOD10" s="589"/>
      <c r="JOE10" s="623"/>
      <c r="JOF10" s="589"/>
      <c r="JOG10" s="623"/>
      <c r="JOH10" s="589"/>
      <c r="JOI10" s="623"/>
      <c r="JOJ10" s="589"/>
      <c r="JOK10" s="623"/>
      <c r="JOL10" s="589"/>
      <c r="JOM10" s="623"/>
      <c r="JON10" s="589"/>
      <c r="JOO10" s="623"/>
      <c r="JOP10" s="589"/>
      <c r="JOQ10" s="623"/>
      <c r="JOR10" s="589"/>
      <c r="JOS10" s="623"/>
      <c r="JOT10" s="589"/>
      <c r="JOU10" s="623"/>
      <c r="JOV10" s="589"/>
      <c r="JOW10" s="623"/>
      <c r="JOX10" s="589"/>
      <c r="JOY10" s="623"/>
      <c r="JOZ10" s="589"/>
      <c r="JPA10" s="623"/>
      <c r="JPB10" s="589"/>
      <c r="JPC10" s="623"/>
      <c r="JPD10" s="589"/>
      <c r="JPE10" s="623"/>
      <c r="JPF10" s="589"/>
      <c r="JPG10" s="623"/>
      <c r="JPH10" s="589"/>
      <c r="JPI10" s="623"/>
      <c r="JPJ10" s="589"/>
      <c r="JPK10" s="623"/>
      <c r="JPL10" s="589"/>
      <c r="JPM10" s="623"/>
      <c r="JPN10" s="589"/>
      <c r="JPO10" s="623"/>
      <c r="JPP10" s="589"/>
      <c r="JPQ10" s="623"/>
      <c r="JPR10" s="589"/>
      <c r="JPS10" s="623"/>
      <c r="JPT10" s="589"/>
      <c r="JPU10" s="623"/>
      <c r="JPV10" s="589"/>
      <c r="JPW10" s="623"/>
      <c r="JPX10" s="589"/>
      <c r="JPY10" s="623"/>
      <c r="JPZ10" s="589"/>
      <c r="JQA10" s="623"/>
      <c r="JQB10" s="589"/>
      <c r="JQC10" s="623"/>
      <c r="JQD10" s="589"/>
      <c r="JQE10" s="623"/>
      <c r="JQF10" s="589"/>
      <c r="JQG10" s="623"/>
      <c r="JQH10" s="589"/>
      <c r="JQI10" s="623"/>
      <c r="JQJ10" s="589"/>
      <c r="JQK10" s="623"/>
      <c r="JQL10" s="589"/>
      <c r="JQM10" s="623"/>
      <c r="JQN10" s="589"/>
      <c r="JQO10" s="623"/>
      <c r="JQP10" s="589"/>
      <c r="JQQ10" s="623"/>
      <c r="JQR10" s="589"/>
      <c r="JQS10" s="623"/>
      <c r="JQT10" s="589"/>
      <c r="JQU10" s="623"/>
      <c r="JQV10" s="589"/>
      <c r="JQW10" s="623"/>
      <c r="JQX10" s="589"/>
      <c r="JQY10" s="623"/>
      <c r="JQZ10" s="589"/>
      <c r="JRA10" s="623"/>
      <c r="JRB10" s="589"/>
      <c r="JRC10" s="623"/>
      <c r="JRD10" s="589"/>
      <c r="JRE10" s="623"/>
      <c r="JRF10" s="589"/>
      <c r="JRG10" s="623"/>
      <c r="JRH10" s="589"/>
      <c r="JRI10" s="623"/>
      <c r="JRJ10" s="589"/>
      <c r="JRK10" s="623"/>
      <c r="JRL10" s="589"/>
      <c r="JRM10" s="623"/>
      <c r="JRN10" s="589"/>
      <c r="JRO10" s="623"/>
      <c r="JRP10" s="589"/>
      <c r="JRQ10" s="623"/>
      <c r="JRR10" s="589"/>
      <c r="JRS10" s="623"/>
      <c r="JRT10" s="589"/>
      <c r="JRU10" s="623"/>
      <c r="JRV10" s="589"/>
      <c r="JRW10" s="623"/>
      <c r="JRX10" s="589"/>
      <c r="JRY10" s="623"/>
      <c r="JRZ10" s="589"/>
      <c r="JSA10" s="623"/>
      <c r="JSB10" s="589"/>
      <c r="JSC10" s="623"/>
      <c r="JSD10" s="589"/>
      <c r="JSE10" s="623"/>
      <c r="JSF10" s="589"/>
      <c r="JSG10" s="623"/>
      <c r="JSH10" s="589"/>
      <c r="JSI10" s="623"/>
      <c r="JSJ10" s="589"/>
      <c r="JSK10" s="623"/>
      <c r="JSL10" s="589"/>
      <c r="JSM10" s="623"/>
      <c r="JSN10" s="589"/>
      <c r="JSO10" s="623"/>
      <c r="JSP10" s="589"/>
      <c r="JSQ10" s="623"/>
      <c r="JSR10" s="589"/>
      <c r="JSS10" s="623"/>
      <c r="JST10" s="589"/>
      <c r="JSU10" s="623"/>
      <c r="JSV10" s="589"/>
      <c r="JSW10" s="623"/>
      <c r="JSX10" s="589"/>
      <c r="JSY10" s="623"/>
      <c r="JSZ10" s="589"/>
      <c r="JTA10" s="623"/>
      <c r="JTB10" s="589"/>
      <c r="JTC10" s="623"/>
      <c r="JTD10" s="589"/>
      <c r="JTE10" s="623"/>
      <c r="JTF10" s="589"/>
      <c r="JTG10" s="623"/>
      <c r="JTH10" s="589"/>
      <c r="JTI10" s="623"/>
      <c r="JTJ10" s="589"/>
      <c r="JTK10" s="623"/>
      <c r="JTL10" s="589"/>
      <c r="JTM10" s="623"/>
      <c r="JTN10" s="589"/>
      <c r="JTO10" s="623"/>
      <c r="JTP10" s="589"/>
      <c r="JTQ10" s="623"/>
      <c r="JTR10" s="589"/>
      <c r="JTS10" s="623"/>
      <c r="JTT10" s="589"/>
      <c r="JTU10" s="623"/>
      <c r="JTV10" s="589"/>
      <c r="JTW10" s="623"/>
      <c r="JTX10" s="589"/>
      <c r="JTY10" s="623"/>
      <c r="JTZ10" s="589"/>
      <c r="JUA10" s="623"/>
      <c r="JUB10" s="589"/>
      <c r="JUC10" s="623"/>
      <c r="JUD10" s="589"/>
      <c r="JUE10" s="623"/>
      <c r="JUF10" s="589"/>
      <c r="JUG10" s="623"/>
      <c r="JUH10" s="589"/>
      <c r="JUI10" s="623"/>
      <c r="JUJ10" s="589"/>
      <c r="JUK10" s="623"/>
      <c r="JUL10" s="589"/>
      <c r="JUM10" s="623"/>
      <c r="JUN10" s="589"/>
      <c r="JUO10" s="623"/>
      <c r="JUP10" s="589"/>
      <c r="JUQ10" s="623"/>
      <c r="JUR10" s="589"/>
      <c r="JUS10" s="623"/>
      <c r="JUT10" s="589"/>
      <c r="JUU10" s="623"/>
      <c r="JUV10" s="589"/>
      <c r="JUW10" s="623"/>
      <c r="JUX10" s="589"/>
      <c r="JUY10" s="623"/>
      <c r="JUZ10" s="589"/>
      <c r="JVA10" s="623"/>
      <c r="JVB10" s="589"/>
      <c r="JVC10" s="623"/>
      <c r="JVD10" s="589"/>
      <c r="JVE10" s="623"/>
      <c r="JVF10" s="589"/>
      <c r="JVG10" s="623"/>
      <c r="JVH10" s="589"/>
      <c r="JVI10" s="623"/>
      <c r="JVJ10" s="589"/>
      <c r="JVK10" s="623"/>
      <c r="JVL10" s="589"/>
      <c r="JVM10" s="623"/>
      <c r="JVN10" s="589"/>
      <c r="JVO10" s="623"/>
      <c r="JVP10" s="589"/>
      <c r="JVQ10" s="623"/>
      <c r="JVR10" s="589"/>
      <c r="JVS10" s="623"/>
      <c r="JVT10" s="589"/>
      <c r="JVU10" s="623"/>
      <c r="JVV10" s="589"/>
      <c r="JVW10" s="623"/>
      <c r="JVX10" s="589"/>
      <c r="JVY10" s="623"/>
      <c r="JVZ10" s="589"/>
      <c r="JWA10" s="623"/>
      <c r="JWB10" s="589"/>
      <c r="JWC10" s="623"/>
      <c r="JWD10" s="589"/>
      <c r="JWE10" s="623"/>
      <c r="JWF10" s="589"/>
      <c r="JWG10" s="623"/>
      <c r="JWH10" s="589"/>
      <c r="JWI10" s="623"/>
      <c r="JWJ10" s="589"/>
      <c r="JWK10" s="623"/>
      <c r="JWL10" s="589"/>
      <c r="JWM10" s="623"/>
      <c r="JWN10" s="589"/>
      <c r="JWO10" s="623"/>
      <c r="JWP10" s="589"/>
      <c r="JWQ10" s="623"/>
      <c r="JWR10" s="589"/>
      <c r="JWS10" s="623"/>
      <c r="JWT10" s="589"/>
      <c r="JWU10" s="623"/>
      <c r="JWV10" s="589"/>
      <c r="JWW10" s="623"/>
      <c r="JWX10" s="589"/>
      <c r="JWY10" s="623"/>
      <c r="JWZ10" s="589"/>
      <c r="JXA10" s="623"/>
      <c r="JXB10" s="589"/>
      <c r="JXC10" s="623"/>
      <c r="JXD10" s="589"/>
      <c r="JXE10" s="623"/>
      <c r="JXF10" s="589"/>
      <c r="JXG10" s="623"/>
      <c r="JXH10" s="589"/>
      <c r="JXI10" s="623"/>
      <c r="JXJ10" s="589"/>
      <c r="JXK10" s="623"/>
      <c r="JXL10" s="589"/>
      <c r="JXM10" s="623"/>
      <c r="JXN10" s="589"/>
      <c r="JXO10" s="623"/>
      <c r="JXP10" s="589"/>
      <c r="JXQ10" s="623"/>
      <c r="JXR10" s="589"/>
      <c r="JXS10" s="623"/>
      <c r="JXT10" s="589"/>
      <c r="JXU10" s="623"/>
      <c r="JXV10" s="589"/>
      <c r="JXW10" s="623"/>
      <c r="JXX10" s="589"/>
      <c r="JXY10" s="623"/>
      <c r="JXZ10" s="589"/>
      <c r="JYA10" s="623"/>
      <c r="JYB10" s="589"/>
      <c r="JYC10" s="623"/>
      <c r="JYD10" s="589"/>
      <c r="JYE10" s="623"/>
      <c r="JYF10" s="589"/>
      <c r="JYG10" s="623"/>
      <c r="JYH10" s="589"/>
      <c r="JYI10" s="623"/>
      <c r="JYJ10" s="589"/>
      <c r="JYK10" s="623"/>
      <c r="JYL10" s="589"/>
      <c r="JYM10" s="623"/>
      <c r="JYN10" s="589"/>
      <c r="JYO10" s="623"/>
      <c r="JYP10" s="589"/>
      <c r="JYQ10" s="623"/>
      <c r="JYR10" s="589"/>
      <c r="JYS10" s="623"/>
      <c r="JYT10" s="589"/>
      <c r="JYU10" s="623"/>
      <c r="JYV10" s="589"/>
      <c r="JYW10" s="623"/>
      <c r="JYX10" s="589"/>
      <c r="JYY10" s="623"/>
      <c r="JYZ10" s="589"/>
      <c r="JZA10" s="623"/>
      <c r="JZB10" s="589"/>
      <c r="JZC10" s="623"/>
      <c r="JZD10" s="589"/>
      <c r="JZE10" s="623"/>
      <c r="JZF10" s="589"/>
      <c r="JZG10" s="623"/>
      <c r="JZH10" s="589"/>
      <c r="JZI10" s="623"/>
      <c r="JZJ10" s="589"/>
      <c r="JZK10" s="623"/>
      <c r="JZL10" s="589"/>
      <c r="JZM10" s="623"/>
      <c r="JZN10" s="589"/>
      <c r="JZO10" s="623"/>
      <c r="JZP10" s="589"/>
      <c r="JZQ10" s="623"/>
      <c r="JZR10" s="589"/>
      <c r="JZS10" s="623"/>
      <c r="JZT10" s="589"/>
      <c r="JZU10" s="623"/>
      <c r="JZV10" s="589"/>
      <c r="JZW10" s="623"/>
      <c r="JZX10" s="589"/>
      <c r="JZY10" s="623"/>
      <c r="JZZ10" s="589"/>
      <c r="KAA10" s="623"/>
      <c r="KAB10" s="589"/>
      <c r="KAC10" s="623"/>
      <c r="KAD10" s="589"/>
      <c r="KAE10" s="623"/>
      <c r="KAF10" s="589"/>
      <c r="KAG10" s="623"/>
      <c r="KAH10" s="589"/>
      <c r="KAI10" s="623"/>
      <c r="KAJ10" s="589"/>
      <c r="KAK10" s="623"/>
      <c r="KAL10" s="589"/>
      <c r="KAM10" s="623"/>
      <c r="KAN10" s="589"/>
      <c r="KAO10" s="623"/>
      <c r="KAP10" s="589"/>
      <c r="KAQ10" s="623"/>
      <c r="KAR10" s="589"/>
      <c r="KAS10" s="623"/>
      <c r="KAT10" s="589"/>
      <c r="KAU10" s="623"/>
      <c r="KAV10" s="589"/>
      <c r="KAW10" s="623"/>
      <c r="KAX10" s="589"/>
      <c r="KAY10" s="623"/>
      <c r="KAZ10" s="589"/>
      <c r="KBA10" s="623"/>
      <c r="KBB10" s="589"/>
      <c r="KBC10" s="623"/>
      <c r="KBD10" s="589"/>
      <c r="KBE10" s="623"/>
      <c r="KBF10" s="589"/>
      <c r="KBG10" s="623"/>
      <c r="KBH10" s="589"/>
      <c r="KBI10" s="623"/>
      <c r="KBJ10" s="589"/>
      <c r="KBK10" s="623"/>
      <c r="KBL10" s="589"/>
      <c r="KBM10" s="623"/>
      <c r="KBN10" s="589"/>
      <c r="KBO10" s="623"/>
      <c r="KBP10" s="589"/>
      <c r="KBQ10" s="623"/>
      <c r="KBR10" s="589"/>
      <c r="KBS10" s="623"/>
      <c r="KBT10" s="589"/>
      <c r="KBU10" s="623"/>
      <c r="KBV10" s="589"/>
      <c r="KBW10" s="623"/>
      <c r="KBX10" s="589"/>
      <c r="KBY10" s="623"/>
      <c r="KBZ10" s="589"/>
      <c r="KCA10" s="623"/>
      <c r="KCB10" s="589"/>
      <c r="KCC10" s="623"/>
      <c r="KCD10" s="589"/>
      <c r="KCE10" s="623"/>
      <c r="KCF10" s="589"/>
      <c r="KCG10" s="623"/>
      <c r="KCH10" s="589"/>
      <c r="KCI10" s="623"/>
      <c r="KCJ10" s="589"/>
      <c r="KCK10" s="623"/>
      <c r="KCL10" s="589"/>
      <c r="KCM10" s="623"/>
      <c r="KCN10" s="589"/>
      <c r="KCO10" s="623"/>
      <c r="KCP10" s="589"/>
      <c r="KCQ10" s="623"/>
      <c r="KCR10" s="589"/>
      <c r="KCS10" s="623"/>
      <c r="KCT10" s="589"/>
      <c r="KCU10" s="623"/>
      <c r="KCV10" s="589"/>
      <c r="KCW10" s="623"/>
      <c r="KCX10" s="589"/>
      <c r="KCY10" s="623"/>
      <c r="KCZ10" s="589"/>
      <c r="KDA10" s="623"/>
      <c r="KDB10" s="589"/>
      <c r="KDC10" s="623"/>
      <c r="KDD10" s="589"/>
      <c r="KDE10" s="623"/>
      <c r="KDF10" s="589"/>
      <c r="KDG10" s="623"/>
      <c r="KDH10" s="589"/>
      <c r="KDI10" s="623"/>
      <c r="KDJ10" s="589"/>
      <c r="KDK10" s="623"/>
      <c r="KDL10" s="589"/>
      <c r="KDM10" s="623"/>
      <c r="KDN10" s="589"/>
      <c r="KDO10" s="623"/>
      <c r="KDP10" s="589"/>
      <c r="KDQ10" s="623"/>
      <c r="KDR10" s="589"/>
      <c r="KDS10" s="623"/>
      <c r="KDT10" s="589"/>
      <c r="KDU10" s="623"/>
      <c r="KDV10" s="589"/>
      <c r="KDW10" s="623"/>
      <c r="KDX10" s="589"/>
      <c r="KDY10" s="623"/>
      <c r="KDZ10" s="589"/>
      <c r="KEA10" s="623"/>
      <c r="KEB10" s="589"/>
      <c r="KEC10" s="623"/>
      <c r="KED10" s="589"/>
      <c r="KEE10" s="623"/>
      <c r="KEF10" s="589"/>
      <c r="KEG10" s="623"/>
      <c r="KEH10" s="589"/>
      <c r="KEI10" s="623"/>
      <c r="KEJ10" s="589"/>
      <c r="KEK10" s="623"/>
      <c r="KEL10" s="589"/>
      <c r="KEM10" s="623"/>
      <c r="KEN10" s="589"/>
      <c r="KEO10" s="623"/>
      <c r="KEP10" s="589"/>
      <c r="KEQ10" s="623"/>
      <c r="KER10" s="589"/>
      <c r="KES10" s="623"/>
      <c r="KET10" s="589"/>
      <c r="KEU10" s="623"/>
      <c r="KEV10" s="589"/>
      <c r="KEW10" s="623"/>
      <c r="KEX10" s="589"/>
      <c r="KEY10" s="623"/>
      <c r="KEZ10" s="589"/>
      <c r="KFA10" s="623"/>
      <c r="KFB10" s="589"/>
      <c r="KFC10" s="623"/>
      <c r="KFD10" s="589"/>
      <c r="KFE10" s="623"/>
      <c r="KFF10" s="589"/>
      <c r="KFG10" s="623"/>
      <c r="KFH10" s="589"/>
      <c r="KFI10" s="623"/>
      <c r="KFJ10" s="589"/>
      <c r="KFK10" s="623"/>
      <c r="KFL10" s="589"/>
      <c r="KFM10" s="623"/>
      <c r="KFN10" s="589"/>
      <c r="KFO10" s="623"/>
      <c r="KFP10" s="589"/>
      <c r="KFQ10" s="623"/>
      <c r="KFR10" s="589"/>
      <c r="KFS10" s="623"/>
      <c r="KFT10" s="589"/>
      <c r="KFU10" s="623"/>
      <c r="KFV10" s="589"/>
      <c r="KFW10" s="623"/>
      <c r="KFX10" s="589"/>
      <c r="KFY10" s="623"/>
      <c r="KFZ10" s="589"/>
      <c r="KGA10" s="623"/>
      <c r="KGB10" s="589"/>
      <c r="KGC10" s="623"/>
      <c r="KGD10" s="589"/>
      <c r="KGE10" s="623"/>
      <c r="KGF10" s="589"/>
      <c r="KGG10" s="623"/>
      <c r="KGH10" s="589"/>
      <c r="KGI10" s="623"/>
      <c r="KGJ10" s="589"/>
      <c r="KGK10" s="623"/>
      <c r="KGL10" s="589"/>
      <c r="KGM10" s="623"/>
      <c r="KGN10" s="589"/>
      <c r="KGO10" s="623"/>
      <c r="KGP10" s="589"/>
      <c r="KGQ10" s="623"/>
      <c r="KGR10" s="589"/>
      <c r="KGS10" s="623"/>
      <c r="KGT10" s="589"/>
      <c r="KGU10" s="623"/>
      <c r="KGV10" s="589"/>
      <c r="KGW10" s="623"/>
      <c r="KGX10" s="589"/>
      <c r="KGY10" s="623"/>
      <c r="KGZ10" s="589"/>
      <c r="KHA10" s="623"/>
      <c r="KHB10" s="589"/>
      <c r="KHC10" s="623"/>
      <c r="KHD10" s="589"/>
      <c r="KHE10" s="623"/>
      <c r="KHF10" s="589"/>
      <c r="KHG10" s="623"/>
      <c r="KHH10" s="589"/>
      <c r="KHI10" s="623"/>
      <c r="KHJ10" s="589"/>
      <c r="KHK10" s="623"/>
      <c r="KHL10" s="589"/>
      <c r="KHM10" s="623"/>
      <c r="KHN10" s="589"/>
      <c r="KHO10" s="623"/>
      <c r="KHP10" s="589"/>
      <c r="KHQ10" s="623"/>
      <c r="KHR10" s="589"/>
      <c r="KHS10" s="623"/>
      <c r="KHT10" s="589"/>
      <c r="KHU10" s="623"/>
      <c r="KHV10" s="589"/>
      <c r="KHW10" s="623"/>
      <c r="KHX10" s="589"/>
      <c r="KHY10" s="623"/>
      <c r="KHZ10" s="589"/>
      <c r="KIA10" s="623"/>
      <c r="KIB10" s="589"/>
      <c r="KIC10" s="623"/>
      <c r="KID10" s="589"/>
      <c r="KIE10" s="623"/>
      <c r="KIF10" s="589"/>
      <c r="KIG10" s="623"/>
      <c r="KIH10" s="589"/>
      <c r="KII10" s="623"/>
      <c r="KIJ10" s="589"/>
      <c r="KIK10" s="623"/>
      <c r="KIL10" s="589"/>
      <c r="KIM10" s="623"/>
      <c r="KIN10" s="589"/>
      <c r="KIO10" s="623"/>
      <c r="KIP10" s="589"/>
      <c r="KIQ10" s="623"/>
      <c r="KIR10" s="589"/>
      <c r="KIS10" s="623"/>
      <c r="KIT10" s="589"/>
      <c r="KIU10" s="623"/>
      <c r="KIV10" s="589"/>
      <c r="KIW10" s="623"/>
      <c r="KIX10" s="589"/>
      <c r="KIY10" s="623"/>
      <c r="KIZ10" s="589"/>
      <c r="KJA10" s="623"/>
      <c r="KJB10" s="589"/>
      <c r="KJC10" s="623"/>
      <c r="KJD10" s="589"/>
      <c r="KJE10" s="623"/>
      <c r="KJF10" s="589"/>
      <c r="KJG10" s="623"/>
      <c r="KJH10" s="589"/>
      <c r="KJI10" s="623"/>
      <c r="KJJ10" s="589"/>
      <c r="KJK10" s="623"/>
      <c r="KJL10" s="589"/>
      <c r="KJM10" s="623"/>
      <c r="KJN10" s="589"/>
      <c r="KJO10" s="623"/>
      <c r="KJP10" s="589"/>
      <c r="KJQ10" s="623"/>
      <c r="KJR10" s="589"/>
      <c r="KJS10" s="623"/>
      <c r="KJT10" s="589"/>
      <c r="KJU10" s="623"/>
      <c r="KJV10" s="589"/>
      <c r="KJW10" s="623"/>
      <c r="KJX10" s="589"/>
      <c r="KJY10" s="623"/>
      <c r="KJZ10" s="589"/>
      <c r="KKA10" s="623"/>
      <c r="KKB10" s="589"/>
      <c r="KKC10" s="623"/>
      <c r="KKD10" s="589"/>
      <c r="KKE10" s="623"/>
      <c r="KKF10" s="589"/>
      <c r="KKG10" s="623"/>
      <c r="KKH10" s="589"/>
      <c r="KKI10" s="623"/>
      <c r="KKJ10" s="589"/>
      <c r="KKK10" s="623"/>
      <c r="KKL10" s="589"/>
      <c r="KKM10" s="623"/>
      <c r="KKN10" s="589"/>
      <c r="KKO10" s="623"/>
      <c r="KKP10" s="589"/>
      <c r="KKQ10" s="623"/>
      <c r="KKR10" s="589"/>
      <c r="KKS10" s="623"/>
      <c r="KKT10" s="589"/>
      <c r="KKU10" s="623"/>
      <c r="KKV10" s="589"/>
      <c r="KKW10" s="623"/>
      <c r="KKX10" s="589"/>
      <c r="KKY10" s="623"/>
      <c r="KKZ10" s="589"/>
      <c r="KLA10" s="623"/>
      <c r="KLB10" s="589"/>
      <c r="KLC10" s="623"/>
      <c r="KLD10" s="589"/>
      <c r="KLE10" s="623"/>
      <c r="KLF10" s="589"/>
      <c r="KLG10" s="623"/>
      <c r="KLH10" s="589"/>
      <c r="KLI10" s="623"/>
      <c r="KLJ10" s="589"/>
      <c r="KLK10" s="623"/>
      <c r="KLL10" s="589"/>
      <c r="KLM10" s="623"/>
      <c r="KLN10" s="589"/>
      <c r="KLO10" s="623"/>
      <c r="KLP10" s="589"/>
      <c r="KLQ10" s="623"/>
      <c r="KLR10" s="589"/>
      <c r="KLS10" s="623"/>
      <c r="KLT10" s="589"/>
      <c r="KLU10" s="623"/>
      <c r="KLV10" s="589"/>
      <c r="KLW10" s="623"/>
      <c r="KLX10" s="589"/>
      <c r="KLY10" s="623"/>
      <c r="KLZ10" s="589"/>
      <c r="KMA10" s="623"/>
      <c r="KMB10" s="589"/>
      <c r="KMC10" s="623"/>
      <c r="KMD10" s="589"/>
      <c r="KME10" s="623"/>
      <c r="KMF10" s="589"/>
      <c r="KMG10" s="623"/>
      <c r="KMH10" s="589"/>
      <c r="KMI10" s="623"/>
      <c r="KMJ10" s="589"/>
      <c r="KMK10" s="623"/>
      <c r="KML10" s="589"/>
      <c r="KMM10" s="623"/>
      <c r="KMN10" s="589"/>
      <c r="KMO10" s="623"/>
      <c r="KMP10" s="589"/>
      <c r="KMQ10" s="623"/>
      <c r="KMR10" s="589"/>
      <c r="KMS10" s="623"/>
      <c r="KMT10" s="589"/>
      <c r="KMU10" s="623"/>
      <c r="KMV10" s="589"/>
      <c r="KMW10" s="623"/>
      <c r="KMX10" s="589"/>
      <c r="KMY10" s="623"/>
      <c r="KMZ10" s="589"/>
      <c r="KNA10" s="623"/>
      <c r="KNB10" s="589"/>
      <c r="KNC10" s="623"/>
      <c r="KND10" s="589"/>
      <c r="KNE10" s="623"/>
      <c r="KNF10" s="589"/>
      <c r="KNG10" s="623"/>
      <c r="KNH10" s="589"/>
      <c r="KNI10" s="623"/>
      <c r="KNJ10" s="589"/>
      <c r="KNK10" s="623"/>
      <c r="KNL10" s="589"/>
      <c r="KNM10" s="623"/>
      <c r="KNN10" s="589"/>
      <c r="KNO10" s="623"/>
      <c r="KNP10" s="589"/>
      <c r="KNQ10" s="623"/>
      <c r="KNR10" s="589"/>
      <c r="KNS10" s="623"/>
      <c r="KNT10" s="589"/>
      <c r="KNU10" s="623"/>
      <c r="KNV10" s="589"/>
      <c r="KNW10" s="623"/>
      <c r="KNX10" s="589"/>
      <c r="KNY10" s="623"/>
      <c r="KNZ10" s="589"/>
      <c r="KOA10" s="623"/>
      <c r="KOB10" s="589"/>
      <c r="KOC10" s="623"/>
      <c r="KOD10" s="589"/>
      <c r="KOE10" s="623"/>
      <c r="KOF10" s="589"/>
      <c r="KOG10" s="623"/>
      <c r="KOH10" s="589"/>
      <c r="KOI10" s="623"/>
      <c r="KOJ10" s="589"/>
      <c r="KOK10" s="623"/>
      <c r="KOL10" s="589"/>
      <c r="KOM10" s="623"/>
      <c r="KON10" s="589"/>
      <c r="KOO10" s="623"/>
      <c r="KOP10" s="589"/>
      <c r="KOQ10" s="623"/>
      <c r="KOR10" s="589"/>
      <c r="KOS10" s="623"/>
      <c r="KOT10" s="589"/>
      <c r="KOU10" s="623"/>
      <c r="KOV10" s="589"/>
      <c r="KOW10" s="623"/>
      <c r="KOX10" s="589"/>
      <c r="KOY10" s="623"/>
      <c r="KOZ10" s="589"/>
      <c r="KPA10" s="623"/>
      <c r="KPB10" s="589"/>
      <c r="KPC10" s="623"/>
      <c r="KPD10" s="589"/>
      <c r="KPE10" s="623"/>
      <c r="KPF10" s="589"/>
      <c r="KPG10" s="623"/>
      <c r="KPH10" s="589"/>
      <c r="KPI10" s="623"/>
      <c r="KPJ10" s="589"/>
      <c r="KPK10" s="623"/>
      <c r="KPL10" s="589"/>
      <c r="KPM10" s="623"/>
      <c r="KPN10" s="589"/>
      <c r="KPO10" s="623"/>
      <c r="KPP10" s="589"/>
      <c r="KPQ10" s="623"/>
      <c r="KPR10" s="589"/>
      <c r="KPS10" s="623"/>
      <c r="KPT10" s="589"/>
      <c r="KPU10" s="623"/>
      <c r="KPV10" s="589"/>
      <c r="KPW10" s="623"/>
      <c r="KPX10" s="589"/>
      <c r="KPY10" s="623"/>
      <c r="KPZ10" s="589"/>
      <c r="KQA10" s="623"/>
      <c r="KQB10" s="589"/>
      <c r="KQC10" s="623"/>
      <c r="KQD10" s="589"/>
      <c r="KQE10" s="623"/>
      <c r="KQF10" s="589"/>
      <c r="KQG10" s="623"/>
      <c r="KQH10" s="589"/>
      <c r="KQI10" s="623"/>
      <c r="KQJ10" s="589"/>
      <c r="KQK10" s="623"/>
      <c r="KQL10" s="589"/>
      <c r="KQM10" s="623"/>
      <c r="KQN10" s="589"/>
      <c r="KQO10" s="623"/>
      <c r="KQP10" s="589"/>
      <c r="KQQ10" s="623"/>
      <c r="KQR10" s="589"/>
      <c r="KQS10" s="623"/>
      <c r="KQT10" s="589"/>
      <c r="KQU10" s="623"/>
      <c r="KQV10" s="589"/>
      <c r="KQW10" s="623"/>
      <c r="KQX10" s="589"/>
      <c r="KQY10" s="623"/>
      <c r="KQZ10" s="589"/>
      <c r="KRA10" s="623"/>
      <c r="KRB10" s="589"/>
      <c r="KRC10" s="623"/>
      <c r="KRD10" s="589"/>
      <c r="KRE10" s="623"/>
      <c r="KRF10" s="589"/>
      <c r="KRG10" s="623"/>
      <c r="KRH10" s="589"/>
      <c r="KRI10" s="623"/>
      <c r="KRJ10" s="589"/>
      <c r="KRK10" s="623"/>
      <c r="KRL10" s="589"/>
      <c r="KRM10" s="623"/>
      <c r="KRN10" s="589"/>
      <c r="KRO10" s="623"/>
      <c r="KRP10" s="589"/>
      <c r="KRQ10" s="623"/>
      <c r="KRR10" s="589"/>
      <c r="KRS10" s="623"/>
      <c r="KRT10" s="589"/>
      <c r="KRU10" s="623"/>
      <c r="KRV10" s="589"/>
      <c r="KRW10" s="623"/>
      <c r="KRX10" s="589"/>
      <c r="KRY10" s="623"/>
      <c r="KRZ10" s="589"/>
      <c r="KSA10" s="623"/>
      <c r="KSB10" s="589"/>
      <c r="KSC10" s="623"/>
      <c r="KSD10" s="589"/>
      <c r="KSE10" s="623"/>
      <c r="KSF10" s="589"/>
      <c r="KSG10" s="623"/>
      <c r="KSH10" s="589"/>
      <c r="KSI10" s="623"/>
      <c r="KSJ10" s="589"/>
      <c r="KSK10" s="623"/>
      <c r="KSL10" s="589"/>
      <c r="KSM10" s="623"/>
      <c r="KSN10" s="589"/>
      <c r="KSO10" s="623"/>
      <c r="KSP10" s="589"/>
      <c r="KSQ10" s="623"/>
      <c r="KSR10" s="589"/>
      <c r="KSS10" s="623"/>
      <c r="KST10" s="589"/>
      <c r="KSU10" s="623"/>
      <c r="KSV10" s="589"/>
      <c r="KSW10" s="623"/>
      <c r="KSX10" s="589"/>
      <c r="KSY10" s="623"/>
      <c r="KSZ10" s="589"/>
      <c r="KTA10" s="623"/>
      <c r="KTB10" s="589"/>
      <c r="KTC10" s="623"/>
      <c r="KTD10" s="589"/>
      <c r="KTE10" s="623"/>
      <c r="KTF10" s="589"/>
      <c r="KTG10" s="623"/>
      <c r="KTH10" s="589"/>
      <c r="KTI10" s="623"/>
      <c r="KTJ10" s="589"/>
      <c r="KTK10" s="623"/>
      <c r="KTL10" s="589"/>
      <c r="KTM10" s="623"/>
      <c r="KTN10" s="589"/>
      <c r="KTO10" s="623"/>
      <c r="KTP10" s="589"/>
      <c r="KTQ10" s="623"/>
      <c r="KTR10" s="589"/>
      <c r="KTS10" s="623"/>
      <c r="KTT10" s="589"/>
      <c r="KTU10" s="623"/>
      <c r="KTV10" s="589"/>
      <c r="KTW10" s="623"/>
      <c r="KTX10" s="589"/>
      <c r="KTY10" s="623"/>
      <c r="KTZ10" s="589"/>
      <c r="KUA10" s="623"/>
      <c r="KUB10" s="589"/>
      <c r="KUC10" s="623"/>
      <c r="KUD10" s="589"/>
      <c r="KUE10" s="623"/>
      <c r="KUF10" s="589"/>
      <c r="KUG10" s="623"/>
      <c r="KUH10" s="589"/>
      <c r="KUI10" s="623"/>
      <c r="KUJ10" s="589"/>
      <c r="KUK10" s="623"/>
      <c r="KUL10" s="589"/>
      <c r="KUM10" s="623"/>
      <c r="KUN10" s="589"/>
      <c r="KUO10" s="623"/>
      <c r="KUP10" s="589"/>
      <c r="KUQ10" s="623"/>
      <c r="KUR10" s="589"/>
      <c r="KUS10" s="623"/>
      <c r="KUT10" s="589"/>
      <c r="KUU10" s="623"/>
      <c r="KUV10" s="589"/>
      <c r="KUW10" s="623"/>
      <c r="KUX10" s="589"/>
      <c r="KUY10" s="623"/>
      <c r="KUZ10" s="589"/>
      <c r="KVA10" s="623"/>
      <c r="KVB10" s="589"/>
      <c r="KVC10" s="623"/>
      <c r="KVD10" s="589"/>
      <c r="KVE10" s="623"/>
      <c r="KVF10" s="589"/>
      <c r="KVG10" s="623"/>
      <c r="KVH10" s="589"/>
      <c r="KVI10" s="623"/>
      <c r="KVJ10" s="589"/>
      <c r="KVK10" s="623"/>
      <c r="KVL10" s="589"/>
      <c r="KVM10" s="623"/>
      <c r="KVN10" s="589"/>
      <c r="KVO10" s="623"/>
      <c r="KVP10" s="589"/>
      <c r="KVQ10" s="623"/>
      <c r="KVR10" s="589"/>
      <c r="KVS10" s="623"/>
      <c r="KVT10" s="589"/>
      <c r="KVU10" s="623"/>
      <c r="KVV10" s="589"/>
      <c r="KVW10" s="623"/>
      <c r="KVX10" s="589"/>
      <c r="KVY10" s="623"/>
      <c r="KVZ10" s="589"/>
      <c r="KWA10" s="623"/>
      <c r="KWB10" s="589"/>
      <c r="KWC10" s="623"/>
      <c r="KWD10" s="589"/>
      <c r="KWE10" s="623"/>
      <c r="KWF10" s="589"/>
      <c r="KWG10" s="623"/>
      <c r="KWH10" s="589"/>
      <c r="KWI10" s="623"/>
      <c r="KWJ10" s="589"/>
      <c r="KWK10" s="623"/>
      <c r="KWL10" s="589"/>
      <c r="KWM10" s="623"/>
      <c r="KWN10" s="589"/>
      <c r="KWO10" s="623"/>
      <c r="KWP10" s="589"/>
      <c r="KWQ10" s="623"/>
      <c r="KWR10" s="589"/>
      <c r="KWS10" s="623"/>
      <c r="KWT10" s="589"/>
      <c r="KWU10" s="623"/>
      <c r="KWV10" s="589"/>
      <c r="KWW10" s="623"/>
      <c r="KWX10" s="589"/>
      <c r="KWY10" s="623"/>
      <c r="KWZ10" s="589"/>
      <c r="KXA10" s="623"/>
      <c r="KXB10" s="589"/>
      <c r="KXC10" s="623"/>
      <c r="KXD10" s="589"/>
      <c r="KXE10" s="623"/>
      <c r="KXF10" s="589"/>
      <c r="KXG10" s="623"/>
      <c r="KXH10" s="589"/>
      <c r="KXI10" s="623"/>
      <c r="KXJ10" s="589"/>
      <c r="KXK10" s="623"/>
      <c r="KXL10" s="589"/>
      <c r="KXM10" s="623"/>
      <c r="KXN10" s="589"/>
      <c r="KXO10" s="623"/>
      <c r="KXP10" s="589"/>
      <c r="KXQ10" s="623"/>
      <c r="KXR10" s="589"/>
      <c r="KXS10" s="623"/>
      <c r="KXT10" s="589"/>
      <c r="KXU10" s="623"/>
      <c r="KXV10" s="589"/>
      <c r="KXW10" s="623"/>
      <c r="KXX10" s="589"/>
      <c r="KXY10" s="623"/>
      <c r="KXZ10" s="589"/>
      <c r="KYA10" s="623"/>
      <c r="KYB10" s="589"/>
      <c r="KYC10" s="623"/>
      <c r="KYD10" s="589"/>
      <c r="KYE10" s="623"/>
      <c r="KYF10" s="589"/>
      <c r="KYG10" s="623"/>
      <c r="KYH10" s="589"/>
      <c r="KYI10" s="623"/>
      <c r="KYJ10" s="589"/>
      <c r="KYK10" s="623"/>
      <c r="KYL10" s="589"/>
      <c r="KYM10" s="623"/>
      <c r="KYN10" s="589"/>
      <c r="KYO10" s="623"/>
      <c r="KYP10" s="589"/>
      <c r="KYQ10" s="623"/>
      <c r="KYR10" s="589"/>
      <c r="KYS10" s="623"/>
      <c r="KYT10" s="589"/>
      <c r="KYU10" s="623"/>
      <c r="KYV10" s="589"/>
      <c r="KYW10" s="623"/>
      <c r="KYX10" s="589"/>
      <c r="KYY10" s="623"/>
      <c r="KYZ10" s="589"/>
      <c r="KZA10" s="623"/>
      <c r="KZB10" s="589"/>
      <c r="KZC10" s="623"/>
      <c r="KZD10" s="589"/>
      <c r="KZE10" s="623"/>
      <c r="KZF10" s="589"/>
      <c r="KZG10" s="623"/>
      <c r="KZH10" s="589"/>
      <c r="KZI10" s="623"/>
      <c r="KZJ10" s="589"/>
      <c r="KZK10" s="623"/>
      <c r="KZL10" s="589"/>
      <c r="KZM10" s="623"/>
      <c r="KZN10" s="589"/>
      <c r="KZO10" s="623"/>
      <c r="KZP10" s="589"/>
      <c r="KZQ10" s="623"/>
      <c r="KZR10" s="589"/>
      <c r="KZS10" s="623"/>
      <c r="KZT10" s="589"/>
      <c r="KZU10" s="623"/>
      <c r="KZV10" s="589"/>
      <c r="KZW10" s="623"/>
      <c r="KZX10" s="589"/>
      <c r="KZY10" s="623"/>
      <c r="KZZ10" s="589"/>
      <c r="LAA10" s="623"/>
      <c r="LAB10" s="589"/>
      <c r="LAC10" s="623"/>
      <c r="LAD10" s="589"/>
      <c r="LAE10" s="623"/>
      <c r="LAF10" s="589"/>
      <c r="LAG10" s="623"/>
      <c r="LAH10" s="589"/>
      <c r="LAI10" s="623"/>
      <c r="LAJ10" s="589"/>
      <c r="LAK10" s="623"/>
      <c r="LAL10" s="589"/>
      <c r="LAM10" s="623"/>
      <c r="LAN10" s="589"/>
      <c r="LAO10" s="623"/>
      <c r="LAP10" s="589"/>
      <c r="LAQ10" s="623"/>
      <c r="LAR10" s="589"/>
      <c r="LAS10" s="623"/>
      <c r="LAT10" s="589"/>
      <c r="LAU10" s="623"/>
      <c r="LAV10" s="589"/>
      <c r="LAW10" s="623"/>
      <c r="LAX10" s="589"/>
      <c r="LAY10" s="623"/>
      <c r="LAZ10" s="589"/>
      <c r="LBA10" s="623"/>
      <c r="LBB10" s="589"/>
      <c r="LBC10" s="623"/>
      <c r="LBD10" s="589"/>
      <c r="LBE10" s="623"/>
      <c r="LBF10" s="589"/>
      <c r="LBG10" s="623"/>
      <c r="LBH10" s="589"/>
      <c r="LBI10" s="623"/>
      <c r="LBJ10" s="589"/>
      <c r="LBK10" s="623"/>
      <c r="LBL10" s="589"/>
      <c r="LBM10" s="623"/>
      <c r="LBN10" s="589"/>
      <c r="LBO10" s="623"/>
      <c r="LBP10" s="589"/>
      <c r="LBQ10" s="623"/>
      <c r="LBR10" s="589"/>
      <c r="LBS10" s="623"/>
      <c r="LBT10" s="589"/>
      <c r="LBU10" s="623"/>
      <c r="LBV10" s="589"/>
      <c r="LBW10" s="623"/>
      <c r="LBX10" s="589"/>
      <c r="LBY10" s="623"/>
      <c r="LBZ10" s="589"/>
      <c r="LCA10" s="623"/>
      <c r="LCB10" s="589"/>
      <c r="LCC10" s="623"/>
      <c r="LCD10" s="589"/>
      <c r="LCE10" s="623"/>
      <c r="LCF10" s="589"/>
      <c r="LCG10" s="623"/>
      <c r="LCH10" s="589"/>
      <c r="LCI10" s="623"/>
      <c r="LCJ10" s="589"/>
      <c r="LCK10" s="623"/>
      <c r="LCL10" s="589"/>
      <c r="LCM10" s="623"/>
      <c r="LCN10" s="589"/>
      <c r="LCO10" s="623"/>
      <c r="LCP10" s="589"/>
      <c r="LCQ10" s="623"/>
      <c r="LCR10" s="589"/>
      <c r="LCS10" s="623"/>
      <c r="LCT10" s="589"/>
      <c r="LCU10" s="623"/>
      <c r="LCV10" s="589"/>
      <c r="LCW10" s="623"/>
      <c r="LCX10" s="589"/>
      <c r="LCY10" s="623"/>
      <c r="LCZ10" s="589"/>
      <c r="LDA10" s="623"/>
      <c r="LDB10" s="589"/>
      <c r="LDC10" s="623"/>
      <c r="LDD10" s="589"/>
      <c r="LDE10" s="623"/>
      <c r="LDF10" s="589"/>
      <c r="LDG10" s="623"/>
      <c r="LDH10" s="589"/>
      <c r="LDI10" s="623"/>
      <c r="LDJ10" s="589"/>
      <c r="LDK10" s="623"/>
      <c r="LDL10" s="589"/>
      <c r="LDM10" s="623"/>
      <c r="LDN10" s="589"/>
      <c r="LDO10" s="623"/>
      <c r="LDP10" s="589"/>
      <c r="LDQ10" s="623"/>
      <c r="LDR10" s="589"/>
      <c r="LDS10" s="623"/>
      <c r="LDT10" s="589"/>
      <c r="LDU10" s="623"/>
      <c r="LDV10" s="589"/>
      <c r="LDW10" s="623"/>
      <c r="LDX10" s="589"/>
      <c r="LDY10" s="623"/>
      <c r="LDZ10" s="589"/>
      <c r="LEA10" s="623"/>
      <c r="LEB10" s="589"/>
      <c r="LEC10" s="623"/>
      <c r="LED10" s="589"/>
      <c r="LEE10" s="623"/>
      <c r="LEF10" s="589"/>
      <c r="LEG10" s="623"/>
      <c r="LEH10" s="589"/>
      <c r="LEI10" s="623"/>
      <c r="LEJ10" s="589"/>
      <c r="LEK10" s="623"/>
      <c r="LEL10" s="589"/>
      <c r="LEM10" s="623"/>
      <c r="LEN10" s="589"/>
      <c r="LEO10" s="623"/>
      <c r="LEP10" s="589"/>
      <c r="LEQ10" s="623"/>
      <c r="LER10" s="589"/>
      <c r="LES10" s="623"/>
      <c r="LET10" s="589"/>
      <c r="LEU10" s="623"/>
      <c r="LEV10" s="589"/>
      <c r="LEW10" s="623"/>
      <c r="LEX10" s="589"/>
      <c r="LEY10" s="623"/>
      <c r="LEZ10" s="589"/>
      <c r="LFA10" s="623"/>
      <c r="LFB10" s="589"/>
      <c r="LFC10" s="623"/>
      <c r="LFD10" s="589"/>
      <c r="LFE10" s="623"/>
      <c r="LFF10" s="589"/>
      <c r="LFG10" s="623"/>
      <c r="LFH10" s="589"/>
      <c r="LFI10" s="623"/>
      <c r="LFJ10" s="589"/>
      <c r="LFK10" s="623"/>
      <c r="LFL10" s="589"/>
      <c r="LFM10" s="623"/>
      <c r="LFN10" s="589"/>
      <c r="LFO10" s="623"/>
      <c r="LFP10" s="589"/>
      <c r="LFQ10" s="623"/>
      <c r="LFR10" s="589"/>
      <c r="LFS10" s="623"/>
      <c r="LFT10" s="589"/>
      <c r="LFU10" s="623"/>
      <c r="LFV10" s="589"/>
      <c r="LFW10" s="623"/>
      <c r="LFX10" s="589"/>
      <c r="LFY10" s="623"/>
      <c r="LFZ10" s="589"/>
      <c r="LGA10" s="623"/>
      <c r="LGB10" s="589"/>
      <c r="LGC10" s="623"/>
      <c r="LGD10" s="589"/>
      <c r="LGE10" s="623"/>
      <c r="LGF10" s="589"/>
      <c r="LGG10" s="623"/>
      <c r="LGH10" s="589"/>
      <c r="LGI10" s="623"/>
      <c r="LGJ10" s="589"/>
      <c r="LGK10" s="623"/>
      <c r="LGL10" s="589"/>
      <c r="LGM10" s="623"/>
      <c r="LGN10" s="589"/>
      <c r="LGO10" s="623"/>
      <c r="LGP10" s="589"/>
      <c r="LGQ10" s="623"/>
      <c r="LGR10" s="589"/>
      <c r="LGS10" s="623"/>
      <c r="LGT10" s="589"/>
      <c r="LGU10" s="623"/>
      <c r="LGV10" s="589"/>
      <c r="LGW10" s="623"/>
      <c r="LGX10" s="589"/>
      <c r="LGY10" s="623"/>
      <c r="LGZ10" s="589"/>
      <c r="LHA10" s="623"/>
      <c r="LHB10" s="589"/>
      <c r="LHC10" s="623"/>
      <c r="LHD10" s="589"/>
      <c r="LHE10" s="623"/>
      <c r="LHF10" s="589"/>
      <c r="LHG10" s="623"/>
      <c r="LHH10" s="589"/>
      <c r="LHI10" s="623"/>
      <c r="LHJ10" s="589"/>
      <c r="LHK10" s="623"/>
      <c r="LHL10" s="589"/>
      <c r="LHM10" s="623"/>
      <c r="LHN10" s="589"/>
      <c r="LHO10" s="623"/>
      <c r="LHP10" s="589"/>
      <c r="LHQ10" s="623"/>
      <c r="LHR10" s="589"/>
      <c r="LHS10" s="623"/>
      <c r="LHT10" s="589"/>
      <c r="LHU10" s="623"/>
      <c r="LHV10" s="589"/>
      <c r="LHW10" s="623"/>
      <c r="LHX10" s="589"/>
      <c r="LHY10" s="623"/>
      <c r="LHZ10" s="589"/>
      <c r="LIA10" s="623"/>
      <c r="LIB10" s="589"/>
      <c r="LIC10" s="623"/>
      <c r="LID10" s="589"/>
      <c r="LIE10" s="623"/>
      <c r="LIF10" s="589"/>
      <c r="LIG10" s="623"/>
      <c r="LIH10" s="589"/>
      <c r="LII10" s="623"/>
      <c r="LIJ10" s="589"/>
      <c r="LIK10" s="623"/>
      <c r="LIL10" s="589"/>
      <c r="LIM10" s="623"/>
      <c r="LIN10" s="589"/>
      <c r="LIO10" s="623"/>
      <c r="LIP10" s="589"/>
      <c r="LIQ10" s="623"/>
      <c r="LIR10" s="589"/>
      <c r="LIS10" s="623"/>
      <c r="LIT10" s="589"/>
      <c r="LIU10" s="623"/>
      <c r="LIV10" s="589"/>
      <c r="LIW10" s="623"/>
      <c r="LIX10" s="589"/>
      <c r="LIY10" s="623"/>
      <c r="LIZ10" s="589"/>
      <c r="LJA10" s="623"/>
      <c r="LJB10" s="589"/>
      <c r="LJC10" s="623"/>
      <c r="LJD10" s="589"/>
      <c r="LJE10" s="623"/>
      <c r="LJF10" s="589"/>
      <c r="LJG10" s="623"/>
      <c r="LJH10" s="589"/>
      <c r="LJI10" s="623"/>
      <c r="LJJ10" s="589"/>
      <c r="LJK10" s="623"/>
      <c r="LJL10" s="589"/>
      <c r="LJM10" s="623"/>
      <c r="LJN10" s="589"/>
      <c r="LJO10" s="623"/>
      <c r="LJP10" s="589"/>
      <c r="LJQ10" s="623"/>
      <c r="LJR10" s="589"/>
      <c r="LJS10" s="623"/>
      <c r="LJT10" s="589"/>
      <c r="LJU10" s="623"/>
      <c r="LJV10" s="589"/>
      <c r="LJW10" s="623"/>
      <c r="LJX10" s="589"/>
      <c r="LJY10" s="623"/>
      <c r="LJZ10" s="589"/>
      <c r="LKA10" s="623"/>
      <c r="LKB10" s="589"/>
      <c r="LKC10" s="623"/>
      <c r="LKD10" s="589"/>
      <c r="LKE10" s="623"/>
      <c r="LKF10" s="589"/>
      <c r="LKG10" s="623"/>
      <c r="LKH10" s="589"/>
      <c r="LKI10" s="623"/>
      <c r="LKJ10" s="589"/>
      <c r="LKK10" s="623"/>
      <c r="LKL10" s="589"/>
      <c r="LKM10" s="623"/>
      <c r="LKN10" s="589"/>
      <c r="LKO10" s="623"/>
      <c r="LKP10" s="589"/>
      <c r="LKQ10" s="623"/>
      <c r="LKR10" s="589"/>
      <c r="LKS10" s="623"/>
      <c r="LKT10" s="589"/>
      <c r="LKU10" s="623"/>
      <c r="LKV10" s="589"/>
      <c r="LKW10" s="623"/>
      <c r="LKX10" s="589"/>
      <c r="LKY10" s="623"/>
      <c r="LKZ10" s="589"/>
      <c r="LLA10" s="623"/>
      <c r="LLB10" s="589"/>
      <c r="LLC10" s="623"/>
      <c r="LLD10" s="589"/>
      <c r="LLE10" s="623"/>
      <c r="LLF10" s="589"/>
      <c r="LLG10" s="623"/>
      <c r="LLH10" s="589"/>
      <c r="LLI10" s="623"/>
      <c r="LLJ10" s="589"/>
      <c r="LLK10" s="623"/>
      <c r="LLL10" s="589"/>
      <c r="LLM10" s="623"/>
      <c r="LLN10" s="589"/>
      <c r="LLO10" s="623"/>
      <c r="LLP10" s="589"/>
      <c r="LLQ10" s="623"/>
      <c r="LLR10" s="589"/>
      <c r="LLS10" s="623"/>
      <c r="LLT10" s="589"/>
      <c r="LLU10" s="623"/>
      <c r="LLV10" s="589"/>
      <c r="LLW10" s="623"/>
      <c r="LLX10" s="589"/>
      <c r="LLY10" s="623"/>
      <c r="LLZ10" s="589"/>
      <c r="LMA10" s="623"/>
      <c r="LMB10" s="589"/>
      <c r="LMC10" s="623"/>
      <c r="LMD10" s="589"/>
      <c r="LME10" s="623"/>
      <c r="LMF10" s="589"/>
      <c r="LMG10" s="623"/>
      <c r="LMH10" s="589"/>
      <c r="LMI10" s="623"/>
      <c r="LMJ10" s="589"/>
      <c r="LMK10" s="623"/>
      <c r="LML10" s="589"/>
      <c r="LMM10" s="623"/>
      <c r="LMN10" s="589"/>
      <c r="LMO10" s="623"/>
      <c r="LMP10" s="589"/>
      <c r="LMQ10" s="623"/>
      <c r="LMR10" s="589"/>
      <c r="LMS10" s="623"/>
      <c r="LMT10" s="589"/>
      <c r="LMU10" s="623"/>
      <c r="LMV10" s="589"/>
      <c r="LMW10" s="623"/>
      <c r="LMX10" s="589"/>
      <c r="LMY10" s="623"/>
      <c r="LMZ10" s="589"/>
      <c r="LNA10" s="623"/>
      <c r="LNB10" s="589"/>
      <c r="LNC10" s="623"/>
      <c r="LND10" s="589"/>
      <c r="LNE10" s="623"/>
      <c r="LNF10" s="589"/>
      <c r="LNG10" s="623"/>
      <c r="LNH10" s="589"/>
      <c r="LNI10" s="623"/>
      <c r="LNJ10" s="589"/>
      <c r="LNK10" s="623"/>
      <c r="LNL10" s="589"/>
      <c r="LNM10" s="623"/>
      <c r="LNN10" s="589"/>
      <c r="LNO10" s="623"/>
      <c r="LNP10" s="589"/>
      <c r="LNQ10" s="623"/>
      <c r="LNR10" s="589"/>
      <c r="LNS10" s="623"/>
      <c r="LNT10" s="589"/>
      <c r="LNU10" s="623"/>
      <c r="LNV10" s="589"/>
      <c r="LNW10" s="623"/>
      <c r="LNX10" s="589"/>
      <c r="LNY10" s="623"/>
      <c r="LNZ10" s="589"/>
      <c r="LOA10" s="623"/>
      <c r="LOB10" s="589"/>
      <c r="LOC10" s="623"/>
      <c r="LOD10" s="589"/>
      <c r="LOE10" s="623"/>
      <c r="LOF10" s="589"/>
      <c r="LOG10" s="623"/>
      <c r="LOH10" s="589"/>
      <c r="LOI10" s="623"/>
      <c r="LOJ10" s="589"/>
      <c r="LOK10" s="623"/>
      <c r="LOL10" s="589"/>
      <c r="LOM10" s="623"/>
      <c r="LON10" s="589"/>
      <c r="LOO10" s="623"/>
      <c r="LOP10" s="589"/>
      <c r="LOQ10" s="623"/>
      <c r="LOR10" s="589"/>
      <c r="LOS10" s="623"/>
      <c r="LOT10" s="589"/>
      <c r="LOU10" s="623"/>
      <c r="LOV10" s="589"/>
      <c r="LOW10" s="623"/>
      <c r="LOX10" s="589"/>
      <c r="LOY10" s="623"/>
      <c r="LOZ10" s="589"/>
      <c r="LPA10" s="623"/>
      <c r="LPB10" s="589"/>
      <c r="LPC10" s="623"/>
      <c r="LPD10" s="589"/>
      <c r="LPE10" s="623"/>
      <c r="LPF10" s="589"/>
      <c r="LPG10" s="623"/>
      <c r="LPH10" s="589"/>
      <c r="LPI10" s="623"/>
      <c r="LPJ10" s="589"/>
      <c r="LPK10" s="623"/>
      <c r="LPL10" s="589"/>
      <c r="LPM10" s="623"/>
      <c r="LPN10" s="589"/>
      <c r="LPO10" s="623"/>
      <c r="LPP10" s="589"/>
      <c r="LPQ10" s="623"/>
      <c r="LPR10" s="589"/>
      <c r="LPS10" s="623"/>
      <c r="LPT10" s="589"/>
      <c r="LPU10" s="623"/>
      <c r="LPV10" s="589"/>
      <c r="LPW10" s="623"/>
      <c r="LPX10" s="589"/>
      <c r="LPY10" s="623"/>
      <c r="LPZ10" s="589"/>
      <c r="LQA10" s="623"/>
      <c r="LQB10" s="589"/>
      <c r="LQC10" s="623"/>
      <c r="LQD10" s="589"/>
      <c r="LQE10" s="623"/>
      <c r="LQF10" s="589"/>
      <c r="LQG10" s="623"/>
      <c r="LQH10" s="589"/>
      <c r="LQI10" s="623"/>
      <c r="LQJ10" s="589"/>
      <c r="LQK10" s="623"/>
      <c r="LQL10" s="589"/>
      <c r="LQM10" s="623"/>
      <c r="LQN10" s="589"/>
      <c r="LQO10" s="623"/>
      <c r="LQP10" s="589"/>
      <c r="LQQ10" s="623"/>
      <c r="LQR10" s="589"/>
      <c r="LQS10" s="623"/>
      <c r="LQT10" s="589"/>
      <c r="LQU10" s="623"/>
      <c r="LQV10" s="589"/>
      <c r="LQW10" s="623"/>
      <c r="LQX10" s="589"/>
      <c r="LQY10" s="623"/>
      <c r="LQZ10" s="589"/>
      <c r="LRA10" s="623"/>
      <c r="LRB10" s="589"/>
      <c r="LRC10" s="623"/>
      <c r="LRD10" s="589"/>
      <c r="LRE10" s="623"/>
      <c r="LRF10" s="589"/>
      <c r="LRG10" s="623"/>
      <c r="LRH10" s="589"/>
      <c r="LRI10" s="623"/>
      <c r="LRJ10" s="589"/>
      <c r="LRK10" s="623"/>
      <c r="LRL10" s="589"/>
      <c r="LRM10" s="623"/>
      <c r="LRN10" s="589"/>
      <c r="LRO10" s="623"/>
      <c r="LRP10" s="589"/>
      <c r="LRQ10" s="623"/>
      <c r="LRR10" s="589"/>
      <c r="LRS10" s="623"/>
      <c r="LRT10" s="589"/>
      <c r="LRU10" s="623"/>
      <c r="LRV10" s="589"/>
      <c r="LRW10" s="623"/>
      <c r="LRX10" s="589"/>
      <c r="LRY10" s="623"/>
      <c r="LRZ10" s="589"/>
      <c r="LSA10" s="623"/>
      <c r="LSB10" s="589"/>
      <c r="LSC10" s="623"/>
      <c r="LSD10" s="589"/>
      <c r="LSE10" s="623"/>
      <c r="LSF10" s="589"/>
      <c r="LSG10" s="623"/>
      <c r="LSH10" s="589"/>
      <c r="LSI10" s="623"/>
      <c r="LSJ10" s="589"/>
      <c r="LSK10" s="623"/>
      <c r="LSL10" s="589"/>
      <c r="LSM10" s="623"/>
      <c r="LSN10" s="589"/>
      <c r="LSO10" s="623"/>
      <c r="LSP10" s="589"/>
      <c r="LSQ10" s="623"/>
      <c r="LSR10" s="589"/>
      <c r="LSS10" s="623"/>
      <c r="LST10" s="589"/>
      <c r="LSU10" s="623"/>
      <c r="LSV10" s="589"/>
      <c r="LSW10" s="623"/>
      <c r="LSX10" s="589"/>
      <c r="LSY10" s="623"/>
      <c r="LSZ10" s="589"/>
      <c r="LTA10" s="623"/>
      <c r="LTB10" s="589"/>
      <c r="LTC10" s="623"/>
      <c r="LTD10" s="589"/>
      <c r="LTE10" s="623"/>
      <c r="LTF10" s="589"/>
      <c r="LTG10" s="623"/>
      <c r="LTH10" s="589"/>
      <c r="LTI10" s="623"/>
      <c r="LTJ10" s="589"/>
      <c r="LTK10" s="623"/>
      <c r="LTL10" s="589"/>
      <c r="LTM10" s="623"/>
      <c r="LTN10" s="589"/>
      <c r="LTO10" s="623"/>
      <c r="LTP10" s="589"/>
      <c r="LTQ10" s="623"/>
      <c r="LTR10" s="589"/>
      <c r="LTS10" s="623"/>
      <c r="LTT10" s="589"/>
      <c r="LTU10" s="623"/>
      <c r="LTV10" s="589"/>
      <c r="LTW10" s="623"/>
      <c r="LTX10" s="589"/>
      <c r="LTY10" s="623"/>
      <c r="LTZ10" s="589"/>
      <c r="LUA10" s="623"/>
      <c r="LUB10" s="589"/>
      <c r="LUC10" s="623"/>
      <c r="LUD10" s="589"/>
      <c r="LUE10" s="623"/>
      <c r="LUF10" s="589"/>
      <c r="LUG10" s="623"/>
      <c r="LUH10" s="589"/>
      <c r="LUI10" s="623"/>
      <c r="LUJ10" s="589"/>
      <c r="LUK10" s="623"/>
      <c r="LUL10" s="589"/>
      <c r="LUM10" s="623"/>
      <c r="LUN10" s="589"/>
      <c r="LUO10" s="623"/>
      <c r="LUP10" s="589"/>
      <c r="LUQ10" s="623"/>
      <c r="LUR10" s="589"/>
      <c r="LUS10" s="623"/>
      <c r="LUT10" s="589"/>
      <c r="LUU10" s="623"/>
      <c r="LUV10" s="589"/>
      <c r="LUW10" s="623"/>
      <c r="LUX10" s="589"/>
      <c r="LUY10" s="623"/>
      <c r="LUZ10" s="589"/>
      <c r="LVA10" s="623"/>
      <c r="LVB10" s="589"/>
      <c r="LVC10" s="623"/>
      <c r="LVD10" s="589"/>
      <c r="LVE10" s="623"/>
      <c r="LVF10" s="589"/>
      <c r="LVG10" s="623"/>
      <c r="LVH10" s="589"/>
      <c r="LVI10" s="623"/>
      <c r="LVJ10" s="589"/>
      <c r="LVK10" s="623"/>
      <c r="LVL10" s="589"/>
      <c r="LVM10" s="623"/>
      <c r="LVN10" s="589"/>
      <c r="LVO10" s="623"/>
      <c r="LVP10" s="589"/>
      <c r="LVQ10" s="623"/>
      <c r="LVR10" s="589"/>
      <c r="LVS10" s="623"/>
      <c r="LVT10" s="589"/>
      <c r="LVU10" s="623"/>
      <c r="LVV10" s="589"/>
      <c r="LVW10" s="623"/>
      <c r="LVX10" s="589"/>
      <c r="LVY10" s="623"/>
      <c r="LVZ10" s="589"/>
      <c r="LWA10" s="623"/>
      <c r="LWB10" s="589"/>
      <c r="LWC10" s="623"/>
      <c r="LWD10" s="589"/>
      <c r="LWE10" s="623"/>
      <c r="LWF10" s="589"/>
      <c r="LWG10" s="623"/>
      <c r="LWH10" s="589"/>
      <c r="LWI10" s="623"/>
      <c r="LWJ10" s="589"/>
      <c r="LWK10" s="623"/>
      <c r="LWL10" s="589"/>
      <c r="LWM10" s="623"/>
      <c r="LWN10" s="589"/>
      <c r="LWO10" s="623"/>
      <c r="LWP10" s="589"/>
      <c r="LWQ10" s="623"/>
      <c r="LWR10" s="589"/>
      <c r="LWS10" s="623"/>
      <c r="LWT10" s="589"/>
      <c r="LWU10" s="623"/>
      <c r="LWV10" s="589"/>
      <c r="LWW10" s="623"/>
      <c r="LWX10" s="589"/>
      <c r="LWY10" s="623"/>
      <c r="LWZ10" s="589"/>
      <c r="LXA10" s="623"/>
      <c r="LXB10" s="589"/>
      <c r="LXC10" s="623"/>
      <c r="LXD10" s="589"/>
      <c r="LXE10" s="623"/>
      <c r="LXF10" s="589"/>
      <c r="LXG10" s="623"/>
      <c r="LXH10" s="589"/>
      <c r="LXI10" s="623"/>
      <c r="LXJ10" s="589"/>
      <c r="LXK10" s="623"/>
      <c r="LXL10" s="589"/>
      <c r="LXM10" s="623"/>
      <c r="LXN10" s="589"/>
      <c r="LXO10" s="623"/>
      <c r="LXP10" s="589"/>
      <c r="LXQ10" s="623"/>
      <c r="LXR10" s="589"/>
      <c r="LXS10" s="623"/>
      <c r="LXT10" s="589"/>
      <c r="LXU10" s="623"/>
      <c r="LXV10" s="589"/>
      <c r="LXW10" s="623"/>
      <c r="LXX10" s="589"/>
      <c r="LXY10" s="623"/>
      <c r="LXZ10" s="589"/>
      <c r="LYA10" s="623"/>
      <c r="LYB10" s="589"/>
      <c r="LYC10" s="623"/>
      <c r="LYD10" s="589"/>
      <c r="LYE10" s="623"/>
      <c r="LYF10" s="589"/>
      <c r="LYG10" s="623"/>
      <c r="LYH10" s="589"/>
      <c r="LYI10" s="623"/>
      <c r="LYJ10" s="589"/>
      <c r="LYK10" s="623"/>
      <c r="LYL10" s="589"/>
      <c r="LYM10" s="623"/>
      <c r="LYN10" s="589"/>
      <c r="LYO10" s="623"/>
      <c r="LYP10" s="589"/>
      <c r="LYQ10" s="623"/>
      <c r="LYR10" s="589"/>
      <c r="LYS10" s="623"/>
      <c r="LYT10" s="589"/>
      <c r="LYU10" s="623"/>
      <c r="LYV10" s="589"/>
      <c r="LYW10" s="623"/>
      <c r="LYX10" s="589"/>
      <c r="LYY10" s="623"/>
      <c r="LYZ10" s="589"/>
      <c r="LZA10" s="623"/>
      <c r="LZB10" s="589"/>
      <c r="LZC10" s="623"/>
      <c r="LZD10" s="589"/>
      <c r="LZE10" s="623"/>
      <c r="LZF10" s="589"/>
      <c r="LZG10" s="623"/>
      <c r="LZH10" s="589"/>
      <c r="LZI10" s="623"/>
      <c r="LZJ10" s="589"/>
      <c r="LZK10" s="623"/>
      <c r="LZL10" s="589"/>
      <c r="LZM10" s="623"/>
      <c r="LZN10" s="589"/>
      <c r="LZO10" s="623"/>
      <c r="LZP10" s="589"/>
      <c r="LZQ10" s="623"/>
      <c r="LZR10" s="589"/>
      <c r="LZS10" s="623"/>
      <c r="LZT10" s="589"/>
      <c r="LZU10" s="623"/>
      <c r="LZV10" s="589"/>
      <c r="LZW10" s="623"/>
      <c r="LZX10" s="589"/>
      <c r="LZY10" s="623"/>
      <c r="LZZ10" s="589"/>
      <c r="MAA10" s="623"/>
      <c r="MAB10" s="589"/>
      <c r="MAC10" s="623"/>
      <c r="MAD10" s="589"/>
      <c r="MAE10" s="623"/>
      <c r="MAF10" s="589"/>
      <c r="MAG10" s="623"/>
      <c r="MAH10" s="589"/>
      <c r="MAI10" s="623"/>
      <c r="MAJ10" s="589"/>
      <c r="MAK10" s="623"/>
      <c r="MAL10" s="589"/>
      <c r="MAM10" s="623"/>
      <c r="MAN10" s="589"/>
      <c r="MAO10" s="623"/>
      <c r="MAP10" s="589"/>
      <c r="MAQ10" s="623"/>
      <c r="MAR10" s="589"/>
      <c r="MAS10" s="623"/>
      <c r="MAT10" s="589"/>
      <c r="MAU10" s="623"/>
      <c r="MAV10" s="589"/>
      <c r="MAW10" s="623"/>
      <c r="MAX10" s="589"/>
      <c r="MAY10" s="623"/>
      <c r="MAZ10" s="589"/>
      <c r="MBA10" s="623"/>
      <c r="MBB10" s="589"/>
      <c r="MBC10" s="623"/>
      <c r="MBD10" s="589"/>
      <c r="MBE10" s="623"/>
      <c r="MBF10" s="589"/>
      <c r="MBG10" s="623"/>
      <c r="MBH10" s="589"/>
      <c r="MBI10" s="623"/>
      <c r="MBJ10" s="589"/>
      <c r="MBK10" s="623"/>
      <c r="MBL10" s="589"/>
      <c r="MBM10" s="623"/>
      <c r="MBN10" s="589"/>
      <c r="MBO10" s="623"/>
      <c r="MBP10" s="589"/>
      <c r="MBQ10" s="623"/>
      <c r="MBR10" s="589"/>
      <c r="MBS10" s="623"/>
      <c r="MBT10" s="589"/>
      <c r="MBU10" s="623"/>
      <c r="MBV10" s="589"/>
      <c r="MBW10" s="623"/>
      <c r="MBX10" s="589"/>
      <c r="MBY10" s="623"/>
      <c r="MBZ10" s="589"/>
      <c r="MCA10" s="623"/>
      <c r="MCB10" s="589"/>
      <c r="MCC10" s="623"/>
      <c r="MCD10" s="589"/>
      <c r="MCE10" s="623"/>
      <c r="MCF10" s="589"/>
      <c r="MCG10" s="623"/>
      <c r="MCH10" s="589"/>
      <c r="MCI10" s="623"/>
      <c r="MCJ10" s="589"/>
      <c r="MCK10" s="623"/>
      <c r="MCL10" s="589"/>
      <c r="MCM10" s="623"/>
      <c r="MCN10" s="589"/>
      <c r="MCO10" s="623"/>
      <c r="MCP10" s="589"/>
      <c r="MCQ10" s="623"/>
      <c r="MCR10" s="589"/>
      <c r="MCS10" s="623"/>
      <c r="MCT10" s="589"/>
      <c r="MCU10" s="623"/>
      <c r="MCV10" s="589"/>
      <c r="MCW10" s="623"/>
      <c r="MCX10" s="589"/>
      <c r="MCY10" s="623"/>
      <c r="MCZ10" s="589"/>
      <c r="MDA10" s="623"/>
      <c r="MDB10" s="589"/>
      <c r="MDC10" s="623"/>
      <c r="MDD10" s="589"/>
      <c r="MDE10" s="623"/>
      <c r="MDF10" s="589"/>
      <c r="MDG10" s="623"/>
      <c r="MDH10" s="589"/>
      <c r="MDI10" s="623"/>
      <c r="MDJ10" s="589"/>
      <c r="MDK10" s="623"/>
      <c r="MDL10" s="589"/>
      <c r="MDM10" s="623"/>
      <c r="MDN10" s="589"/>
      <c r="MDO10" s="623"/>
      <c r="MDP10" s="589"/>
      <c r="MDQ10" s="623"/>
      <c r="MDR10" s="589"/>
      <c r="MDS10" s="623"/>
      <c r="MDT10" s="589"/>
      <c r="MDU10" s="623"/>
      <c r="MDV10" s="589"/>
      <c r="MDW10" s="623"/>
      <c r="MDX10" s="589"/>
      <c r="MDY10" s="623"/>
      <c r="MDZ10" s="589"/>
      <c r="MEA10" s="623"/>
      <c r="MEB10" s="589"/>
      <c r="MEC10" s="623"/>
      <c r="MED10" s="589"/>
      <c r="MEE10" s="623"/>
      <c r="MEF10" s="589"/>
      <c r="MEG10" s="623"/>
      <c r="MEH10" s="589"/>
      <c r="MEI10" s="623"/>
      <c r="MEJ10" s="589"/>
      <c r="MEK10" s="623"/>
      <c r="MEL10" s="589"/>
      <c r="MEM10" s="623"/>
      <c r="MEN10" s="589"/>
      <c r="MEO10" s="623"/>
      <c r="MEP10" s="589"/>
      <c r="MEQ10" s="623"/>
      <c r="MER10" s="589"/>
      <c r="MES10" s="623"/>
      <c r="MET10" s="589"/>
      <c r="MEU10" s="623"/>
      <c r="MEV10" s="589"/>
      <c r="MEW10" s="623"/>
      <c r="MEX10" s="589"/>
      <c r="MEY10" s="623"/>
      <c r="MEZ10" s="589"/>
      <c r="MFA10" s="623"/>
      <c r="MFB10" s="589"/>
      <c r="MFC10" s="623"/>
      <c r="MFD10" s="589"/>
      <c r="MFE10" s="623"/>
      <c r="MFF10" s="589"/>
      <c r="MFG10" s="623"/>
      <c r="MFH10" s="589"/>
      <c r="MFI10" s="623"/>
      <c r="MFJ10" s="589"/>
      <c r="MFK10" s="623"/>
      <c r="MFL10" s="589"/>
      <c r="MFM10" s="623"/>
      <c r="MFN10" s="589"/>
      <c r="MFO10" s="623"/>
      <c r="MFP10" s="589"/>
      <c r="MFQ10" s="623"/>
      <c r="MFR10" s="589"/>
      <c r="MFS10" s="623"/>
      <c r="MFT10" s="589"/>
      <c r="MFU10" s="623"/>
      <c r="MFV10" s="589"/>
      <c r="MFW10" s="623"/>
      <c r="MFX10" s="589"/>
      <c r="MFY10" s="623"/>
      <c r="MFZ10" s="589"/>
      <c r="MGA10" s="623"/>
      <c r="MGB10" s="589"/>
      <c r="MGC10" s="623"/>
      <c r="MGD10" s="589"/>
      <c r="MGE10" s="623"/>
      <c r="MGF10" s="589"/>
      <c r="MGG10" s="623"/>
      <c r="MGH10" s="589"/>
      <c r="MGI10" s="623"/>
      <c r="MGJ10" s="589"/>
      <c r="MGK10" s="623"/>
      <c r="MGL10" s="589"/>
      <c r="MGM10" s="623"/>
      <c r="MGN10" s="589"/>
      <c r="MGO10" s="623"/>
      <c r="MGP10" s="589"/>
      <c r="MGQ10" s="623"/>
      <c r="MGR10" s="589"/>
      <c r="MGS10" s="623"/>
      <c r="MGT10" s="589"/>
      <c r="MGU10" s="623"/>
      <c r="MGV10" s="589"/>
      <c r="MGW10" s="623"/>
      <c r="MGX10" s="589"/>
      <c r="MGY10" s="623"/>
      <c r="MGZ10" s="589"/>
      <c r="MHA10" s="623"/>
      <c r="MHB10" s="589"/>
      <c r="MHC10" s="623"/>
      <c r="MHD10" s="589"/>
      <c r="MHE10" s="623"/>
      <c r="MHF10" s="589"/>
      <c r="MHG10" s="623"/>
      <c r="MHH10" s="589"/>
      <c r="MHI10" s="623"/>
      <c r="MHJ10" s="589"/>
      <c r="MHK10" s="623"/>
      <c r="MHL10" s="589"/>
      <c r="MHM10" s="623"/>
      <c r="MHN10" s="589"/>
      <c r="MHO10" s="623"/>
      <c r="MHP10" s="589"/>
      <c r="MHQ10" s="623"/>
      <c r="MHR10" s="589"/>
      <c r="MHS10" s="623"/>
      <c r="MHT10" s="589"/>
      <c r="MHU10" s="623"/>
      <c r="MHV10" s="589"/>
      <c r="MHW10" s="623"/>
      <c r="MHX10" s="589"/>
      <c r="MHY10" s="623"/>
      <c r="MHZ10" s="589"/>
      <c r="MIA10" s="623"/>
      <c r="MIB10" s="589"/>
      <c r="MIC10" s="623"/>
      <c r="MID10" s="589"/>
      <c r="MIE10" s="623"/>
      <c r="MIF10" s="589"/>
      <c r="MIG10" s="623"/>
      <c r="MIH10" s="589"/>
      <c r="MII10" s="623"/>
      <c r="MIJ10" s="589"/>
      <c r="MIK10" s="623"/>
      <c r="MIL10" s="589"/>
      <c r="MIM10" s="623"/>
      <c r="MIN10" s="589"/>
      <c r="MIO10" s="623"/>
      <c r="MIP10" s="589"/>
      <c r="MIQ10" s="623"/>
      <c r="MIR10" s="589"/>
      <c r="MIS10" s="623"/>
      <c r="MIT10" s="589"/>
      <c r="MIU10" s="623"/>
      <c r="MIV10" s="589"/>
      <c r="MIW10" s="623"/>
      <c r="MIX10" s="589"/>
      <c r="MIY10" s="623"/>
      <c r="MIZ10" s="589"/>
      <c r="MJA10" s="623"/>
      <c r="MJB10" s="589"/>
      <c r="MJC10" s="623"/>
      <c r="MJD10" s="589"/>
      <c r="MJE10" s="623"/>
      <c r="MJF10" s="589"/>
      <c r="MJG10" s="623"/>
      <c r="MJH10" s="589"/>
      <c r="MJI10" s="623"/>
      <c r="MJJ10" s="589"/>
      <c r="MJK10" s="623"/>
      <c r="MJL10" s="589"/>
      <c r="MJM10" s="623"/>
      <c r="MJN10" s="589"/>
      <c r="MJO10" s="623"/>
      <c r="MJP10" s="589"/>
      <c r="MJQ10" s="623"/>
      <c r="MJR10" s="589"/>
      <c r="MJS10" s="623"/>
      <c r="MJT10" s="589"/>
      <c r="MJU10" s="623"/>
      <c r="MJV10" s="589"/>
      <c r="MJW10" s="623"/>
      <c r="MJX10" s="589"/>
      <c r="MJY10" s="623"/>
      <c r="MJZ10" s="589"/>
      <c r="MKA10" s="623"/>
      <c r="MKB10" s="589"/>
      <c r="MKC10" s="623"/>
      <c r="MKD10" s="589"/>
      <c r="MKE10" s="623"/>
      <c r="MKF10" s="589"/>
      <c r="MKG10" s="623"/>
      <c r="MKH10" s="589"/>
      <c r="MKI10" s="623"/>
      <c r="MKJ10" s="589"/>
      <c r="MKK10" s="623"/>
      <c r="MKL10" s="589"/>
      <c r="MKM10" s="623"/>
      <c r="MKN10" s="589"/>
      <c r="MKO10" s="623"/>
      <c r="MKP10" s="589"/>
      <c r="MKQ10" s="623"/>
      <c r="MKR10" s="589"/>
      <c r="MKS10" s="623"/>
      <c r="MKT10" s="589"/>
      <c r="MKU10" s="623"/>
      <c r="MKV10" s="589"/>
      <c r="MKW10" s="623"/>
      <c r="MKX10" s="589"/>
      <c r="MKY10" s="623"/>
      <c r="MKZ10" s="589"/>
      <c r="MLA10" s="623"/>
      <c r="MLB10" s="589"/>
      <c r="MLC10" s="623"/>
      <c r="MLD10" s="589"/>
      <c r="MLE10" s="623"/>
      <c r="MLF10" s="589"/>
      <c r="MLG10" s="623"/>
      <c r="MLH10" s="589"/>
      <c r="MLI10" s="623"/>
      <c r="MLJ10" s="589"/>
      <c r="MLK10" s="623"/>
      <c r="MLL10" s="589"/>
      <c r="MLM10" s="623"/>
      <c r="MLN10" s="589"/>
      <c r="MLO10" s="623"/>
      <c r="MLP10" s="589"/>
      <c r="MLQ10" s="623"/>
      <c r="MLR10" s="589"/>
      <c r="MLS10" s="623"/>
      <c r="MLT10" s="589"/>
      <c r="MLU10" s="623"/>
      <c r="MLV10" s="589"/>
      <c r="MLW10" s="623"/>
      <c r="MLX10" s="589"/>
      <c r="MLY10" s="623"/>
      <c r="MLZ10" s="589"/>
      <c r="MMA10" s="623"/>
      <c r="MMB10" s="589"/>
      <c r="MMC10" s="623"/>
      <c r="MMD10" s="589"/>
      <c r="MME10" s="623"/>
      <c r="MMF10" s="589"/>
      <c r="MMG10" s="623"/>
      <c r="MMH10" s="589"/>
      <c r="MMI10" s="623"/>
      <c r="MMJ10" s="589"/>
      <c r="MMK10" s="623"/>
      <c r="MML10" s="589"/>
      <c r="MMM10" s="623"/>
      <c r="MMN10" s="589"/>
      <c r="MMO10" s="623"/>
      <c r="MMP10" s="589"/>
      <c r="MMQ10" s="623"/>
      <c r="MMR10" s="589"/>
      <c r="MMS10" s="623"/>
      <c r="MMT10" s="589"/>
      <c r="MMU10" s="623"/>
      <c r="MMV10" s="589"/>
      <c r="MMW10" s="623"/>
      <c r="MMX10" s="589"/>
      <c r="MMY10" s="623"/>
      <c r="MMZ10" s="589"/>
      <c r="MNA10" s="623"/>
      <c r="MNB10" s="589"/>
      <c r="MNC10" s="623"/>
      <c r="MND10" s="589"/>
      <c r="MNE10" s="623"/>
      <c r="MNF10" s="589"/>
      <c r="MNG10" s="623"/>
      <c r="MNH10" s="589"/>
      <c r="MNI10" s="623"/>
      <c r="MNJ10" s="589"/>
      <c r="MNK10" s="623"/>
      <c r="MNL10" s="589"/>
      <c r="MNM10" s="623"/>
      <c r="MNN10" s="589"/>
      <c r="MNO10" s="623"/>
      <c r="MNP10" s="589"/>
      <c r="MNQ10" s="623"/>
      <c r="MNR10" s="589"/>
      <c r="MNS10" s="623"/>
      <c r="MNT10" s="589"/>
      <c r="MNU10" s="623"/>
      <c r="MNV10" s="589"/>
      <c r="MNW10" s="623"/>
      <c r="MNX10" s="589"/>
      <c r="MNY10" s="623"/>
      <c r="MNZ10" s="589"/>
      <c r="MOA10" s="623"/>
      <c r="MOB10" s="589"/>
      <c r="MOC10" s="623"/>
      <c r="MOD10" s="589"/>
      <c r="MOE10" s="623"/>
      <c r="MOF10" s="589"/>
      <c r="MOG10" s="623"/>
      <c r="MOH10" s="589"/>
      <c r="MOI10" s="623"/>
      <c r="MOJ10" s="589"/>
      <c r="MOK10" s="623"/>
      <c r="MOL10" s="589"/>
      <c r="MOM10" s="623"/>
      <c r="MON10" s="589"/>
      <c r="MOO10" s="623"/>
      <c r="MOP10" s="589"/>
      <c r="MOQ10" s="623"/>
      <c r="MOR10" s="589"/>
      <c r="MOS10" s="623"/>
      <c r="MOT10" s="589"/>
      <c r="MOU10" s="623"/>
      <c r="MOV10" s="589"/>
      <c r="MOW10" s="623"/>
      <c r="MOX10" s="589"/>
      <c r="MOY10" s="623"/>
      <c r="MOZ10" s="589"/>
      <c r="MPA10" s="623"/>
      <c r="MPB10" s="589"/>
      <c r="MPC10" s="623"/>
      <c r="MPD10" s="589"/>
      <c r="MPE10" s="623"/>
      <c r="MPF10" s="589"/>
      <c r="MPG10" s="623"/>
      <c r="MPH10" s="589"/>
      <c r="MPI10" s="623"/>
      <c r="MPJ10" s="589"/>
      <c r="MPK10" s="623"/>
      <c r="MPL10" s="589"/>
      <c r="MPM10" s="623"/>
      <c r="MPN10" s="589"/>
      <c r="MPO10" s="623"/>
      <c r="MPP10" s="589"/>
      <c r="MPQ10" s="623"/>
      <c r="MPR10" s="589"/>
      <c r="MPS10" s="623"/>
      <c r="MPT10" s="589"/>
      <c r="MPU10" s="623"/>
      <c r="MPV10" s="589"/>
      <c r="MPW10" s="623"/>
      <c r="MPX10" s="589"/>
      <c r="MPY10" s="623"/>
      <c r="MPZ10" s="589"/>
      <c r="MQA10" s="623"/>
      <c r="MQB10" s="589"/>
      <c r="MQC10" s="623"/>
      <c r="MQD10" s="589"/>
      <c r="MQE10" s="623"/>
      <c r="MQF10" s="589"/>
      <c r="MQG10" s="623"/>
      <c r="MQH10" s="589"/>
      <c r="MQI10" s="623"/>
      <c r="MQJ10" s="589"/>
      <c r="MQK10" s="623"/>
      <c r="MQL10" s="589"/>
      <c r="MQM10" s="623"/>
      <c r="MQN10" s="589"/>
      <c r="MQO10" s="623"/>
      <c r="MQP10" s="589"/>
      <c r="MQQ10" s="623"/>
      <c r="MQR10" s="589"/>
      <c r="MQS10" s="623"/>
      <c r="MQT10" s="589"/>
      <c r="MQU10" s="623"/>
      <c r="MQV10" s="589"/>
      <c r="MQW10" s="623"/>
      <c r="MQX10" s="589"/>
      <c r="MQY10" s="623"/>
      <c r="MQZ10" s="589"/>
      <c r="MRA10" s="623"/>
      <c r="MRB10" s="589"/>
      <c r="MRC10" s="623"/>
      <c r="MRD10" s="589"/>
      <c r="MRE10" s="623"/>
      <c r="MRF10" s="589"/>
      <c r="MRG10" s="623"/>
      <c r="MRH10" s="589"/>
      <c r="MRI10" s="623"/>
      <c r="MRJ10" s="589"/>
      <c r="MRK10" s="623"/>
      <c r="MRL10" s="589"/>
      <c r="MRM10" s="623"/>
      <c r="MRN10" s="589"/>
      <c r="MRO10" s="623"/>
      <c r="MRP10" s="589"/>
      <c r="MRQ10" s="623"/>
      <c r="MRR10" s="589"/>
      <c r="MRS10" s="623"/>
      <c r="MRT10" s="589"/>
      <c r="MRU10" s="623"/>
      <c r="MRV10" s="589"/>
      <c r="MRW10" s="623"/>
      <c r="MRX10" s="589"/>
      <c r="MRY10" s="623"/>
      <c r="MRZ10" s="589"/>
      <c r="MSA10" s="623"/>
      <c r="MSB10" s="589"/>
      <c r="MSC10" s="623"/>
      <c r="MSD10" s="589"/>
      <c r="MSE10" s="623"/>
      <c r="MSF10" s="589"/>
      <c r="MSG10" s="623"/>
      <c r="MSH10" s="589"/>
      <c r="MSI10" s="623"/>
      <c r="MSJ10" s="589"/>
      <c r="MSK10" s="623"/>
      <c r="MSL10" s="589"/>
      <c r="MSM10" s="623"/>
      <c r="MSN10" s="589"/>
      <c r="MSO10" s="623"/>
      <c r="MSP10" s="589"/>
      <c r="MSQ10" s="623"/>
      <c r="MSR10" s="589"/>
      <c r="MSS10" s="623"/>
      <c r="MST10" s="589"/>
      <c r="MSU10" s="623"/>
      <c r="MSV10" s="589"/>
      <c r="MSW10" s="623"/>
      <c r="MSX10" s="589"/>
      <c r="MSY10" s="623"/>
      <c r="MSZ10" s="589"/>
      <c r="MTA10" s="623"/>
      <c r="MTB10" s="589"/>
      <c r="MTC10" s="623"/>
      <c r="MTD10" s="589"/>
      <c r="MTE10" s="623"/>
      <c r="MTF10" s="589"/>
      <c r="MTG10" s="623"/>
      <c r="MTH10" s="589"/>
      <c r="MTI10" s="623"/>
      <c r="MTJ10" s="589"/>
      <c r="MTK10" s="623"/>
      <c r="MTL10" s="589"/>
      <c r="MTM10" s="623"/>
      <c r="MTN10" s="589"/>
      <c r="MTO10" s="623"/>
      <c r="MTP10" s="589"/>
      <c r="MTQ10" s="623"/>
      <c r="MTR10" s="589"/>
      <c r="MTS10" s="623"/>
      <c r="MTT10" s="589"/>
      <c r="MTU10" s="623"/>
      <c r="MTV10" s="589"/>
      <c r="MTW10" s="623"/>
      <c r="MTX10" s="589"/>
      <c r="MTY10" s="623"/>
      <c r="MTZ10" s="589"/>
      <c r="MUA10" s="623"/>
      <c r="MUB10" s="589"/>
      <c r="MUC10" s="623"/>
      <c r="MUD10" s="589"/>
      <c r="MUE10" s="623"/>
      <c r="MUF10" s="589"/>
      <c r="MUG10" s="623"/>
      <c r="MUH10" s="589"/>
      <c r="MUI10" s="623"/>
      <c r="MUJ10" s="589"/>
      <c r="MUK10" s="623"/>
      <c r="MUL10" s="589"/>
      <c r="MUM10" s="623"/>
      <c r="MUN10" s="589"/>
      <c r="MUO10" s="623"/>
      <c r="MUP10" s="589"/>
      <c r="MUQ10" s="623"/>
      <c r="MUR10" s="589"/>
      <c r="MUS10" s="623"/>
      <c r="MUT10" s="589"/>
      <c r="MUU10" s="623"/>
      <c r="MUV10" s="589"/>
      <c r="MUW10" s="623"/>
      <c r="MUX10" s="589"/>
      <c r="MUY10" s="623"/>
      <c r="MUZ10" s="589"/>
      <c r="MVA10" s="623"/>
      <c r="MVB10" s="589"/>
      <c r="MVC10" s="623"/>
      <c r="MVD10" s="589"/>
      <c r="MVE10" s="623"/>
      <c r="MVF10" s="589"/>
      <c r="MVG10" s="623"/>
      <c r="MVH10" s="589"/>
      <c r="MVI10" s="623"/>
      <c r="MVJ10" s="589"/>
      <c r="MVK10" s="623"/>
      <c r="MVL10" s="589"/>
      <c r="MVM10" s="623"/>
      <c r="MVN10" s="589"/>
      <c r="MVO10" s="623"/>
      <c r="MVP10" s="589"/>
      <c r="MVQ10" s="623"/>
      <c r="MVR10" s="589"/>
      <c r="MVS10" s="623"/>
      <c r="MVT10" s="589"/>
      <c r="MVU10" s="623"/>
      <c r="MVV10" s="589"/>
      <c r="MVW10" s="623"/>
      <c r="MVX10" s="589"/>
      <c r="MVY10" s="623"/>
      <c r="MVZ10" s="589"/>
      <c r="MWA10" s="623"/>
      <c r="MWB10" s="589"/>
      <c r="MWC10" s="623"/>
      <c r="MWD10" s="589"/>
      <c r="MWE10" s="623"/>
      <c r="MWF10" s="589"/>
      <c r="MWG10" s="623"/>
      <c r="MWH10" s="589"/>
      <c r="MWI10" s="623"/>
      <c r="MWJ10" s="589"/>
      <c r="MWK10" s="623"/>
      <c r="MWL10" s="589"/>
      <c r="MWM10" s="623"/>
      <c r="MWN10" s="589"/>
      <c r="MWO10" s="623"/>
      <c r="MWP10" s="589"/>
      <c r="MWQ10" s="623"/>
      <c r="MWR10" s="589"/>
      <c r="MWS10" s="623"/>
      <c r="MWT10" s="589"/>
      <c r="MWU10" s="623"/>
      <c r="MWV10" s="589"/>
      <c r="MWW10" s="623"/>
      <c r="MWX10" s="589"/>
      <c r="MWY10" s="623"/>
      <c r="MWZ10" s="589"/>
      <c r="MXA10" s="623"/>
      <c r="MXB10" s="589"/>
      <c r="MXC10" s="623"/>
      <c r="MXD10" s="589"/>
      <c r="MXE10" s="623"/>
      <c r="MXF10" s="589"/>
      <c r="MXG10" s="623"/>
      <c r="MXH10" s="589"/>
      <c r="MXI10" s="623"/>
      <c r="MXJ10" s="589"/>
      <c r="MXK10" s="623"/>
      <c r="MXL10" s="589"/>
      <c r="MXM10" s="623"/>
      <c r="MXN10" s="589"/>
      <c r="MXO10" s="623"/>
      <c r="MXP10" s="589"/>
      <c r="MXQ10" s="623"/>
      <c r="MXR10" s="589"/>
      <c r="MXS10" s="623"/>
      <c r="MXT10" s="589"/>
      <c r="MXU10" s="623"/>
      <c r="MXV10" s="589"/>
      <c r="MXW10" s="623"/>
      <c r="MXX10" s="589"/>
      <c r="MXY10" s="623"/>
      <c r="MXZ10" s="589"/>
      <c r="MYA10" s="623"/>
      <c r="MYB10" s="589"/>
      <c r="MYC10" s="623"/>
      <c r="MYD10" s="589"/>
      <c r="MYE10" s="623"/>
      <c r="MYF10" s="589"/>
      <c r="MYG10" s="623"/>
      <c r="MYH10" s="589"/>
      <c r="MYI10" s="623"/>
      <c r="MYJ10" s="589"/>
      <c r="MYK10" s="623"/>
      <c r="MYL10" s="589"/>
      <c r="MYM10" s="623"/>
      <c r="MYN10" s="589"/>
      <c r="MYO10" s="623"/>
      <c r="MYP10" s="589"/>
      <c r="MYQ10" s="623"/>
      <c r="MYR10" s="589"/>
      <c r="MYS10" s="623"/>
      <c r="MYT10" s="589"/>
      <c r="MYU10" s="623"/>
      <c r="MYV10" s="589"/>
      <c r="MYW10" s="623"/>
      <c r="MYX10" s="589"/>
      <c r="MYY10" s="623"/>
      <c r="MYZ10" s="589"/>
      <c r="MZA10" s="623"/>
      <c r="MZB10" s="589"/>
      <c r="MZC10" s="623"/>
      <c r="MZD10" s="589"/>
      <c r="MZE10" s="623"/>
      <c r="MZF10" s="589"/>
      <c r="MZG10" s="623"/>
      <c r="MZH10" s="589"/>
      <c r="MZI10" s="623"/>
      <c r="MZJ10" s="589"/>
      <c r="MZK10" s="623"/>
      <c r="MZL10" s="589"/>
      <c r="MZM10" s="623"/>
      <c r="MZN10" s="589"/>
      <c r="MZO10" s="623"/>
      <c r="MZP10" s="589"/>
      <c r="MZQ10" s="623"/>
      <c r="MZR10" s="589"/>
      <c r="MZS10" s="623"/>
      <c r="MZT10" s="589"/>
      <c r="MZU10" s="623"/>
      <c r="MZV10" s="589"/>
      <c r="MZW10" s="623"/>
      <c r="MZX10" s="589"/>
      <c r="MZY10" s="623"/>
      <c r="MZZ10" s="589"/>
      <c r="NAA10" s="623"/>
      <c r="NAB10" s="589"/>
      <c r="NAC10" s="623"/>
      <c r="NAD10" s="589"/>
      <c r="NAE10" s="623"/>
      <c r="NAF10" s="589"/>
      <c r="NAG10" s="623"/>
      <c r="NAH10" s="589"/>
      <c r="NAI10" s="623"/>
      <c r="NAJ10" s="589"/>
      <c r="NAK10" s="623"/>
      <c r="NAL10" s="589"/>
      <c r="NAM10" s="623"/>
      <c r="NAN10" s="589"/>
      <c r="NAO10" s="623"/>
      <c r="NAP10" s="589"/>
      <c r="NAQ10" s="623"/>
      <c r="NAR10" s="589"/>
      <c r="NAS10" s="623"/>
      <c r="NAT10" s="589"/>
      <c r="NAU10" s="623"/>
      <c r="NAV10" s="589"/>
      <c r="NAW10" s="623"/>
      <c r="NAX10" s="589"/>
      <c r="NAY10" s="623"/>
      <c r="NAZ10" s="589"/>
      <c r="NBA10" s="623"/>
      <c r="NBB10" s="589"/>
      <c r="NBC10" s="623"/>
      <c r="NBD10" s="589"/>
      <c r="NBE10" s="623"/>
      <c r="NBF10" s="589"/>
      <c r="NBG10" s="623"/>
      <c r="NBH10" s="589"/>
      <c r="NBI10" s="623"/>
      <c r="NBJ10" s="589"/>
      <c r="NBK10" s="623"/>
      <c r="NBL10" s="589"/>
      <c r="NBM10" s="623"/>
      <c r="NBN10" s="589"/>
      <c r="NBO10" s="623"/>
      <c r="NBP10" s="589"/>
      <c r="NBQ10" s="623"/>
      <c r="NBR10" s="589"/>
      <c r="NBS10" s="623"/>
      <c r="NBT10" s="589"/>
      <c r="NBU10" s="623"/>
      <c r="NBV10" s="589"/>
      <c r="NBW10" s="623"/>
      <c r="NBX10" s="589"/>
      <c r="NBY10" s="623"/>
      <c r="NBZ10" s="589"/>
      <c r="NCA10" s="623"/>
      <c r="NCB10" s="589"/>
      <c r="NCC10" s="623"/>
      <c r="NCD10" s="589"/>
      <c r="NCE10" s="623"/>
      <c r="NCF10" s="589"/>
      <c r="NCG10" s="623"/>
      <c r="NCH10" s="589"/>
      <c r="NCI10" s="623"/>
      <c r="NCJ10" s="589"/>
      <c r="NCK10" s="623"/>
      <c r="NCL10" s="589"/>
      <c r="NCM10" s="623"/>
      <c r="NCN10" s="589"/>
      <c r="NCO10" s="623"/>
      <c r="NCP10" s="589"/>
      <c r="NCQ10" s="623"/>
      <c r="NCR10" s="589"/>
      <c r="NCS10" s="623"/>
      <c r="NCT10" s="589"/>
      <c r="NCU10" s="623"/>
      <c r="NCV10" s="589"/>
      <c r="NCW10" s="623"/>
      <c r="NCX10" s="589"/>
      <c r="NCY10" s="623"/>
      <c r="NCZ10" s="589"/>
      <c r="NDA10" s="623"/>
      <c r="NDB10" s="589"/>
      <c r="NDC10" s="623"/>
      <c r="NDD10" s="589"/>
      <c r="NDE10" s="623"/>
      <c r="NDF10" s="589"/>
      <c r="NDG10" s="623"/>
      <c r="NDH10" s="589"/>
      <c r="NDI10" s="623"/>
      <c r="NDJ10" s="589"/>
      <c r="NDK10" s="623"/>
      <c r="NDL10" s="589"/>
      <c r="NDM10" s="623"/>
      <c r="NDN10" s="589"/>
      <c r="NDO10" s="623"/>
      <c r="NDP10" s="589"/>
      <c r="NDQ10" s="623"/>
      <c r="NDR10" s="589"/>
      <c r="NDS10" s="623"/>
      <c r="NDT10" s="589"/>
      <c r="NDU10" s="623"/>
      <c r="NDV10" s="589"/>
      <c r="NDW10" s="623"/>
      <c r="NDX10" s="589"/>
      <c r="NDY10" s="623"/>
      <c r="NDZ10" s="589"/>
      <c r="NEA10" s="623"/>
      <c r="NEB10" s="589"/>
      <c r="NEC10" s="623"/>
      <c r="NED10" s="589"/>
      <c r="NEE10" s="623"/>
      <c r="NEF10" s="589"/>
      <c r="NEG10" s="623"/>
      <c r="NEH10" s="589"/>
      <c r="NEI10" s="623"/>
      <c r="NEJ10" s="589"/>
      <c r="NEK10" s="623"/>
      <c r="NEL10" s="589"/>
      <c r="NEM10" s="623"/>
      <c r="NEN10" s="589"/>
      <c r="NEO10" s="623"/>
      <c r="NEP10" s="589"/>
      <c r="NEQ10" s="623"/>
      <c r="NER10" s="589"/>
      <c r="NES10" s="623"/>
      <c r="NET10" s="589"/>
      <c r="NEU10" s="623"/>
      <c r="NEV10" s="589"/>
      <c r="NEW10" s="623"/>
      <c r="NEX10" s="589"/>
      <c r="NEY10" s="623"/>
      <c r="NEZ10" s="589"/>
      <c r="NFA10" s="623"/>
      <c r="NFB10" s="589"/>
      <c r="NFC10" s="623"/>
      <c r="NFD10" s="589"/>
      <c r="NFE10" s="623"/>
      <c r="NFF10" s="589"/>
      <c r="NFG10" s="623"/>
      <c r="NFH10" s="589"/>
      <c r="NFI10" s="623"/>
      <c r="NFJ10" s="589"/>
      <c r="NFK10" s="623"/>
      <c r="NFL10" s="589"/>
      <c r="NFM10" s="623"/>
      <c r="NFN10" s="589"/>
      <c r="NFO10" s="623"/>
      <c r="NFP10" s="589"/>
      <c r="NFQ10" s="623"/>
      <c r="NFR10" s="589"/>
      <c r="NFS10" s="623"/>
      <c r="NFT10" s="589"/>
      <c r="NFU10" s="623"/>
      <c r="NFV10" s="589"/>
      <c r="NFW10" s="623"/>
      <c r="NFX10" s="589"/>
      <c r="NFY10" s="623"/>
      <c r="NFZ10" s="589"/>
      <c r="NGA10" s="623"/>
      <c r="NGB10" s="589"/>
      <c r="NGC10" s="623"/>
      <c r="NGD10" s="589"/>
      <c r="NGE10" s="623"/>
      <c r="NGF10" s="589"/>
      <c r="NGG10" s="623"/>
      <c r="NGH10" s="589"/>
      <c r="NGI10" s="623"/>
      <c r="NGJ10" s="589"/>
      <c r="NGK10" s="623"/>
      <c r="NGL10" s="589"/>
      <c r="NGM10" s="623"/>
      <c r="NGN10" s="589"/>
      <c r="NGO10" s="623"/>
      <c r="NGP10" s="589"/>
      <c r="NGQ10" s="623"/>
      <c r="NGR10" s="589"/>
      <c r="NGS10" s="623"/>
      <c r="NGT10" s="589"/>
      <c r="NGU10" s="623"/>
      <c r="NGV10" s="589"/>
      <c r="NGW10" s="623"/>
      <c r="NGX10" s="589"/>
      <c r="NGY10" s="623"/>
      <c r="NGZ10" s="589"/>
      <c r="NHA10" s="623"/>
      <c r="NHB10" s="589"/>
      <c r="NHC10" s="623"/>
      <c r="NHD10" s="589"/>
      <c r="NHE10" s="623"/>
      <c r="NHF10" s="589"/>
      <c r="NHG10" s="623"/>
      <c r="NHH10" s="589"/>
      <c r="NHI10" s="623"/>
      <c r="NHJ10" s="589"/>
      <c r="NHK10" s="623"/>
      <c r="NHL10" s="589"/>
      <c r="NHM10" s="623"/>
      <c r="NHN10" s="589"/>
      <c r="NHO10" s="623"/>
      <c r="NHP10" s="589"/>
      <c r="NHQ10" s="623"/>
      <c r="NHR10" s="589"/>
      <c r="NHS10" s="623"/>
      <c r="NHT10" s="589"/>
      <c r="NHU10" s="623"/>
      <c r="NHV10" s="589"/>
      <c r="NHW10" s="623"/>
      <c r="NHX10" s="589"/>
      <c r="NHY10" s="623"/>
      <c r="NHZ10" s="589"/>
      <c r="NIA10" s="623"/>
      <c r="NIB10" s="589"/>
      <c r="NIC10" s="623"/>
      <c r="NID10" s="589"/>
      <c r="NIE10" s="623"/>
      <c r="NIF10" s="589"/>
      <c r="NIG10" s="623"/>
      <c r="NIH10" s="589"/>
      <c r="NII10" s="623"/>
      <c r="NIJ10" s="589"/>
      <c r="NIK10" s="623"/>
      <c r="NIL10" s="589"/>
      <c r="NIM10" s="623"/>
      <c r="NIN10" s="589"/>
      <c r="NIO10" s="623"/>
      <c r="NIP10" s="589"/>
      <c r="NIQ10" s="623"/>
      <c r="NIR10" s="589"/>
      <c r="NIS10" s="623"/>
      <c r="NIT10" s="589"/>
      <c r="NIU10" s="623"/>
      <c r="NIV10" s="589"/>
      <c r="NIW10" s="623"/>
      <c r="NIX10" s="589"/>
      <c r="NIY10" s="623"/>
      <c r="NIZ10" s="589"/>
      <c r="NJA10" s="623"/>
      <c r="NJB10" s="589"/>
      <c r="NJC10" s="623"/>
      <c r="NJD10" s="589"/>
      <c r="NJE10" s="623"/>
      <c r="NJF10" s="589"/>
      <c r="NJG10" s="623"/>
      <c r="NJH10" s="589"/>
      <c r="NJI10" s="623"/>
      <c r="NJJ10" s="589"/>
      <c r="NJK10" s="623"/>
      <c r="NJL10" s="589"/>
      <c r="NJM10" s="623"/>
      <c r="NJN10" s="589"/>
      <c r="NJO10" s="623"/>
      <c r="NJP10" s="589"/>
      <c r="NJQ10" s="623"/>
      <c r="NJR10" s="589"/>
      <c r="NJS10" s="623"/>
      <c r="NJT10" s="589"/>
      <c r="NJU10" s="623"/>
      <c r="NJV10" s="589"/>
      <c r="NJW10" s="623"/>
      <c r="NJX10" s="589"/>
      <c r="NJY10" s="623"/>
      <c r="NJZ10" s="589"/>
      <c r="NKA10" s="623"/>
      <c r="NKB10" s="589"/>
      <c r="NKC10" s="623"/>
      <c r="NKD10" s="589"/>
      <c r="NKE10" s="623"/>
      <c r="NKF10" s="589"/>
      <c r="NKG10" s="623"/>
      <c r="NKH10" s="589"/>
      <c r="NKI10" s="623"/>
      <c r="NKJ10" s="589"/>
      <c r="NKK10" s="623"/>
      <c r="NKL10" s="589"/>
      <c r="NKM10" s="623"/>
      <c r="NKN10" s="589"/>
      <c r="NKO10" s="623"/>
      <c r="NKP10" s="589"/>
      <c r="NKQ10" s="623"/>
      <c r="NKR10" s="589"/>
      <c r="NKS10" s="623"/>
      <c r="NKT10" s="589"/>
      <c r="NKU10" s="623"/>
      <c r="NKV10" s="589"/>
      <c r="NKW10" s="623"/>
      <c r="NKX10" s="589"/>
      <c r="NKY10" s="623"/>
      <c r="NKZ10" s="589"/>
      <c r="NLA10" s="623"/>
      <c r="NLB10" s="589"/>
      <c r="NLC10" s="623"/>
      <c r="NLD10" s="589"/>
      <c r="NLE10" s="623"/>
      <c r="NLF10" s="589"/>
      <c r="NLG10" s="623"/>
      <c r="NLH10" s="589"/>
      <c r="NLI10" s="623"/>
      <c r="NLJ10" s="589"/>
      <c r="NLK10" s="623"/>
      <c r="NLL10" s="589"/>
      <c r="NLM10" s="623"/>
      <c r="NLN10" s="589"/>
      <c r="NLO10" s="623"/>
      <c r="NLP10" s="589"/>
      <c r="NLQ10" s="623"/>
      <c r="NLR10" s="589"/>
      <c r="NLS10" s="623"/>
      <c r="NLT10" s="589"/>
      <c r="NLU10" s="623"/>
      <c r="NLV10" s="589"/>
      <c r="NLW10" s="623"/>
      <c r="NLX10" s="589"/>
      <c r="NLY10" s="623"/>
      <c r="NLZ10" s="589"/>
      <c r="NMA10" s="623"/>
      <c r="NMB10" s="589"/>
      <c r="NMC10" s="623"/>
      <c r="NMD10" s="589"/>
      <c r="NME10" s="623"/>
      <c r="NMF10" s="589"/>
      <c r="NMG10" s="623"/>
      <c r="NMH10" s="589"/>
      <c r="NMI10" s="623"/>
      <c r="NMJ10" s="589"/>
      <c r="NMK10" s="623"/>
      <c r="NML10" s="589"/>
      <c r="NMM10" s="623"/>
      <c r="NMN10" s="589"/>
      <c r="NMO10" s="623"/>
      <c r="NMP10" s="589"/>
      <c r="NMQ10" s="623"/>
      <c r="NMR10" s="589"/>
      <c r="NMS10" s="623"/>
      <c r="NMT10" s="589"/>
      <c r="NMU10" s="623"/>
      <c r="NMV10" s="589"/>
      <c r="NMW10" s="623"/>
      <c r="NMX10" s="589"/>
      <c r="NMY10" s="623"/>
      <c r="NMZ10" s="589"/>
      <c r="NNA10" s="623"/>
      <c r="NNB10" s="589"/>
      <c r="NNC10" s="623"/>
      <c r="NND10" s="589"/>
      <c r="NNE10" s="623"/>
      <c r="NNF10" s="589"/>
      <c r="NNG10" s="623"/>
      <c r="NNH10" s="589"/>
      <c r="NNI10" s="623"/>
      <c r="NNJ10" s="589"/>
      <c r="NNK10" s="623"/>
      <c r="NNL10" s="589"/>
      <c r="NNM10" s="623"/>
      <c r="NNN10" s="589"/>
      <c r="NNO10" s="623"/>
      <c r="NNP10" s="589"/>
      <c r="NNQ10" s="623"/>
      <c r="NNR10" s="589"/>
      <c r="NNS10" s="623"/>
      <c r="NNT10" s="589"/>
      <c r="NNU10" s="623"/>
      <c r="NNV10" s="589"/>
      <c r="NNW10" s="623"/>
      <c r="NNX10" s="589"/>
      <c r="NNY10" s="623"/>
      <c r="NNZ10" s="589"/>
      <c r="NOA10" s="623"/>
      <c r="NOB10" s="589"/>
      <c r="NOC10" s="623"/>
      <c r="NOD10" s="589"/>
      <c r="NOE10" s="623"/>
      <c r="NOF10" s="589"/>
      <c r="NOG10" s="623"/>
      <c r="NOH10" s="589"/>
      <c r="NOI10" s="623"/>
      <c r="NOJ10" s="589"/>
      <c r="NOK10" s="623"/>
      <c r="NOL10" s="589"/>
      <c r="NOM10" s="623"/>
      <c r="NON10" s="589"/>
      <c r="NOO10" s="623"/>
      <c r="NOP10" s="589"/>
      <c r="NOQ10" s="623"/>
      <c r="NOR10" s="589"/>
      <c r="NOS10" s="623"/>
      <c r="NOT10" s="589"/>
      <c r="NOU10" s="623"/>
      <c r="NOV10" s="589"/>
      <c r="NOW10" s="623"/>
      <c r="NOX10" s="589"/>
      <c r="NOY10" s="623"/>
      <c r="NOZ10" s="589"/>
      <c r="NPA10" s="623"/>
      <c r="NPB10" s="589"/>
      <c r="NPC10" s="623"/>
      <c r="NPD10" s="589"/>
      <c r="NPE10" s="623"/>
      <c r="NPF10" s="589"/>
      <c r="NPG10" s="623"/>
      <c r="NPH10" s="589"/>
      <c r="NPI10" s="623"/>
      <c r="NPJ10" s="589"/>
      <c r="NPK10" s="623"/>
      <c r="NPL10" s="589"/>
      <c r="NPM10" s="623"/>
      <c r="NPN10" s="589"/>
      <c r="NPO10" s="623"/>
      <c r="NPP10" s="589"/>
      <c r="NPQ10" s="623"/>
      <c r="NPR10" s="589"/>
      <c r="NPS10" s="623"/>
      <c r="NPT10" s="589"/>
      <c r="NPU10" s="623"/>
      <c r="NPV10" s="589"/>
      <c r="NPW10" s="623"/>
      <c r="NPX10" s="589"/>
      <c r="NPY10" s="623"/>
      <c r="NPZ10" s="589"/>
      <c r="NQA10" s="623"/>
      <c r="NQB10" s="589"/>
      <c r="NQC10" s="623"/>
      <c r="NQD10" s="589"/>
      <c r="NQE10" s="623"/>
      <c r="NQF10" s="589"/>
      <c r="NQG10" s="623"/>
      <c r="NQH10" s="589"/>
      <c r="NQI10" s="623"/>
      <c r="NQJ10" s="589"/>
      <c r="NQK10" s="623"/>
      <c r="NQL10" s="589"/>
      <c r="NQM10" s="623"/>
      <c r="NQN10" s="589"/>
      <c r="NQO10" s="623"/>
      <c r="NQP10" s="589"/>
      <c r="NQQ10" s="623"/>
      <c r="NQR10" s="589"/>
      <c r="NQS10" s="623"/>
      <c r="NQT10" s="589"/>
      <c r="NQU10" s="623"/>
      <c r="NQV10" s="589"/>
      <c r="NQW10" s="623"/>
      <c r="NQX10" s="589"/>
      <c r="NQY10" s="623"/>
      <c r="NQZ10" s="589"/>
      <c r="NRA10" s="623"/>
      <c r="NRB10" s="589"/>
      <c r="NRC10" s="623"/>
      <c r="NRD10" s="589"/>
      <c r="NRE10" s="623"/>
      <c r="NRF10" s="589"/>
      <c r="NRG10" s="623"/>
      <c r="NRH10" s="589"/>
      <c r="NRI10" s="623"/>
      <c r="NRJ10" s="589"/>
      <c r="NRK10" s="623"/>
      <c r="NRL10" s="589"/>
      <c r="NRM10" s="623"/>
      <c r="NRN10" s="589"/>
      <c r="NRO10" s="623"/>
      <c r="NRP10" s="589"/>
      <c r="NRQ10" s="623"/>
      <c r="NRR10" s="589"/>
      <c r="NRS10" s="623"/>
      <c r="NRT10" s="589"/>
      <c r="NRU10" s="623"/>
      <c r="NRV10" s="589"/>
      <c r="NRW10" s="623"/>
      <c r="NRX10" s="589"/>
      <c r="NRY10" s="623"/>
      <c r="NRZ10" s="589"/>
      <c r="NSA10" s="623"/>
      <c r="NSB10" s="589"/>
      <c r="NSC10" s="623"/>
      <c r="NSD10" s="589"/>
      <c r="NSE10" s="623"/>
      <c r="NSF10" s="589"/>
      <c r="NSG10" s="623"/>
      <c r="NSH10" s="589"/>
      <c r="NSI10" s="623"/>
      <c r="NSJ10" s="589"/>
      <c r="NSK10" s="623"/>
      <c r="NSL10" s="589"/>
      <c r="NSM10" s="623"/>
      <c r="NSN10" s="589"/>
      <c r="NSO10" s="623"/>
      <c r="NSP10" s="589"/>
      <c r="NSQ10" s="623"/>
      <c r="NSR10" s="589"/>
      <c r="NSS10" s="623"/>
      <c r="NST10" s="589"/>
      <c r="NSU10" s="623"/>
      <c r="NSV10" s="589"/>
      <c r="NSW10" s="623"/>
      <c r="NSX10" s="589"/>
      <c r="NSY10" s="623"/>
      <c r="NSZ10" s="589"/>
      <c r="NTA10" s="623"/>
      <c r="NTB10" s="589"/>
      <c r="NTC10" s="623"/>
      <c r="NTD10" s="589"/>
      <c r="NTE10" s="623"/>
      <c r="NTF10" s="589"/>
      <c r="NTG10" s="623"/>
      <c r="NTH10" s="589"/>
      <c r="NTI10" s="623"/>
      <c r="NTJ10" s="589"/>
      <c r="NTK10" s="623"/>
      <c r="NTL10" s="589"/>
      <c r="NTM10" s="623"/>
      <c r="NTN10" s="589"/>
      <c r="NTO10" s="623"/>
      <c r="NTP10" s="589"/>
      <c r="NTQ10" s="623"/>
      <c r="NTR10" s="589"/>
      <c r="NTS10" s="623"/>
      <c r="NTT10" s="589"/>
      <c r="NTU10" s="623"/>
      <c r="NTV10" s="589"/>
      <c r="NTW10" s="623"/>
      <c r="NTX10" s="589"/>
      <c r="NTY10" s="623"/>
      <c r="NTZ10" s="589"/>
      <c r="NUA10" s="623"/>
      <c r="NUB10" s="589"/>
      <c r="NUC10" s="623"/>
      <c r="NUD10" s="589"/>
      <c r="NUE10" s="623"/>
      <c r="NUF10" s="589"/>
      <c r="NUG10" s="623"/>
      <c r="NUH10" s="589"/>
      <c r="NUI10" s="623"/>
      <c r="NUJ10" s="589"/>
      <c r="NUK10" s="623"/>
      <c r="NUL10" s="589"/>
      <c r="NUM10" s="623"/>
      <c r="NUN10" s="589"/>
      <c r="NUO10" s="623"/>
      <c r="NUP10" s="589"/>
      <c r="NUQ10" s="623"/>
      <c r="NUR10" s="589"/>
      <c r="NUS10" s="623"/>
      <c r="NUT10" s="589"/>
      <c r="NUU10" s="623"/>
      <c r="NUV10" s="589"/>
      <c r="NUW10" s="623"/>
      <c r="NUX10" s="589"/>
      <c r="NUY10" s="623"/>
      <c r="NUZ10" s="589"/>
      <c r="NVA10" s="623"/>
      <c r="NVB10" s="589"/>
      <c r="NVC10" s="623"/>
      <c r="NVD10" s="589"/>
      <c r="NVE10" s="623"/>
      <c r="NVF10" s="589"/>
      <c r="NVG10" s="623"/>
      <c r="NVH10" s="589"/>
      <c r="NVI10" s="623"/>
      <c r="NVJ10" s="589"/>
      <c r="NVK10" s="623"/>
      <c r="NVL10" s="589"/>
      <c r="NVM10" s="623"/>
      <c r="NVN10" s="589"/>
      <c r="NVO10" s="623"/>
      <c r="NVP10" s="589"/>
      <c r="NVQ10" s="623"/>
      <c r="NVR10" s="589"/>
      <c r="NVS10" s="623"/>
      <c r="NVT10" s="589"/>
      <c r="NVU10" s="623"/>
      <c r="NVV10" s="589"/>
      <c r="NVW10" s="623"/>
      <c r="NVX10" s="589"/>
      <c r="NVY10" s="623"/>
      <c r="NVZ10" s="589"/>
      <c r="NWA10" s="623"/>
      <c r="NWB10" s="589"/>
      <c r="NWC10" s="623"/>
      <c r="NWD10" s="589"/>
      <c r="NWE10" s="623"/>
      <c r="NWF10" s="589"/>
      <c r="NWG10" s="623"/>
      <c r="NWH10" s="589"/>
      <c r="NWI10" s="623"/>
      <c r="NWJ10" s="589"/>
      <c r="NWK10" s="623"/>
      <c r="NWL10" s="589"/>
      <c r="NWM10" s="623"/>
      <c r="NWN10" s="589"/>
      <c r="NWO10" s="623"/>
      <c r="NWP10" s="589"/>
      <c r="NWQ10" s="623"/>
      <c r="NWR10" s="589"/>
      <c r="NWS10" s="623"/>
      <c r="NWT10" s="589"/>
      <c r="NWU10" s="623"/>
      <c r="NWV10" s="589"/>
      <c r="NWW10" s="623"/>
      <c r="NWX10" s="589"/>
      <c r="NWY10" s="623"/>
      <c r="NWZ10" s="589"/>
      <c r="NXA10" s="623"/>
      <c r="NXB10" s="589"/>
      <c r="NXC10" s="623"/>
      <c r="NXD10" s="589"/>
      <c r="NXE10" s="623"/>
      <c r="NXF10" s="589"/>
      <c r="NXG10" s="623"/>
      <c r="NXH10" s="589"/>
      <c r="NXI10" s="623"/>
      <c r="NXJ10" s="589"/>
      <c r="NXK10" s="623"/>
      <c r="NXL10" s="589"/>
      <c r="NXM10" s="623"/>
      <c r="NXN10" s="589"/>
      <c r="NXO10" s="623"/>
      <c r="NXP10" s="589"/>
      <c r="NXQ10" s="623"/>
      <c r="NXR10" s="589"/>
      <c r="NXS10" s="623"/>
      <c r="NXT10" s="589"/>
      <c r="NXU10" s="623"/>
      <c r="NXV10" s="589"/>
      <c r="NXW10" s="623"/>
      <c r="NXX10" s="589"/>
      <c r="NXY10" s="623"/>
      <c r="NXZ10" s="589"/>
      <c r="NYA10" s="623"/>
      <c r="NYB10" s="589"/>
      <c r="NYC10" s="623"/>
      <c r="NYD10" s="589"/>
      <c r="NYE10" s="623"/>
      <c r="NYF10" s="589"/>
      <c r="NYG10" s="623"/>
      <c r="NYH10" s="589"/>
      <c r="NYI10" s="623"/>
      <c r="NYJ10" s="589"/>
      <c r="NYK10" s="623"/>
      <c r="NYL10" s="589"/>
      <c r="NYM10" s="623"/>
      <c r="NYN10" s="589"/>
      <c r="NYO10" s="623"/>
      <c r="NYP10" s="589"/>
      <c r="NYQ10" s="623"/>
      <c r="NYR10" s="589"/>
      <c r="NYS10" s="623"/>
      <c r="NYT10" s="589"/>
      <c r="NYU10" s="623"/>
      <c r="NYV10" s="589"/>
      <c r="NYW10" s="623"/>
      <c r="NYX10" s="589"/>
      <c r="NYY10" s="623"/>
      <c r="NYZ10" s="589"/>
      <c r="NZA10" s="623"/>
      <c r="NZB10" s="589"/>
      <c r="NZC10" s="623"/>
      <c r="NZD10" s="589"/>
      <c r="NZE10" s="623"/>
      <c r="NZF10" s="589"/>
      <c r="NZG10" s="623"/>
      <c r="NZH10" s="589"/>
      <c r="NZI10" s="623"/>
      <c r="NZJ10" s="589"/>
      <c r="NZK10" s="623"/>
      <c r="NZL10" s="589"/>
      <c r="NZM10" s="623"/>
      <c r="NZN10" s="589"/>
      <c r="NZO10" s="623"/>
      <c r="NZP10" s="589"/>
      <c r="NZQ10" s="623"/>
      <c r="NZR10" s="589"/>
      <c r="NZS10" s="623"/>
      <c r="NZT10" s="589"/>
      <c r="NZU10" s="623"/>
      <c r="NZV10" s="589"/>
      <c r="NZW10" s="623"/>
      <c r="NZX10" s="589"/>
      <c r="NZY10" s="623"/>
      <c r="NZZ10" s="589"/>
      <c r="OAA10" s="623"/>
      <c r="OAB10" s="589"/>
      <c r="OAC10" s="623"/>
      <c r="OAD10" s="589"/>
      <c r="OAE10" s="623"/>
      <c r="OAF10" s="589"/>
      <c r="OAG10" s="623"/>
      <c r="OAH10" s="589"/>
      <c r="OAI10" s="623"/>
      <c r="OAJ10" s="589"/>
      <c r="OAK10" s="623"/>
      <c r="OAL10" s="589"/>
      <c r="OAM10" s="623"/>
      <c r="OAN10" s="589"/>
      <c r="OAO10" s="623"/>
      <c r="OAP10" s="589"/>
      <c r="OAQ10" s="623"/>
      <c r="OAR10" s="589"/>
      <c r="OAS10" s="623"/>
      <c r="OAT10" s="589"/>
      <c r="OAU10" s="623"/>
      <c r="OAV10" s="589"/>
      <c r="OAW10" s="623"/>
      <c r="OAX10" s="589"/>
      <c r="OAY10" s="623"/>
      <c r="OAZ10" s="589"/>
      <c r="OBA10" s="623"/>
      <c r="OBB10" s="589"/>
      <c r="OBC10" s="623"/>
      <c r="OBD10" s="589"/>
      <c r="OBE10" s="623"/>
      <c r="OBF10" s="589"/>
      <c r="OBG10" s="623"/>
      <c r="OBH10" s="589"/>
      <c r="OBI10" s="623"/>
      <c r="OBJ10" s="589"/>
      <c r="OBK10" s="623"/>
      <c r="OBL10" s="589"/>
      <c r="OBM10" s="623"/>
      <c r="OBN10" s="589"/>
      <c r="OBO10" s="623"/>
      <c r="OBP10" s="589"/>
      <c r="OBQ10" s="623"/>
      <c r="OBR10" s="589"/>
      <c r="OBS10" s="623"/>
      <c r="OBT10" s="589"/>
      <c r="OBU10" s="623"/>
      <c r="OBV10" s="589"/>
      <c r="OBW10" s="623"/>
      <c r="OBX10" s="589"/>
      <c r="OBY10" s="623"/>
      <c r="OBZ10" s="589"/>
      <c r="OCA10" s="623"/>
      <c r="OCB10" s="589"/>
      <c r="OCC10" s="623"/>
      <c r="OCD10" s="589"/>
      <c r="OCE10" s="623"/>
      <c r="OCF10" s="589"/>
      <c r="OCG10" s="623"/>
      <c r="OCH10" s="589"/>
      <c r="OCI10" s="623"/>
      <c r="OCJ10" s="589"/>
      <c r="OCK10" s="623"/>
      <c r="OCL10" s="589"/>
      <c r="OCM10" s="623"/>
      <c r="OCN10" s="589"/>
      <c r="OCO10" s="623"/>
      <c r="OCP10" s="589"/>
      <c r="OCQ10" s="623"/>
      <c r="OCR10" s="589"/>
      <c r="OCS10" s="623"/>
      <c r="OCT10" s="589"/>
      <c r="OCU10" s="623"/>
      <c r="OCV10" s="589"/>
      <c r="OCW10" s="623"/>
      <c r="OCX10" s="589"/>
      <c r="OCY10" s="623"/>
      <c r="OCZ10" s="589"/>
      <c r="ODA10" s="623"/>
      <c r="ODB10" s="589"/>
      <c r="ODC10" s="623"/>
      <c r="ODD10" s="589"/>
      <c r="ODE10" s="623"/>
      <c r="ODF10" s="589"/>
      <c r="ODG10" s="623"/>
      <c r="ODH10" s="589"/>
      <c r="ODI10" s="623"/>
      <c r="ODJ10" s="589"/>
      <c r="ODK10" s="623"/>
      <c r="ODL10" s="589"/>
      <c r="ODM10" s="623"/>
      <c r="ODN10" s="589"/>
      <c r="ODO10" s="623"/>
      <c r="ODP10" s="589"/>
      <c r="ODQ10" s="623"/>
      <c r="ODR10" s="589"/>
      <c r="ODS10" s="623"/>
      <c r="ODT10" s="589"/>
      <c r="ODU10" s="623"/>
      <c r="ODV10" s="589"/>
      <c r="ODW10" s="623"/>
      <c r="ODX10" s="589"/>
      <c r="ODY10" s="623"/>
      <c r="ODZ10" s="589"/>
      <c r="OEA10" s="623"/>
      <c r="OEB10" s="589"/>
      <c r="OEC10" s="623"/>
      <c r="OED10" s="589"/>
      <c r="OEE10" s="623"/>
      <c r="OEF10" s="589"/>
      <c r="OEG10" s="623"/>
      <c r="OEH10" s="589"/>
      <c r="OEI10" s="623"/>
      <c r="OEJ10" s="589"/>
      <c r="OEK10" s="623"/>
      <c r="OEL10" s="589"/>
      <c r="OEM10" s="623"/>
      <c r="OEN10" s="589"/>
      <c r="OEO10" s="623"/>
      <c r="OEP10" s="589"/>
      <c r="OEQ10" s="623"/>
      <c r="OER10" s="589"/>
      <c r="OES10" s="623"/>
      <c r="OET10" s="589"/>
      <c r="OEU10" s="623"/>
      <c r="OEV10" s="589"/>
      <c r="OEW10" s="623"/>
      <c r="OEX10" s="589"/>
      <c r="OEY10" s="623"/>
      <c r="OEZ10" s="589"/>
      <c r="OFA10" s="623"/>
      <c r="OFB10" s="589"/>
      <c r="OFC10" s="623"/>
      <c r="OFD10" s="589"/>
      <c r="OFE10" s="623"/>
      <c r="OFF10" s="589"/>
      <c r="OFG10" s="623"/>
      <c r="OFH10" s="589"/>
      <c r="OFI10" s="623"/>
      <c r="OFJ10" s="589"/>
      <c r="OFK10" s="623"/>
      <c r="OFL10" s="589"/>
      <c r="OFM10" s="623"/>
      <c r="OFN10" s="589"/>
      <c r="OFO10" s="623"/>
      <c r="OFP10" s="589"/>
      <c r="OFQ10" s="623"/>
      <c r="OFR10" s="589"/>
      <c r="OFS10" s="623"/>
      <c r="OFT10" s="589"/>
      <c r="OFU10" s="623"/>
      <c r="OFV10" s="589"/>
      <c r="OFW10" s="623"/>
      <c r="OFX10" s="589"/>
      <c r="OFY10" s="623"/>
      <c r="OFZ10" s="589"/>
      <c r="OGA10" s="623"/>
      <c r="OGB10" s="589"/>
      <c r="OGC10" s="623"/>
      <c r="OGD10" s="589"/>
      <c r="OGE10" s="623"/>
      <c r="OGF10" s="589"/>
      <c r="OGG10" s="623"/>
      <c r="OGH10" s="589"/>
      <c r="OGI10" s="623"/>
      <c r="OGJ10" s="589"/>
      <c r="OGK10" s="623"/>
      <c r="OGL10" s="589"/>
      <c r="OGM10" s="623"/>
      <c r="OGN10" s="589"/>
      <c r="OGO10" s="623"/>
      <c r="OGP10" s="589"/>
      <c r="OGQ10" s="623"/>
      <c r="OGR10" s="589"/>
      <c r="OGS10" s="623"/>
      <c r="OGT10" s="589"/>
      <c r="OGU10" s="623"/>
      <c r="OGV10" s="589"/>
      <c r="OGW10" s="623"/>
      <c r="OGX10" s="589"/>
      <c r="OGY10" s="623"/>
      <c r="OGZ10" s="589"/>
      <c r="OHA10" s="623"/>
      <c r="OHB10" s="589"/>
      <c r="OHC10" s="623"/>
      <c r="OHD10" s="589"/>
      <c r="OHE10" s="623"/>
      <c r="OHF10" s="589"/>
      <c r="OHG10" s="623"/>
      <c r="OHH10" s="589"/>
      <c r="OHI10" s="623"/>
      <c r="OHJ10" s="589"/>
      <c r="OHK10" s="623"/>
      <c r="OHL10" s="589"/>
      <c r="OHM10" s="623"/>
      <c r="OHN10" s="589"/>
      <c r="OHO10" s="623"/>
      <c r="OHP10" s="589"/>
      <c r="OHQ10" s="623"/>
      <c r="OHR10" s="589"/>
      <c r="OHS10" s="623"/>
      <c r="OHT10" s="589"/>
      <c r="OHU10" s="623"/>
      <c r="OHV10" s="589"/>
      <c r="OHW10" s="623"/>
      <c r="OHX10" s="589"/>
      <c r="OHY10" s="623"/>
      <c r="OHZ10" s="589"/>
      <c r="OIA10" s="623"/>
      <c r="OIB10" s="589"/>
      <c r="OIC10" s="623"/>
      <c r="OID10" s="589"/>
      <c r="OIE10" s="623"/>
      <c r="OIF10" s="589"/>
      <c r="OIG10" s="623"/>
      <c r="OIH10" s="589"/>
      <c r="OII10" s="623"/>
      <c r="OIJ10" s="589"/>
      <c r="OIK10" s="623"/>
      <c r="OIL10" s="589"/>
      <c r="OIM10" s="623"/>
      <c r="OIN10" s="589"/>
      <c r="OIO10" s="623"/>
      <c r="OIP10" s="589"/>
      <c r="OIQ10" s="623"/>
      <c r="OIR10" s="589"/>
      <c r="OIS10" s="623"/>
      <c r="OIT10" s="589"/>
      <c r="OIU10" s="623"/>
      <c r="OIV10" s="589"/>
      <c r="OIW10" s="623"/>
      <c r="OIX10" s="589"/>
      <c r="OIY10" s="623"/>
      <c r="OIZ10" s="589"/>
      <c r="OJA10" s="623"/>
      <c r="OJB10" s="589"/>
      <c r="OJC10" s="623"/>
      <c r="OJD10" s="589"/>
      <c r="OJE10" s="623"/>
      <c r="OJF10" s="589"/>
      <c r="OJG10" s="623"/>
      <c r="OJH10" s="589"/>
      <c r="OJI10" s="623"/>
      <c r="OJJ10" s="589"/>
      <c r="OJK10" s="623"/>
      <c r="OJL10" s="589"/>
      <c r="OJM10" s="623"/>
      <c r="OJN10" s="589"/>
      <c r="OJO10" s="623"/>
      <c r="OJP10" s="589"/>
      <c r="OJQ10" s="623"/>
      <c r="OJR10" s="589"/>
      <c r="OJS10" s="623"/>
      <c r="OJT10" s="589"/>
      <c r="OJU10" s="623"/>
      <c r="OJV10" s="589"/>
      <c r="OJW10" s="623"/>
      <c r="OJX10" s="589"/>
      <c r="OJY10" s="623"/>
      <c r="OJZ10" s="589"/>
      <c r="OKA10" s="623"/>
      <c r="OKB10" s="589"/>
      <c r="OKC10" s="623"/>
      <c r="OKD10" s="589"/>
      <c r="OKE10" s="623"/>
      <c r="OKF10" s="589"/>
      <c r="OKG10" s="623"/>
      <c r="OKH10" s="589"/>
      <c r="OKI10" s="623"/>
      <c r="OKJ10" s="589"/>
      <c r="OKK10" s="623"/>
      <c r="OKL10" s="589"/>
      <c r="OKM10" s="623"/>
      <c r="OKN10" s="589"/>
      <c r="OKO10" s="623"/>
      <c r="OKP10" s="589"/>
      <c r="OKQ10" s="623"/>
      <c r="OKR10" s="589"/>
      <c r="OKS10" s="623"/>
      <c r="OKT10" s="589"/>
      <c r="OKU10" s="623"/>
      <c r="OKV10" s="589"/>
      <c r="OKW10" s="623"/>
      <c r="OKX10" s="589"/>
      <c r="OKY10" s="623"/>
      <c r="OKZ10" s="589"/>
      <c r="OLA10" s="623"/>
      <c r="OLB10" s="589"/>
      <c r="OLC10" s="623"/>
      <c r="OLD10" s="589"/>
      <c r="OLE10" s="623"/>
      <c r="OLF10" s="589"/>
      <c r="OLG10" s="623"/>
      <c r="OLH10" s="589"/>
      <c r="OLI10" s="623"/>
      <c r="OLJ10" s="589"/>
      <c r="OLK10" s="623"/>
      <c r="OLL10" s="589"/>
      <c r="OLM10" s="623"/>
      <c r="OLN10" s="589"/>
      <c r="OLO10" s="623"/>
      <c r="OLP10" s="589"/>
      <c r="OLQ10" s="623"/>
      <c r="OLR10" s="589"/>
      <c r="OLS10" s="623"/>
      <c r="OLT10" s="589"/>
      <c r="OLU10" s="623"/>
      <c r="OLV10" s="589"/>
      <c r="OLW10" s="623"/>
      <c r="OLX10" s="589"/>
      <c r="OLY10" s="623"/>
      <c r="OLZ10" s="589"/>
      <c r="OMA10" s="623"/>
      <c r="OMB10" s="589"/>
      <c r="OMC10" s="623"/>
      <c r="OMD10" s="589"/>
      <c r="OME10" s="623"/>
      <c r="OMF10" s="589"/>
      <c r="OMG10" s="623"/>
      <c r="OMH10" s="589"/>
      <c r="OMI10" s="623"/>
      <c r="OMJ10" s="589"/>
      <c r="OMK10" s="623"/>
      <c r="OML10" s="589"/>
      <c r="OMM10" s="623"/>
      <c r="OMN10" s="589"/>
      <c r="OMO10" s="623"/>
      <c r="OMP10" s="589"/>
      <c r="OMQ10" s="623"/>
      <c r="OMR10" s="589"/>
      <c r="OMS10" s="623"/>
      <c r="OMT10" s="589"/>
      <c r="OMU10" s="623"/>
      <c r="OMV10" s="589"/>
      <c r="OMW10" s="623"/>
      <c r="OMX10" s="589"/>
      <c r="OMY10" s="623"/>
      <c r="OMZ10" s="589"/>
      <c r="ONA10" s="623"/>
      <c r="ONB10" s="589"/>
      <c r="ONC10" s="623"/>
      <c r="OND10" s="589"/>
      <c r="ONE10" s="623"/>
      <c r="ONF10" s="589"/>
      <c r="ONG10" s="623"/>
      <c r="ONH10" s="589"/>
      <c r="ONI10" s="623"/>
      <c r="ONJ10" s="589"/>
      <c r="ONK10" s="623"/>
      <c r="ONL10" s="589"/>
      <c r="ONM10" s="623"/>
      <c r="ONN10" s="589"/>
      <c r="ONO10" s="623"/>
      <c r="ONP10" s="589"/>
      <c r="ONQ10" s="623"/>
      <c r="ONR10" s="589"/>
      <c r="ONS10" s="623"/>
      <c r="ONT10" s="589"/>
      <c r="ONU10" s="623"/>
      <c r="ONV10" s="589"/>
      <c r="ONW10" s="623"/>
      <c r="ONX10" s="589"/>
      <c r="ONY10" s="623"/>
      <c r="ONZ10" s="589"/>
      <c r="OOA10" s="623"/>
      <c r="OOB10" s="589"/>
      <c r="OOC10" s="623"/>
      <c r="OOD10" s="589"/>
      <c r="OOE10" s="623"/>
      <c r="OOF10" s="589"/>
      <c r="OOG10" s="623"/>
      <c r="OOH10" s="589"/>
      <c r="OOI10" s="623"/>
      <c r="OOJ10" s="589"/>
      <c r="OOK10" s="623"/>
      <c r="OOL10" s="589"/>
      <c r="OOM10" s="623"/>
      <c r="OON10" s="589"/>
      <c r="OOO10" s="623"/>
      <c r="OOP10" s="589"/>
      <c r="OOQ10" s="623"/>
      <c r="OOR10" s="589"/>
      <c r="OOS10" s="623"/>
      <c r="OOT10" s="589"/>
      <c r="OOU10" s="623"/>
      <c r="OOV10" s="589"/>
      <c r="OOW10" s="623"/>
      <c r="OOX10" s="589"/>
      <c r="OOY10" s="623"/>
      <c r="OOZ10" s="589"/>
      <c r="OPA10" s="623"/>
      <c r="OPB10" s="589"/>
      <c r="OPC10" s="623"/>
      <c r="OPD10" s="589"/>
      <c r="OPE10" s="623"/>
      <c r="OPF10" s="589"/>
      <c r="OPG10" s="623"/>
      <c r="OPH10" s="589"/>
      <c r="OPI10" s="623"/>
      <c r="OPJ10" s="589"/>
      <c r="OPK10" s="623"/>
      <c r="OPL10" s="589"/>
      <c r="OPM10" s="623"/>
      <c r="OPN10" s="589"/>
      <c r="OPO10" s="623"/>
      <c r="OPP10" s="589"/>
      <c r="OPQ10" s="623"/>
      <c r="OPR10" s="589"/>
      <c r="OPS10" s="623"/>
      <c r="OPT10" s="589"/>
      <c r="OPU10" s="623"/>
      <c r="OPV10" s="589"/>
      <c r="OPW10" s="623"/>
      <c r="OPX10" s="589"/>
      <c r="OPY10" s="623"/>
      <c r="OPZ10" s="589"/>
      <c r="OQA10" s="623"/>
      <c r="OQB10" s="589"/>
      <c r="OQC10" s="623"/>
      <c r="OQD10" s="589"/>
      <c r="OQE10" s="623"/>
      <c r="OQF10" s="589"/>
      <c r="OQG10" s="623"/>
      <c r="OQH10" s="589"/>
      <c r="OQI10" s="623"/>
      <c r="OQJ10" s="589"/>
      <c r="OQK10" s="623"/>
      <c r="OQL10" s="589"/>
      <c r="OQM10" s="623"/>
      <c r="OQN10" s="589"/>
      <c r="OQO10" s="623"/>
      <c r="OQP10" s="589"/>
      <c r="OQQ10" s="623"/>
      <c r="OQR10" s="589"/>
      <c r="OQS10" s="623"/>
      <c r="OQT10" s="589"/>
      <c r="OQU10" s="623"/>
      <c r="OQV10" s="589"/>
      <c r="OQW10" s="623"/>
      <c r="OQX10" s="589"/>
      <c r="OQY10" s="623"/>
      <c r="OQZ10" s="589"/>
      <c r="ORA10" s="623"/>
      <c r="ORB10" s="589"/>
      <c r="ORC10" s="623"/>
      <c r="ORD10" s="589"/>
      <c r="ORE10" s="623"/>
      <c r="ORF10" s="589"/>
      <c r="ORG10" s="623"/>
      <c r="ORH10" s="589"/>
      <c r="ORI10" s="623"/>
      <c r="ORJ10" s="589"/>
      <c r="ORK10" s="623"/>
      <c r="ORL10" s="589"/>
      <c r="ORM10" s="623"/>
      <c r="ORN10" s="589"/>
      <c r="ORO10" s="623"/>
      <c r="ORP10" s="589"/>
      <c r="ORQ10" s="623"/>
      <c r="ORR10" s="589"/>
      <c r="ORS10" s="623"/>
      <c r="ORT10" s="589"/>
      <c r="ORU10" s="623"/>
      <c r="ORV10" s="589"/>
      <c r="ORW10" s="623"/>
      <c r="ORX10" s="589"/>
      <c r="ORY10" s="623"/>
      <c r="ORZ10" s="589"/>
      <c r="OSA10" s="623"/>
      <c r="OSB10" s="589"/>
      <c r="OSC10" s="623"/>
      <c r="OSD10" s="589"/>
      <c r="OSE10" s="623"/>
      <c r="OSF10" s="589"/>
      <c r="OSG10" s="623"/>
      <c r="OSH10" s="589"/>
      <c r="OSI10" s="623"/>
      <c r="OSJ10" s="589"/>
      <c r="OSK10" s="623"/>
      <c r="OSL10" s="589"/>
      <c r="OSM10" s="623"/>
      <c r="OSN10" s="589"/>
      <c r="OSO10" s="623"/>
      <c r="OSP10" s="589"/>
      <c r="OSQ10" s="623"/>
      <c r="OSR10" s="589"/>
      <c r="OSS10" s="623"/>
      <c r="OST10" s="589"/>
      <c r="OSU10" s="623"/>
      <c r="OSV10" s="589"/>
      <c r="OSW10" s="623"/>
      <c r="OSX10" s="589"/>
      <c r="OSY10" s="623"/>
      <c r="OSZ10" s="589"/>
      <c r="OTA10" s="623"/>
      <c r="OTB10" s="589"/>
      <c r="OTC10" s="623"/>
      <c r="OTD10" s="589"/>
      <c r="OTE10" s="623"/>
      <c r="OTF10" s="589"/>
      <c r="OTG10" s="623"/>
      <c r="OTH10" s="589"/>
      <c r="OTI10" s="623"/>
      <c r="OTJ10" s="589"/>
      <c r="OTK10" s="623"/>
      <c r="OTL10" s="589"/>
      <c r="OTM10" s="623"/>
      <c r="OTN10" s="589"/>
      <c r="OTO10" s="623"/>
      <c r="OTP10" s="589"/>
      <c r="OTQ10" s="623"/>
      <c r="OTR10" s="589"/>
      <c r="OTS10" s="623"/>
      <c r="OTT10" s="589"/>
      <c r="OTU10" s="623"/>
      <c r="OTV10" s="589"/>
      <c r="OTW10" s="623"/>
      <c r="OTX10" s="589"/>
      <c r="OTY10" s="623"/>
      <c r="OTZ10" s="589"/>
      <c r="OUA10" s="623"/>
      <c r="OUB10" s="589"/>
      <c r="OUC10" s="623"/>
      <c r="OUD10" s="589"/>
      <c r="OUE10" s="623"/>
      <c r="OUF10" s="589"/>
      <c r="OUG10" s="623"/>
      <c r="OUH10" s="589"/>
      <c r="OUI10" s="623"/>
      <c r="OUJ10" s="589"/>
      <c r="OUK10" s="623"/>
      <c r="OUL10" s="589"/>
      <c r="OUM10" s="623"/>
      <c r="OUN10" s="589"/>
      <c r="OUO10" s="623"/>
      <c r="OUP10" s="589"/>
      <c r="OUQ10" s="623"/>
      <c r="OUR10" s="589"/>
      <c r="OUS10" s="623"/>
      <c r="OUT10" s="589"/>
      <c r="OUU10" s="623"/>
      <c r="OUV10" s="589"/>
      <c r="OUW10" s="623"/>
      <c r="OUX10" s="589"/>
      <c r="OUY10" s="623"/>
      <c r="OUZ10" s="589"/>
      <c r="OVA10" s="623"/>
      <c r="OVB10" s="589"/>
      <c r="OVC10" s="623"/>
      <c r="OVD10" s="589"/>
      <c r="OVE10" s="623"/>
      <c r="OVF10" s="589"/>
      <c r="OVG10" s="623"/>
      <c r="OVH10" s="589"/>
      <c r="OVI10" s="623"/>
      <c r="OVJ10" s="589"/>
      <c r="OVK10" s="623"/>
      <c r="OVL10" s="589"/>
      <c r="OVM10" s="623"/>
      <c r="OVN10" s="589"/>
      <c r="OVO10" s="623"/>
      <c r="OVP10" s="589"/>
      <c r="OVQ10" s="623"/>
      <c r="OVR10" s="589"/>
      <c r="OVS10" s="623"/>
      <c r="OVT10" s="589"/>
      <c r="OVU10" s="623"/>
      <c r="OVV10" s="589"/>
      <c r="OVW10" s="623"/>
      <c r="OVX10" s="589"/>
      <c r="OVY10" s="623"/>
      <c r="OVZ10" s="589"/>
      <c r="OWA10" s="623"/>
      <c r="OWB10" s="589"/>
      <c r="OWC10" s="623"/>
      <c r="OWD10" s="589"/>
      <c r="OWE10" s="623"/>
      <c r="OWF10" s="589"/>
      <c r="OWG10" s="623"/>
      <c r="OWH10" s="589"/>
      <c r="OWI10" s="623"/>
      <c r="OWJ10" s="589"/>
      <c r="OWK10" s="623"/>
      <c r="OWL10" s="589"/>
      <c r="OWM10" s="623"/>
      <c r="OWN10" s="589"/>
      <c r="OWO10" s="623"/>
      <c r="OWP10" s="589"/>
      <c r="OWQ10" s="623"/>
      <c r="OWR10" s="589"/>
      <c r="OWS10" s="623"/>
      <c r="OWT10" s="589"/>
      <c r="OWU10" s="623"/>
      <c r="OWV10" s="589"/>
      <c r="OWW10" s="623"/>
      <c r="OWX10" s="589"/>
      <c r="OWY10" s="623"/>
      <c r="OWZ10" s="589"/>
      <c r="OXA10" s="623"/>
      <c r="OXB10" s="589"/>
      <c r="OXC10" s="623"/>
      <c r="OXD10" s="589"/>
      <c r="OXE10" s="623"/>
      <c r="OXF10" s="589"/>
      <c r="OXG10" s="623"/>
      <c r="OXH10" s="589"/>
      <c r="OXI10" s="623"/>
      <c r="OXJ10" s="589"/>
      <c r="OXK10" s="623"/>
      <c r="OXL10" s="589"/>
      <c r="OXM10" s="623"/>
      <c r="OXN10" s="589"/>
      <c r="OXO10" s="623"/>
      <c r="OXP10" s="589"/>
      <c r="OXQ10" s="623"/>
      <c r="OXR10" s="589"/>
      <c r="OXS10" s="623"/>
      <c r="OXT10" s="589"/>
      <c r="OXU10" s="623"/>
      <c r="OXV10" s="589"/>
      <c r="OXW10" s="623"/>
      <c r="OXX10" s="589"/>
      <c r="OXY10" s="623"/>
      <c r="OXZ10" s="589"/>
      <c r="OYA10" s="623"/>
      <c r="OYB10" s="589"/>
      <c r="OYC10" s="623"/>
      <c r="OYD10" s="589"/>
      <c r="OYE10" s="623"/>
      <c r="OYF10" s="589"/>
      <c r="OYG10" s="623"/>
      <c r="OYH10" s="589"/>
      <c r="OYI10" s="623"/>
      <c r="OYJ10" s="589"/>
      <c r="OYK10" s="623"/>
      <c r="OYL10" s="589"/>
      <c r="OYM10" s="623"/>
      <c r="OYN10" s="589"/>
      <c r="OYO10" s="623"/>
      <c r="OYP10" s="589"/>
      <c r="OYQ10" s="623"/>
      <c r="OYR10" s="589"/>
      <c r="OYS10" s="623"/>
      <c r="OYT10" s="589"/>
      <c r="OYU10" s="623"/>
      <c r="OYV10" s="589"/>
      <c r="OYW10" s="623"/>
      <c r="OYX10" s="589"/>
      <c r="OYY10" s="623"/>
      <c r="OYZ10" s="589"/>
      <c r="OZA10" s="623"/>
      <c r="OZB10" s="589"/>
      <c r="OZC10" s="623"/>
      <c r="OZD10" s="589"/>
      <c r="OZE10" s="623"/>
      <c r="OZF10" s="589"/>
      <c r="OZG10" s="623"/>
      <c r="OZH10" s="589"/>
      <c r="OZI10" s="623"/>
      <c r="OZJ10" s="589"/>
      <c r="OZK10" s="623"/>
      <c r="OZL10" s="589"/>
      <c r="OZM10" s="623"/>
      <c r="OZN10" s="589"/>
      <c r="OZO10" s="623"/>
      <c r="OZP10" s="589"/>
      <c r="OZQ10" s="623"/>
      <c r="OZR10" s="589"/>
      <c r="OZS10" s="623"/>
      <c r="OZT10" s="589"/>
      <c r="OZU10" s="623"/>
      <c r="OZV10" s="589"/>
      <c r="OZW10" s="623"/>
      <c r="OZX10" s="589"/>
      <c r="OZY10" s="623"/>
      <c r="OZZ10" s="589"/>
      <c r="PAA10" s="623"/>
      <c r="PAB10" s="589"/>
      <c r="PAC10" s="623"/>
      <c r="PAD10" s="589"/>
      <c r="PAE10" s="623"/>
      <c r="PAF10" s="589"/>
      <c r="PAG10" s="623"/>
      <c r="PAH10" s="589"/>
      <c r="PAI10" s="623"/>
      <c r="PAJ10" s="589"/>
      <c r="PAK10" s="623"/>
      <c r="PAL10" s="589"/>
      <c r="PAM10" s="623"/>
      <c r="PAN10" s="589"/>
      <c r="PAO10" s="623"/>
      <c r="PAP10" s="589"/>
      <c r="PAQ10" s="623"/>
      <c r="PAR10" s="589"/>
      <c r="PAS10" s="623"/>
      <c r="PAT10" s="589"/>
      <c r="PAU10" s="623"/>
      <c r="PAV10" s="589"/>
      <c r="PAW10" s="623"/>
      <c r="PAX10" s="589"/>
      <c r="PAY10" s="623"/>
      <c r="PAZ10" s="589"/>
      <c r="PBA10" s="623"/>
      <c r="PBB10" s="589"/>
      <c r="PBC10" s="623"/>
      <c r="PBD10" s="589"/>
      <c r="PBE10" s="623"/>
      <c r="PBF10" s="589"/>
      <c r="PBG10" s="623"/>
      <c r="PBH10" s="589"/>
      <c r="PBI10" s="623"/>
      <c r="PBJ10" s="589"/>
      <c r="PBK10" s="623"/>
      <c r="PBL10" s="589"/>
      <c r="PBM10" s="623"/>
      <c r="PBN10" s="589"/>
      <c r="PBO10" s="623"/>
      <c r="PBP10" s="589"/>
      <c r="PBQ10" s="623"/>
      <c r="PBR10" s="589"/>
      <c r="PBS10" s="623"/>
      <c r="PBT10" s="589"/>
      <c r="PBU10" s="623"/>
      <c r="PBV10" s="589"/>
      <c r="PBW10" s="623"/>
      <c r="PBX10" s="589"/>
      <c r="PBY10" s="623"/>
      <c r="PBZ10" s="589"/>
      <c r="PCA10" s="623"/>
      <c r="PCB10" s="589"/>
      <c r="PCC10" s="623"/>
      <c r="PCD10" s="589"/>
      <c r="PCE10" s="623"/>
      <c r="PCF10" s="589"/>
      <c r="PCG10" s="623"/>
      <c r="PCH10" s="589"/>
      <c r="PCI10" s="623"/>
      <c r="PCJ10" s="589"/>
      <c r="PCK10" s="623"/>
      <c r="PCL10" s="589"/>
      <c r="PCM10" s="623"/>
      <c r="PCN10" s="589"/>
      <c r="PCO10" s="623"/>
      <c r="PCP10" s="589"/>
      <c r="PCQ10" s="623"/>
      <c r="PCR10" s="589"/>
      <c r="PCS10" s="623"/>
      <c r="PCT10" s="589"/>
      <c r="PCU10" s="623"/>
      <c r="PCV10" s="589"/>
      <c r="PCW10" s="623"/>
      <c r="PCX10" s="589"/>
      <c r="PCY10" s="623"/>
      <c r="PCZ10" s="589"/>
      <c r="PDA10" s="623"/>
      <c r="PDB10" s="589"/>
      <c r="PDC10" s="623"/>
      <c r="PDD10" s="589"/>
      <c r="PDE10" s="623"/>
      <c r="PDF10" s="589"/>
      <c r="PDG10" s="623"/>
      <c r="PDH10" s="589"/>
      <c r="PDI10" s="623"/>
      <c r="PDJ10" s="589"/>
      <c r="PDK10" s="623"/>
      <c r="PDL10" s="589"/>
      <c r="PDM10" s="623"/>
      <c r="PDN10" s="589"/>
      <c r="PDO10" s="623"/>
      <c r="PDP10" s="589"/>
      <c r="PDQ10" s="623"/>
      <c r="PDR10" s="589"/>
      <c r="PDS10" s="623"/>
      <c r="PDT10" s="589"/>
      <c r="PDU10" s="623"/>
      <c r="PDV10" s="589"/>
      <c r="PDW10" s="623"/>
      <c r="PDX10" s="589"/>
      <c r="PDY10" s="623"/>
      <c r="PDZ10" s="589"/>
      <c r="PEA10" s="623"/>
      <c r="PEB10" s="589"/>
      <c r="PEC10" s="623"/>
      <c r="PED10" s="589"/>
      <c r="PEE10" s="623"/>
      <c r="PEF10" s="589"/>
      <c r="PEG10" s="623"/>
      <c r="PEH10" s="589"/>
      <c r="PEI10" s="623"/>
      <c r="PEJ10" s="589"/>
      <c r="PEK10" s="623"/>
      <c r="PEL10" s="589"/>
      <c r="PEM10" s="623"/>
      <c r="PEN10" s="589"/>
      <c r="PEO10" s="623"/>
      <c r="PEP10" s="589"/>
      <c r="PEQ10" s="623"/>
      <c r="PER10" s="589"/>
      <c r="PES10" s="623"/>
      <c r="PET10" s="589"/>
      <c r="PEU10" s="623"/>
      <c r="PEV10" s="589"/>
      <c r="PEW10" s="623"/>
      <c r="PEX10" s="589"/>
      <c r="PEY10" s="623"/>
      <c r="PEZ10" s="589"/>
      <c r="PFA10" s="623"/>
      <c r="PFB10" s="589"/>
      <c r="PFC10" s="623"/>
      <c r="PFD10" s="589"/>
      <c r="PFE10" s="623"/>
      <c r="PFF10" s="589"/>
      <c r="PFG10" s="623"/>
      <c r="PFH10" s="589"/>
      <c r="PFI10" s="623"/>
      <c r="PFJ10" s="589"/>
      <c r="PFK10" s="623"/>
      <c r="PFL10" s="589"/>
      <c r="PFM10" s="623"/>
      <c r="PFN10" s="589"/>
      <c r="PFO10" s="623"/>
      <c r="PFP10" s="589"/>
      <c r="PFQ10" s="623"/>
      <c r="PFR10" s="589"/>
      <c r="PFS10" s="623"/>
      <c r="PFT10" s="589"/>
      <c r="PFU10" s="623"/>
      <c r="PFV10" s="589"/>
      <c r="PFW10" s="623"/>
      <c r="PFX10" s="589"/>
      <c r="PFY10" s="623"/>
      <c r="PFZ10" s="589"/>
      <c r="PGA10" s="623"/>
      <c r="PGB10" s="589"/>
      <c r="PGC10" s="623"/>
      <c r="PGD10" s="589"/>
      <c r="PGE10" s="623"/>
      <c r="PGF10" s="589"/>
      <c r="PGG10" s="623"/>
      <c r="PGH10" s="589"/>
      <c r="PGI10" s="623"/>
      <c r="PGJ10" s="589"/>
      <c r="PGK10" s="623"/>
      <c r="PGL10" s="589"/>
      <c r="PGM10" s="623"/>
      <c r="PGN10" s="589"/>
      <c r="PGO10" s="623"/>
      <c r="PGP10" s="589"/>
      <c r="PGQ10" s="623"/>
      <c r="PGR10" s="589"/>
      <c r="PGS10" s="623"/>
      <c r="PGT10" s="589"/>
      <c r="PGU10" s="623"/>
      <c r="PGV10" s="589"/>
      <c r="PGW10" s="623"/>
      <c r="PGX10" s="589"/>
      <c r="PGY10" s="623"/>
      <c r="PGZ10" s="589"/>
      <c r="PHA10" s="623"/>
      <c r="PHB10" s="589"/>
      <c r="PHC10" s="623"/>
      <c r="PHD10" s="589"/>
      <c r="PHE10" s="623"/>
      <c r="PHF10" s="589"/>
      <c r="PHG10" s="623"/>
      <c r="PHH10" s="589"/>
      <c r="PHI10" s="623"/>
      <c r="PHJ10" s="589"/>
      <c r="PHK10" s="623"/>
      <c r="PHL10" s="589"/>
      <c r="PHM10" s="623"/>
      <c r="PHN10" s="589"/>
      <c r="PHO10" s="623"/>
      <c r="PHP10" s="589"/>
      <c r="PHQ10" s="623"/>
      <c r="PHR10" s="589"/>
      <c r="PHS10" s="623"/>
      <c r="PHT10" s="589"/>
      <c r="PHU10" s="623"/>
      <c r="PHV10" s="589"/>
      <c r="PHW10" s="623"/>
      <c r="PHX10" s="589"/>
      <c r="PHY10" s="623"/>
      <c r="PHZ10" s="589"/>
      <c r="PIA10" s="623"/>
      <c r="PIB10" s="589"/>
      <c r="PIC10" s="623"/>
      <c r="PID10" s="589"/>
      <c r="PIE10" s="623"/>
      <c r="PIF10" s="589"/>
      <c r="PIG10" s="623"/>
      <c r="PIH10" s="589"/>
      <c r="PII10" s="623"/>
      <c r="PIJ10" s="589"/>
      <c r="PIK10" s="623"/>
      <c r="PIL10" s="589"/>
      <c r="PIM10" s="623"/>
      <c r="PIN10" s="589"/>
      <c r="PIO10" s="623"/>
      <c r="PIP10" s="589"/>
      <c r="PIQ10" s="623"/>
      <c r="PIR10" s="589"/>
      <c r="PIS10" s="623"/>
      <c r="PIT10" s="589"/>
      <c r="PIU10" s="623"/>
      <c r="PIV10" s="589"/>
      <c r="PIW10" s="623"/>
      <c r="PIX10" s="589"/>
      <c r="PIY10" s="623"/>
      <c r="PIZ10" s="589"/>
      <c r="PJA10" s="623"/>
      <c r="PJB10" s="589"/>
      <c r="PJC10" s="623"/>
      <c r="PJD10" s="589"/>
      <c r="PJE10" s="623"/>
      <c r="PJF10" s="589"/>
      <c r="PJG10" s="623"/>
      <c r="PJH10" s="589"/>
      <c r="PJI10" s="623"/>
      <c r="PJJ10" s="589"/>
      <c r="PJK10" s="623"/>
      <c r="PJL10" s="589"/>
      <c r="PJM10" s="623"/>
      <c r="PJN10" s="589"/>
      <c r="PJO10" s="623"/>
      <c r="PJP10" s="589"/>
      <c r="PJQ10" s="623"/>
      <c r="PJR10" s="589"/>
      <c r="PJS10" s="623"/>
      <c r="PJT10" s="589"/>
      <c r="PJU10" s="623"/>
      <c r="PJV10" s="589"/>
      <c r="PJW10" s="623"/>
      <c r="PJX10" s="589"/>
      <c r="PJY10" s="623"/>
      <c r="PJZ10" s="589"/>
      <c r="PKA10" s="623"/>
      <c r="PKB10" s="589"/>
      <c r="PKC10" s="623"/>
      <c r="PKD10" s="589"/>
      <c r="PKE10" s="623"/>
      <c r="PKF10" s="589"/>
      <c r="PKG10" s="623"/>
      <c r="PKH10" s="589"/>
      <c r="PKI10" s="623"/>
      <c r="PKJ10" s="589"/>
      <c r="PKK10" s="623"/>
      <c r="PKL10" s="589"/>
      <c r="PKM10" s="623"/>
      <c r="PKN10" s="589"/>
      <c r="PKO10" s="623"/>
      <c r="PKP10" s="589"/>
      <c r="PKQ10" s="623"/>
      <c r="PKR10" s="589"/>
      <c r="PKS10" s="623"/>
      <c r="PKT10" s="589"/>
      <c r="PKU10" s="623"/>
      <c r="PKV10" s="589"/>
      <c r="PKW10" s="623"/>
      <c r="PKX10" s="589"/>
      <c r="PKY10" s="623"/>
      <c r="PKZ10" s="589"/>
      <c r="PLA10" s="623"/>
      <c r="PLB10" s="589"/>
      <c r="PLC10" s="623"/>
      <c r="PLD10" s="589"/>
      <c r="PLE10" s="623"/>
      <c r="PLF10" s="589"/>
      <c r="PLG10" s="623"/>
      <c r="PLH10" s="589"/>
      <c r="PLI10" s="623"/>
      <c r="PLJ10" s="589"/>
      <c r="PLK10" s="623"/>
      <c r="PLL10" s="589"/>
      <c r="PLM10" s="623"/>
      <c r="PLN10" s="589"/>
      <c r="PLO10" s="623"/>
      <c r="PLP10" s="589"/>
      <c r="PLQ10" s="623"/>
      <c r="PLR10" s="589"/>
      <c r="PLS10" s="623"/>
      <c r="PLT10" s="589"/>
      <c r="PLU10" s="623"/>
      <c r="PLV10" s="589"/>
      <c r="PLW10" s="623"/>
      <c r="PLX10" s="589"/>
      <c r="PLY10" s="623"/>
      <c r="PLZ10" s="589"/>
      <c r="PMA10" s="623"/>
      <c r="PMB10" s="589"/>
      <c r="PMC10" s="623"/>
      <c r="PMD10" s="589"/>
      <c r="PME10" s="623"/>
      <c r="PMF10" s="589"/>
      <c r="PMG10" s="623"/>
      <c r="PMH10" s="589"/>
      <c r="PMI10" s="623"/>
      <c r="PMJ10" s="589"/>
      <c r="PMK10" s="623"/>
      <c r="PML10" s="589"/>
      <c r="PMM10" s="623"/>
      <c r="PMN10" s="589"/>
      <c r="PMO10" s="623"/>
      <c r="PMP10" s="589"/>
      <c r="PMQ10" s="623"/>
      <c r="PMR10" s="589"/>
      <c r="PMS10" s="623"/>
      <c r="PMT10" s="589"/>
      <c r="PMU10" s="623"/>
      <c r="PMV10" s="589"/>
      <c r="PMW10" s="623"/>
      <c r="PMX10" s="589"/>
      <c r="PMY10" s="623"/>
      <c r="PMZ10" s="589"/>
      <c r="PNA10" s="623"/>
      <c r="PNB10" s="589"/>
      <c r="PNC10" s="623"/>
      <c r="PND10" s="589"/>
      <c r="PNE10" s="623"/>
      <c r="PNF10" s="589"/>
      <c r="PNG10" s="623"/>
      <c r="PNH10" s="589"/>
      <c r="PNI10" s="623"/>
      <c r="PNJ10" s="589"/>
      <c r="PNK10" s="623"/>
      <c r="PNL10" s="589"/>
      <c r="PNM10" s="623"/>
      <c r="PNN10" s="589"/>
      <c r="PNO10" s="623"/>
      <c r="PNP10" s="589"/>
      <c r="PNQ10" s="623"/>
      <c r="PNR10" s="589"/>
      <c r="PNS10" s="623"/>
      <c r="PNT10" s="589"/>
      <c r="PNU10" s="623"/>
      <c r="PNV10" s="589"/>
      <c r="PNW10" s="623"/>
      <c r="PNX10" s="589"/>
      <c r="PNY10" s="623"/>
      <c r="PNZ10" s="589"/>
      <c r="POA10" s="623"/>
      <c r="POB10" s="589"/>
      <c r="POC10" s="623"/>
      <c r="POD10" s="589"/>
      <c r="POE10" s="623"/>
      <c r="POF10" s="589"/>
      <c r="POG10" s="623"/>
      <c r="POH10" s="589"/>
      <c r="POI10" s="623"/>
      <c r="POJ10" s="589"/>
      <c r="POK10" s="623"/>
      <c r="POL10" s="589"/>
      <c r="POM10" s="623"/>
      <c r="PON10" s="589"/>
      <c r="POO10" s="623"/>
      <c r="POP10" s="589"/>
      <c r="POQ10" s="623"/>
      <c r="POR10" s="589"/>
      <c r="POS10" s="623"/>
      <c r="POT10" s="589"/>
      <c r="POU10" s="623"/>
      <c r="POV10" s="589"/>
      <c r="POW10" s="623"/>
      <c r="POX10" s="589"/>
      <c r="POY10" s="623"/>
      <c r="POZ10" s="589"/>
      <c r="PPA10" s="623"/>
      <c r="PPB10" s="589"/>
      <c r="PPC10" s="623"/>
      <c r="PPD10" s="589"/>
      <c r="PPE10" s="623"/>
      <c r="PPF10" s="589"/>
      <c r="PPG10" s="623"/>
      <c r="PPH10" s="589"/>
      <c r="PPI10" s="623"/>
      <c r="PPJ10" s="589"/>
      <c r="PPK10" s="623"/>
      <c r="PPL10" s="589"/>
      <c r="PPM10" s="623"/>
      <c r="PPN10" s="589"/>
      <c r="PPO10" s="623"/>
      <c r="PPP10" s="589"/>
      <c r="PPQ10" s="623"/>
      <c r="PPR10" s="589"/>
      <c r="PPS10" s="623"/>
      <c r="PPT10" s="589"/>
      <c r="PPU10" s="623"/>
      <c r="PPV10" s="589"/>
      <c r="PPW10" s="623"/>
      <c r="PPX10" s="589"/>
      <c r="PPY10" s="623"/>
      <c r="PPZ10" s="589"/>
      <c r="PQA10" s="623"/>
      <c r="PQB10" s="589"/>
      <c r="PQC10" s="623"/>
      <c r="PQD10" s="589"/>
      <c r="PQE10" s="623"/>
      <c r="PQF10" s="589"/>
      <c r="PQG10" s="623"/>
      <c r="PQH10" s="589"/>
      <c r="PQI10" s="623"/>
      <c r="PQJ10" s="589"/>
      <c r="PQK10" s="623"/>
      <c r="PQL10" s="589"/>
      <c r="PQM10" s="623"/>
      <c r="PQN10" s="589"/>
      <c r="PQO10" s="623"/>
      <c r="PQP10" s="589"/>
      <c r="PQQ10" s="623"/>
      <c r="PQR10" s="589"/>
      <c r="PQS10" s="623"/>
      <c r="PQT10" s="589"/>
      <c r="PQU10" s="623"/>
      <c r="PQV10" s="589"/>
      <c r="PQW10" s="623"/>
      <c r="PQX10" s="589"/>
      <c r="PQY10" s="623"/>
      <c r="PQZ10" s="589"/>
      <c r="PRA10" s="623"/>
      <c r="PRB10" s="589"/>
      <c r="PRC10" s="623"/>
      <c r="PRD10" s="589"/>
      <c r="PRE10" s="623"/>
      <c r="PRF10" s="589"/>
      <c r="PRG10" s="623"/>
      <c r="PRH10" s="589"/>
      <c r="PRI10" s="623"/>
      <c r="PRJ10" s="589"/>
      <c r="PRK10" s="623"/>
      <c r="PRL10" s="589"/>
      <c r="PRM10" s="623"/>
      <c r="PRN10" s="589"/>
      <c r="PRO10" s="623"/>
      <c r="PRP10" s="589"/>
      <c r="PRQ10" s="623"/>
      <c r="PRR10" s="589"/>
      <c r="PRS10" s="623"/>
      <c r="PRT10" s="589"/>
      <c r="PRU10" s="623"/>
      <c r="PRV10" s="589"/>
      <c r="PRW10" s="623"/>
      <c r="PRX10" s="589"/>
      <c r="PRY10" s="623"/>
      <c r="PRZ10" s="589"/>
      <c r="PSA10" s="623"/>
      <c r="PSB10" s="589"/>
      <c r="PSC10" s="623"/>
      <c r="PSD10" s="589"/>
      <c r="PSE10" s="623"/>
      <c r="PSF10" s="589"/>
      <c r="PSG10" s="623"/>
      <c r="PSH10" s="589"/>
      <c r="PSI10" s="623"/>
      <c r="PSJ10" s="589"/>
      <c r="PSK10" s="623"/>
      <c r="PSL10" s="589"/>
      <c r="PSM10" s="623"/>
      <c r="PSN10" s="589"/>
      <c r="PSO10" s="623"/>
      <c r="PSP10" s="589"/>
      <c r="PSQ10" s="623"/>
      <c r="PSR10" s="589"/>
      <c r="PSS10" s="623"/>
      <c r="PST10" s="589"/>
      <c r="PSU10" s="623"/>
      <c r="PSV10" s="589"/>
      <c r="PSW10" s="623"/>
      <c r="PSX10" s="589"/>
      <c r="PSY10" s="623"/>
      <c r="PSZ10" s="589"/>
      <c r="PTA10" s="623"/>
      <c r="PTB10" s="589"/>
      <c r="PTC10" s="623"/>
      <c r="PTD10" s="589"/>
      <c r="PTE10" s="623"/>
      <c r="PTF10" s="589"/>
      <c r="PTG10" s="623"/>
      <c r="PTH10" s="589"/>
      <c r="PTI10" s="623"/>
      <c r="PTJ10" s="589"/>
      <c r="PTK10" s="623"/>
      <c r="PTL10" s="589"/>
      <c r="PTM10" s="623"/>
      <c r="PTN10" s="589"/>
      <c r="PTO10" s="623"/>
      <c r="PTP10" s="589"/>
      <c r="PTQ10" s="623"/>
      <c r="PTR10" s="589"/>
      <c r="PTS10" s="623"/>
      <c r="PTT10" s="589"/>
      <c r="PTU10" s="623"/>
      <c r="PTV10" s="589"/>
      <c r="PTW10" s="623"/>
      <c r="PTX10" s="589"/>
      <c r="PTY10" s="623"/>
      <c r="PTZ10" s="589"/>
      <c r="PUA10" s="623"/>
      <c r="PUB10" s="589"/>
      <c r="PUC10" s="623"/>
      <c r="PUD10" s="589"/>
      <c r="PUE10" s="623"/>
      <c r="PUF10" s="589"/>
      <c r="PUG10" s="623"/>
      <c r="PUH10" s="589"/>
      <c r="PUI10" s="623"/>
      <c r="PUJ10" s="589"/>
      <c r="PUK10" s="623"/>
      <c r="PUL10" s="589"/>
      <c r="PUM10" s="623"/>
      <c r="PUN10" s="589"/>
      <c r="PUO10" s="623"/>
      <c r="PUP10" s="589"/>
      <c r="PUQ10" s="623"/>
      <c r="PUR10" s="589"/>
      <c r="PUS10" s="623"/>
      <c r="PUT10" s="589"/>
      <c r="PUU10" s="623"/>
      <c r="PUV10" s="589"/>
      <c r="PUW10" s="623"/>
      <c r="PUX10" s="589"/>
      <c r="PUY10" s="623"/>
      <c r="PUZ10" s="589"/>
      <c r="PVA10" s="623"/>
      <c r="PVB10" s="589"/>
      <c r="PVC10" s="623"/>
      <c r="PVD10" s="589"/>
      <c r="PVE10" s="623"/>
      <c r="PVF10" s="589"/>
      <c r="PVG10" s="623"/>
      <c r="PVH10" s="589"/>
      <c r="PVI10" s="623"/>
      <c r="PVJ10" s="589"/>
      <c r="PVK10" s="623"/>
      <c r="PVL10" s="589"/>
      <c r="PVM10" s="623"/>
      <c r="PVN10" s="589"/>
      <c r="PVO10" s="623"/>
      <c r="PVP10" s="589"/>
      <c r="PVQ10" s="623"/>
      <c r="PVR10" s="589"/>
      <c r="PVS10" s="623"/>
      <c r="PVT10" s="589"/>
      <c r="PVU10" s="623"/>
      <c r="PVV10" s="589"/>
      <c r="PVW10" s="623"/>
      <c r="PVX10" s="589"/>
      <c r="PVY10" s="623"/>
      <c r="PVZ10" s="589"/>
      <c r="PWA10" s="623"/>
      <c r="PWB10" s="589"/>
      <c r="PWC10" s="623"/>
      <c r="PWD10" s="589"/>
      <c r="PWE10" s="623"/>
      <c r="PWF10" s="589"/>
      <c r="PWG10" s="623"/>
      <c r="PWH10" s="589"/>
      <c r="PWI10" s="623"/>
      <c r="PWJ10" s="589"/>
      <c r="PWK10" s="623"/>
      <c r="PWL10" s="589"/>
      <c r="PWM10" s="623"/>
      <c r="PWN10" s="589"/>
      <c r="PWO10" s="623"/>
      <c r="PWP10" s="589"/>
      <c r="PWQ10" s="623"/>
      <c r="PWR10" s="589"/>
      <c r="PWS10" s="623"/>
      <c r="PWT10" s="589"/>
      <c r="PWU10" s="623"/>
      <c r="PWV10" s="589"/>
      <c r="PWW10" s="623"/>
      <c r="PWX10" s="589"/>
      <c r="PWY10" s="623"/>
      <c r="PWZ10" s="589"/>
      <c r="PXA10" s="623"/>
      <c r="PXB10" s="589"/>
      <c r="PXC10" s="623"/>
      <c r="PXD10" s="589"/>
      <c r="PXE10" s="623"/>
      <c r="PXF10" s="589"/>
      <c r="PXG10" s="623"/>
      <c r="PXH10" s="589"/>
      <c r="PXI10" s="623"/>
      <c r="PXJ10" s="589"/>
      <c r="PXK10" s="623"/>
      <c r="PXL10" s="589"/>
      <c r="PXM10" s="623"/>
      <c r="PXN10" s="589"/>
      <c r="PXO10" s="623"/>
      <c r="PXP10" s="589"/>
      <c r="PXQ10" s="623"/>
      <c r="PXR10" s="589"/>
      <c r="PXS10" s="623"/>
      <c r="PXT10" s="589"/>
      <c r="PXU10" s="623"/>
      <c r="PXV10" s="589"/>
      <c r="PXW10" s="623"/>
      <c r="PXX10" s="589"/>
      <c r="PXY10" s="623"/>
      <c r="PXZ10" s="589"/>
      <c r="PYA10" s="623"/>
      <c r="PYB10" s="589"/>
      <c r="PYC10" s="623"/>
      <c r="PYD10" s="589"/>
      <c r="PYE10" s="623"/>
      <c r="PYF10" s="589"/>
      <c r="PYG10" s="623"/>
      <c r="PYH10" s="589"/>
      <c r="PYI10" s="623"/>
      <c r="PYJ10" s="589"/>
      <c r="PYK10" s="623"/>
      <c r="PYL10" s="589"/>
      <c r="PYM10" s="623"/>
      <c r="PYN10" s="589"/>
      <c r="PYO10" s="623"/>
      <c r="PYP10" s="589"/>
      <c r="PYQ10" s="623"/>
      <c r="PYR10" s="589"/>
      <c r="PYS10" s="623"/>
      <c r="PYT10" s="589"/>
      <c r="PYU10" s="623"/>
      <c r="PYV10" s="589"/>
      <c r="PYW10" s="623"/>
      <c r="PYX10" s="589"/>
      <c r="PYY10" s="623"/>
      <c r="PYZ10" s="589"/>
      <c r="PZA10" s="623"/>
      <c r="PZB10" s="589"/>
      <c r="PZC10" s="623"/>
      <c r="PZD10" s="589"/>
      <c r="PZE10" s="623"/>
      <c r="PZF10" s="589"/>
      <c r="PZG10" s="623"/>
      <c r="PZH10" s="589"/>
      <c r="PZI10" s="623"/>
      <c r="PZJ10" s="589"/>
      <c r="PZK10" s="623"/>
      <c r="PZL10" s="589"/>
      <c r="PZM10" s="623"/>
      <c r="PZN10" s="589"/>
      <c r="PZO10" s="623"/>
      <c r="PZP10" s="589"/>
      <c r="PZQ10" s="623"/>
      <c r="PZR10" s="589"/>
      <c r="PZS10" s="623"/>
      <c r="PZT10" s="589"/>
      <c r="PZU10" s="623"/>
      <c r="PZV10" s="589"/>
      <c r="PZW10" s="623"/>
      <c r="PZX10" s="589"/>
      <c r="PZY10" s="623"/>
      <c r="PZZ10" s="589"/>
      <c r="QAA10" s="623"/>
      <c r="QAB10" s="589"/>
      <c r="QAC10" s="623"/>
      <c r="QAD10" s="589"/>
      <c r="QAE10" s="623"/>
      <c r="QAF10" s="589"/>
      <c r="QAG10" s="623"/>
      <c r="QAH10" s="589"/>
      <c r="QAI10" s="623"/>
      <c r="QAJ10" s="589"/>
      <c r="QAK10" s="623"/>
      <c r="QAL10" s="589"/>
      <c r="QAM10" s="623"/>
      <c r="QAN10" s="589"/>
      <c r="QAO10" s="623"/>
      <c r="QAP10" s="589"/>
      <c r="QAQ10" s="623"/>
      <c r="QAR10" s="589"/>
      <c r="QAS10" s="623"/>
      <c r="QAT10" s="589"/>
      <c r="QAU10" s="623"/>
      <c r="QAV10" s="589"/>
      <c r="QAW10" s="623"/>
      <c r="QAX10" s="589"/>
      <c r="QAY10" s="623"/>
      <c r="QAZ10" s="589"/>
      <c r="QBA10" s="623"/>
      <c r="QBB10" s="589"/>
      <c r="QBC10" s="623"/>
      <c r="QBD10" s="589"/>
      <c r="QBE10" s="623"/>
      <c r="QBF10" s="589"/>
      <c r="QBG10" s="623"/>
      <c r="QBH10" s="589"/>
      <c r="QBI10" s="623"/>
      <c r="QBJ10" s="589"/>
      <c r="QBK10" s="623"/>
      <c r="QBL10" s="589"/>
      <c r="QBM10" s="623"/>
      <c r="QBN10" s="589"/>
      <c r="QBO10" s="623"/>
      <c r="QBP10" s="589"/>
      <c r="QBQ10" s="623"/>
      <c r="QBR10" s="589"/>
      <c r="QBS10" s="623"/>
      <c r="QBT10" s="589"/>
      <c r="QBU10" s="623"/>
      <c r="QBV10" s="589"/>
      <c r="QBW10" s="623"/>
      <c r="QBX10" s="589"/>
      <c r="QBY10" s="623"/>
      <c r="QBZ10" s="589"/>
      <c r="QCA10" s="623"/>
      <c r="QCB10" s="589"/>
      <c r="QCC10" s="623"/>
      <c r="QCD10" s="589"/>
      <c r="QCE10" s="623"/>
      <c r="QCF10" s="589"/>
      <c r="QCG10" s="623"/>
      <c r="QCH10" s="589"/>
      <c r="QCI10" s="623"/>
      <c r="QCJ10" s="589"/>
      <c r="QCK10" s="623"/>
      <c r="QCL10" s="589"/>
      <c r="QCM10" s="623"/>
      <c r="QCN10" s="589"/>
      <c r="QCO10" s="623"/>
      <c r="QCP10" s="589"/>
      <c r="QCQ10" s="623"/>
      <c r="QCR10" s="589"/>
      <c r="QCS10" s="623"/>
      <c r="QCT10" s="589"/>
      <c r="QCU10" s="623"/>
      <c r="QCV10" s="589"/>
      <c r="QCW10" s="623"/>
      <c r="QCX10" s="589"/>
      <c r="QCY10" s="623"/>
      <c r="QCZ10" s="589"/>
      <c r="QDA10" s="623"/>
      <c r="QDB10" s="589"/>
      <c r="QDC10" s="623"/>
      <c r="QDD10" s="589"/>
      <c r="QDE10" s="623"/>
      <c r="QDF10" s="589"/>
      <c r="QDG10" s="623"/>
      <c r="QDH10" s="589"/>
      <c r="QDI10" s="623"/>
      <c r="QDJ10" s="589"/>
      <c r="QDK10" s="623"/>
      <c r="QDL10" s="589"/>
      <c r="QDM10" s="623"/>
      <c r="QDN10" s="589"/>
      <c r="QDO10" s="623"/>
      <c r="QDP10" s="589"/>
      <c r="QDQ10" s="623"/>
      <c r="QDR10" s="589"/>
      <c r="QDS10" s="623"/>
      <c r="QDT10" s="589"/>
      <c r="QDU10" s="623"/>
      <c r="QDV10" s="589"/>
      <c r="QDW10" s="623"/>
      <c r="QDX10" s="589"/>
      <c r="QDY10" s="623"/>
      <c r="QDZ10" s="589"/>
      <c r="QEA10" s="623"/>
      <c r="QEB10" s="589"/>
      <c r="QEC10" s="623"/>
      <c r="QED10" s="589"/>
      <c r="QEE10" s="623"/>
      <c r="QEF10" s="589"/>
      <c r="QEG10" s="623"/>
      <c r="QEH10" s="589"/>
      <c r="QEI10" s="623"/>
      <c r="QEJ10" s="589"/>
      <c r="QEK10" s="623"/>
      <c r="QEL10" s="589"/>
      <c r="QEM10" s="623"/>
      <c r="QEN10" s="589"/>
      <c r="QEO10" s="623"/>
      <c r="QEP10" s="589"/>
      <c r="QEQ10" s="623"/>
      <c r="QER10" s="589"/>
      <c r="QES10" s="623"/>
      <c r="QET10" s="589"/>
      <c r="QEU10" s="623"/>
      <c r="QEV10" s="589"/>
      <c r="QEW10" s="623"/>
      <c r="QEX10" s="589"/>
      <c r="QEY10" s="623"/>
      <c r="QEZ10" s="589"/>
      <c r="QFA10" s="623"/>
      <c r="QFB10" s="589"/>
      <c r="QFC10" s="623"/>
      <c r="QFD10" s="589"/>
      <c r="QFE10" s="623"/>
      <c r="QFF10" s="589"/>
      <c r="QFG10" s="623"/>
      <c r="QFH10" s="589"/>
      <c r="QFI10" s="623"/>
      <c r="QFJ10" s="589"/>
      <c r="QFK10" s="623"/>
      <c r="QFL10" s="589"/>
      <c r="QFM10" s="623"/>
      <c r="QFN10" s="589"/>
      <c r="QFO10" s="623"/>
      <c r="QFP10" s="589"/>
      <c r="QFQ10" s="623"/>
      <c r="QFR10" s="589"/>
      <c r="QFS10" s="623"/>
      <c r="QFT10" s="589"/>
      <c r="QFU10" s="623"/>
      <c r="QFV10" s="589"/>
      <c r="QFW10" s="623"/>
      <c r="QFX10" s="589"/>
      <c r="QFY10" s="623"/>
      <c r="QFZ10" s="589"/>
      <c r="QGA10" s="623"/>
      <c r="QGB10" s="589"/>
      <c r="QGC10" s="623"/>
      <c r="QGD10" s="589"/>
      <c r="QGE10" s="623"/>
      <c r="QGF10" s="589"/>
      <c r="QGG10" s="623"/>
      <c r="QGH10" s="589"/>
      <c r="QGI10" s="623"/>
      <c r="QGJ10" s="589"/>
      <c r="QGK10" s="623"/>
      <c r="QGL10" s="589"/>
      <c r="QGM10" s="623"/>
      <c r="QGN10" s="589"/>
      <c r="QGO10" s="623"/>
      <c r="QGP10" s="589"/>
      <c r="QGQ10" s="623"/>
      <c r="QGR10" s="589"/>
      <c r="QGS10" s="623"/>
      <c r="QGT10" s="589"/>
      <c r="QGU10" s="623"/>
      <c r="QGV10" s="589"/>
      <c r="QGW10" s="623"/>
      <c r="QGX10" s="589"/>
      <c r="QGY10" s="623"/>
      <c r="QGZ10" s="589"/>
      <c r="QHA10" s="623"/>
      <c r="QHB10" s="589"/>
      <c r="QHC10" s="623"/>
      <c r="QHD10" s="589"/>
      <c r="QHE10" s="623"/>
      <c r="QHF10" s="589"/>
      <c r="QHG10" s="623"/>
      <c r="QHH10" s="589"/>
      <c r="QHI10" s="623"/>
      <c r="QHJ10" s="589"/>
      <c r="QHK10" s="623"/>
      <c r="QHL10" s="589"/>
      <c r="QHM10" s="623"/>
      <c r="QHN10" s="589"/>
      <c r="QHO10" s="623"/>
      <c r="QHP10" s="589"/>
      <c r="QHQ10" s="623"/>
      <c r="QHR10" s="589"/>
      <c r="QHS10" s="623"/>
      <c r="QHT10" s="589"/>
      <c r="QHU10" s="623"/>
      <c r="QHV10" s="589"/>
      <c r="QHW10" s="623"/>
      <c r="QHX10" s="589"/>
      <c r="QHY10" s="623"/>
      <c r="QHZ10" s="589"/>
      <c r="QIA10" s="623"/>
      <c r="QIB10" s="589"/>
      <c r="QIC10" s="623"/>
      <c r="QID10" s="589"/>
      <c r="QIE10" s="623"/>
      <c r="QIF10" s="589"/>
      <c r="QIG10" s="623"/>
      <c r="QIH10" s="589"/>
      <c r="QII10" s="623"/>
      <c r="QIJ10" s="589"/>
      <c r="QIK10" s="623"/>
      <c r="QIL10" s="589"/>
      <c r="QIM10" s="623"/>
      <c r="QIN10" s="589"/>
      <c r="QIO10" s="623"/>
      <c r="QIP10" s="589"/>
      <c r="QIQ10" s="623"/>
      <c r="QIR10" s="589"/>
      <c r="QIS10" s="623"/>
      <c r="QIT10" s="589"/>
      <c r="QIU10" s="623"/>
      <c r="QIV10" s="589"/>
      <c r="QIW10" s="623"/>
      <c r="QIX10" s="589"/>
      <c r="QIY10" s="623"/>
      <c r="QIZ10" s="589"/>
      <c r="QJA10" s="623"/>
      <c r="QJB10" s="589"/>
      <c r="QJC10" s="623"/>
      <c r="QJD10" s="589"/>
      <c r="QJE10" s="623"/>
      <c r="QJF10" s="589"/>
      <c r="QJG10" s="623"/>
      <c r="QJH10" s="589"/>
      <c r="QJI10" s="623"/>
      <c r="QJJ10" s="589"/>
      <c r="QJK10" s="623"/>
      <c r="QJL10" s="589"/>
      <c r="QJM10" s="623"/>
      <c r="QJN10" s="589"/>
      <c r="QJO10" s="623"/>
      <c r="QJP10" s="589"/>
      <c r="QJQ10" s="623"/>
      <c r="QJR10" s="589"/>
      <c r="QJS10" s="623"/>
      <c r="QJT10" s="589"/>
      <c r="QJU10" s="623"/>
      <c r="QJV10" s="589"/>
      <c r="QJW10" s="623"/>
      <c r="QJX10" s="589"/>
      <c r="QJY10" s="623"/>
      <c r="QJZ10" s="589"/>
      <c r="QKA10" s="623"/>
      <c r="QKB10" s="589"/>
      <c r="QKC10" s="623"/>
      <c r="QKD10" s="589"/>
      <c r="QKE10" s="623"/>
      <c r="QKF10" s="589"/>
      <c r="QKG10" s="623"/>
      <c r="QKH10" s="589"/>
      <c r="QKI10" s="623"/>
      <c r="QKJ10" s="589"/>
      <c r="QKK10" s="623"/>
      <c r="QKL10" s="589"/>
      <c r="QKM10" s="623"/>
      <c r="QKN10" s="589"/>
      <c r="QKO10" s="623"/>
      <c r="QKP10" s="589"/>
      <c r="QKQ10" s="623"/>
      <c r="QKR10" s="589"/>
      <c r="QKS10" s="623"/>
      <c r="QKT10" s="589"/>
      <c r="QKU10" s="623"/>
      <c r="QKV10" s="589"/>
      <c r="QKW10" s="623"/>
      <c r="QKX10" s="589"/>
      <c r="QKY10" s="623"/>
      <c r="QKZ10" s="589"/>
      <c r="QLA10" s="623"/>
      <c r="QLB10" s="589"/>
      <c r="QLC10" s="623"/>
      <c r="QLD10" s="589"/>
      <c r="QLE10" s="623"/>
      <c r="QLF10" s="589"/>
      <c r="QLG10" s="623"/>
      <c r="QLH10" s="589"/>
      <c r="QLI10" s="623"/>
      <c r="QLJ10" s="589"/>
      <c r="QLK10" s="623"/>
      <c r="QLL10" s="589"/>
      <c r="QLM10" s="623"/>
      <c r="QLN10" s="589"/>
      <c r="QLO10" s="623"/>
      <c r="QLP10" s="589"/>
      <c r="QLQ10" s="623"/>
      <c r="QLR10" s="589"/>
      <c r="QLS10" s="623"/>
      <c r="QLT10" s="589"/>
      <c r="QLU10" s="623"/>
      <c r="QLV10" s="589"/>
      <c r="QLW10" s="623"/>
      <c r="QLX10" s="589"/>
      <c r="QLY10" s="623"/>
      <c r="QLZ10" s="589"/>
      <c r="QMA10" s="623"/>
      <c r="QMB10" s="589"/>
      <c r="QMC10" s="623"/>
      <c r="QMD10" s="589"/>
      <c r="QME10" s="623"/>
      <c r="QMF10" s="589"/>
      <c r="QMG10" s="623"/>
      <c r="QMH10" s="589"/>
      <c r="QMI10" s="623"/>
      <c r="QMJ10" s="589"/>
      <c r="QMK10" s="623"/>
      <c r="QML10" s="589"/>
      <c r="QMM10" s="623"/>
      <c r="QMN10" s="589"/>
      <c r="QMO10" s="623"/>
      <c r="QMP10" s="589"/>
      <c r="QMQ10" s="623"/>
      <c r="QMR10" s="589"/>
      <c r="QMS10" s="623"/>
      <c r="QMT10" s="589"/>
      <c r="QMU10" s="623"/>
      <c r="QMV10" s="589"/>
      <c r="QMW10" s="623"/>
      <c r="QMX10" s="589"/>
      <c r="QMY10" s="623"/>
      <c r="QMZ10" s="589"/>
      <c r="QNA10" s="623"/>
      <c r="QNB10" s="589"/>
      <c r="QNC10" s="623"/>
      <c r="QND10" s="589"/>
      <c r="QNE10" s="623"/>
      <c r="QNF10" s="589"/>
      <c r="QNG10" s="623"/>
      <c r="QNH10" s="589"/>
      <c r="QNI10" s="623"/>
      <c r="QNJ10" s="589"/>
      <c r="QNK10" s="623"/>
      <c r="QNL10" s="589"/>
      <c r="QNM10" s="623"/>
      <c r="QNN10" s="589"/>
      <c r="QNO10" s="623"/>
      <c r="QNP10" s="589"/>
      <c r="QNQ10" s="623"/>
      <c r="QNR10" s="589"/>
      <c r="QNS10" s="623"/>
      <c r="QNT10" s="589"/>
      <c r="QNU10" s="623"/>
      <c r="QNV10" s="589"/>
      <c r="QNW10" s="623"/>
      <c r="QNX10" s="589"/>
      <c r="QNY10" s="623"/>
      <c r="QNZ10" s="589"/>
      <c r="QOA10" s="623"/>
      <c r="QOB10" s="589"/>
      <c r="QOC10" s="623"/>
      <c r="QOD10" s="589"/>
      <c r="QOE10" s="623"/>
      <c r="QOF10" s="589"/>
      <c r="QOG10" s="623"/>
      <c r="QOH10" s="589"/>
      <c r="QOI10" s="623"/>
      <c r="QOJ10" s="589"/>
      <c r="QOK10" s="623"/>
      <c r="QOL10" s="589"/>
      <c r="QOM10" s="623"/>
      <c r="QON10" s="589"/>
      <c r="QOO10" s="623"/>
      <c r="QOP10" s="589"/>
      <c r="QOQ10" s="623"/>
      <c r="QOR10" s="589"/>
      <c r="QOS10" s="623"/>
      <c r="QOT10" s="589"/>
      <c r="QOU10" s="623"/>
      <c r="QOV10" s="589"/>
      <c r="QOW10" s="623"/>
      <c r="QOX10" s="589"/>
      <c r="QOY10" s="623"/>
      <c r="QOZ10" s="589"/>
      <c r="QPA10" s="623"/>
      <c r="QPB10" s="589"/>
      <c r="QPC10" s="623"/>
      <c r="QPD10" s="589"/>
      <c r="QPE10" s="623"/>
      <c r="QPF10" s="589"/>
      <c r="QPG10" s="623"/>
      <c r="QPH10" s="589"/>
      <c r="QPI10" s="623"/>
      <c r="QPJ10" s="589"/>
      <c r="QPK10" s="623"/>
      <c r="QPL10" s="589"/>
      <c r="QPM10" s="623"/>
      <c r="QPN10" s="589"/>
      <c r="QPO10" s="623"/>
      <c r="QPP10" s="589"/>
      <c r="QPQ10" s="623"/>
      <c r="QPR10" s="589"/>
      <c r="QPS10" s="623"/>
      <c r="QPT10" s="589"/>
      <c r="QPU10" s="623"/>
      <c r="QPV10" s="589"/>
      <c r="QPW10" s="623"/>
      <c r="QPX10" s="589"/>
      <c r="QPY10" s="623"/>
      <c r="QPZ10" s="589"/>
      <c r="QQA10" s="623"/>
      <c r="QQB10" s="589"/>
      <c r="QQC10" s="623"/>
      <c r="QQD10" s="589"/>
      <c r="QQE10" s="623"/>
      <c r="QQF10" s="589"/>
      <c r="QQG10" s="623"/>
      <c r="QQH10" s="589"/>
      <c r="QQI10" s="623"/>
      <c r="QQJ10" s="589"/>
      <c r="QQK10" s="623"/>
      <c r="QQL10" s="589"/>
      <c r="QQM10" s="623"/>
      <c r="QQN10" s="589"/>
      <c r="QQO10" s="623"/>
      <c r="QQP10" s="589"/>
      <c r="QQQ10" s="623"/>
      <c r="QQR10" s="589"/>
      <c r="QQS10" s="623"/>
      <c r="QQT10" s="589"/>
      <c r="QQU10" s="623"/>
      <c r="QQV10" s="589"/>
      <c r="QQW10" s="623"/>
      <c r="QQX10" s="589"/>
      <c r="QQY10" s="623"/>
      <c r="QQZ10" s="589"/>
      <c r="QRA10" s="623"/>
      <c r="QRB10" s="589"/>
      <c r="QRC10" s="623"/>
      <c r="QRD10" s="589"/>
      <c r="QRE10" s="623"/>
      <c r="QRF10" s="589"/>
      <c r="QRG10" s="623"/>
      <c r="QRH10" s="589"/>
      <c r="QRI10" s="623"/>
      <c r="QRJ10" s="589"/>
      <c r="QRK10" s="623"/>
      <c r="QRL10" s="589"/>
      <c r="QRM10" s="623"/>
      <c r="QRN10" s="589"/>
      <c r="QRO10" s="623"/>
      <c r="QRP10" s="589"/>
      <c r="QRQ10" s="623"/>
      <c r="QRR10" s="589"/>
      <c r="QRS10" s="623"/>
      <c r="QRT10" s="589"/>
      <c r="QRU10" s="623"/>
      <c r="QRV10" s="589"/>
      <c r="QRW10" s="623"/>
      <c r="QRX10" s="589"/>
      <c r="QRY10" s="623"/>
      <c r="QRZ10" s="589"/>
      <c r="QSA10" s="623"/>
      <c r="QSB10" s="589"/>
      <c r="QSC10" s="623"/>
      <c r="QSD10" s="589"/>
      <c r="QSE10" s="623"/>
      <c r="QSF10" s="589"/>
      <c r="QSG10" s="623"/>
      <c r="QSH10" s="589"/>
      <c r="QSI10" s="623"/>
      <c r="QSJ10" s="589"/>
      <c r="QSK10" s="623"/>
      <c r="QSL10" s="589"/>
      <c r="QSM10" s="623"/>
      <c r="QSN10" s="589"/>
      <c r="QSO10" s="623"/>
      <c r="QSP10" s="589"/>
      <c r="QSQ10" s="623"/>
      <c r="QSR10" s="589"/>
      <c r="QSS10" s="623"/>
      <c r="QST10" s="589"/>
      <c r="QSU10" s="623"/>
      <c r="QSV10" s="589"/>
      <c r="QSW10" s="623"/>
      <c r="QSX10" s="589"/>
      <c r="QSY10" s="623"/>
      <c r="QSZ10" s="589"/>
      <c r="QTA10" s="623"/>
      <c r="QTB10" s="589"/>
      <c r="QTC10" s="623"/>
      <c r="QTD10" s="589"/>
      <c r="QTE10" s="623"/>
      <c r="QTF10" s="589"/>
      <c r="QTG10" s="623"/>
      <c r="QTH10" s="589"/>
      <c r="QTI10" s="623"/>
      <c r="QTJ10" s="589"/>
      <c r="QTK10" s="623"/>
      <c r="QTL10" s="589"/>
      <c r="QTM10" s="623"/>
      <c r="QTN10" s="589"/>
      <c r="QTO10" s="623"/>
      <c r="QTP10" s="589"/>
      <c r="QTQ10" s="623"/>
      <c r="QTR10" s="589"/>
      <c r="QTS10" s="623"/>
      <c r="QTT10" s="589"/>
      <c r="QTU10" s="623"/>
      <c r="QTV10" s="589"/>
      <c r="QTW10" s="623"/>
      <c r="QTX10" s="589"/>
      <c r="QTY10" s="623"/>
      <c r="QTZ10" s="589"/>
      <c r="QUA10" s="623"/>
      <c r="QUB10" s="589"/>
      <c r="QUC10" s="623"/>
      <c r="QUD10" s="589"/>
      <c r="QUE10" s="623"/>
      <c r="QUF10" s="589"/>
      <c r="QUG10" s="623"/>
      <c r="QUH10" s="589"/>
      <c r="QUI10" s="623"/>
      <c r="QUJ10" s="589"/>
      <c r="QUK10" s="623"/>
      <c r="QUL10" s="589"/>
      <c r="QUM10" s="623"/>
      <c r="QUN10" s="589"/>
      <c r="QUO10" s="623"/>
      <c r="QUP10" s="589"/>
      <c r="QUQ10" s="623"/>
      <c r="QUR10" s="589"/>
      <c r="QUS10" s="623"/>
      <c r="QUT10" s="589"/>
      <c r="QUU10" s="623"/>
      <c r="QUV10" s="589"/>
      <c r="QUW10" s="623"/>
      <c r="QUX10" s="589"/>
      <c r="QUY10" s="623"/>
      <c r="QUZ10" s="589"/>
      <c r="QVA10" s="623"/>
      <c r="QVB10" s="589"/>
      <c r="QVC10" s="623"/>
      <c r="QVD10" s="589"/>
      <c r="QVE10" s="623"/>
      <c r="QVF10" s="589"/>
      <c r="QVG10" s="623"/>
      <c r="QVH10" s="589"/>
      <c r="QVI10" s="623"/>
      <c r="QVJ10" s="589"/>
      <c r="QVK10" s="623"/>
      <c r="QVL10" s="589"/>
      <c r="QVM10" s="623"/>
      <c r="QVN10" s="589"/>
      <c r="QVO10" s="623"/>
      <c r="QVP10" s="589"/>
      <c r="QVQ10" s="623"/>
      <c r="QVR10" s="589"/>
      <c r="QVS10" s="623"/>
      <c r="QVT10" s="589"/>
      <c r="QVU10" s="623"/>
      <c r="QVV10" s="589"/>
      <c r="QVW10" s="623"/>
      <c r="QVX10" s="589"/>
      <c r="QVY10" s="623"/>
      <c r="QVZ10" s="589"/>
      <c r="QWA10" s="623"/>
      <c r="QWB10" s="589"/>
      <c r="QWC10" s="623"/>
      <c r="QWD10" s="589"/>
      <c r="QWE10" s="623"/>
      <c r="QWF10" s="589"/>
      <c r="QWG10" s="623"/>
      <c r="QWH10" s="589"/>
      <c r="QWI10" s="623"/>
      <c r="QWJ10" s="589"/>
      <c r="QWK10" s="623"/>
      <c r="QWL10" s="589"/>
      <c r="QWM10" s="623"/>
      <c r="QWN10" s="589"/>
      <c r="QWO10" s="623"/>
      <c r="QWP10" s="589"/>
      <c r="QWQ10" s="623"/>
      <c r="QWR10" s="589"/>
      <c r="QWS10" s="623"/>
      <c r="QWT10" s="589"/>
      <c r="QWU10" s="623"/>
      <c r="QWV10" s="589"/>
      <c r="QWW10" s="623"/>
      <c r="QWX10" s="589"/>
      <c r="QWY10" s="623"/>
      <c r="QWZ10" s="589"/>
      <c r="QXA10" s="623"/>
      <c r="QXB10" s="589"/>
      <c r="QXC10" s="623"/>
      <c r="QXD10" s="589"/>
      <c r="QXE10" s="623"/>
      <c r="QXF10" s="589"/>
      <c r="QXG10" s="623"/>
      <c r="QXH10" s="589"/>
      <c r="QXI10" s="623"/>
      <c r="QXJ10" s="589"/>
      <c r="QXK10" s="623"/>
      <c r="QXL10" s="589"/>
      <c r="QXM10" s="623"/>
      <c r="QXN10" s="589"/>
      <c r="QXO10" s="623"/>
      <c r="QXP10" s="589"/>
      <c r="QXQ10" s="623"/>
      <c r="QXR10" s="589"/>
      <c r="QXS10" s="623"/>
      <c r="QXT10" s="589"/>
      <c r="QXU10" s="623"/>
      <c r="QXV10" s="589"/>
      <c r="QXW10" s="623"/>
      <c r="QXX10" s="589"/>
      <c r="QXY10" s="623"/>
      <c r="QXZ10" s="589"/>
      <c r="QYA10" s="623"/>
      <c r="QYB10" s="589"/>
      <c r="QYC10" s="623"/>
      <c r="QYD10" s="589"/>
      <c r="QYE10" s="623"/>
      <c r="QYF10" s="589"/>
      <c r="QYG10" s="623"/>
      <c r="QYH10" s="589"/>
      <c r="QYI10" s="623"/>
      <c r="QYJ10" s="589"/>
      <c r="QYK10" s="623"/>
      <c r="QYL10" s="589"/>
      <c r="QYM10" s="623"/>
      <c r="QYN10" s="589"/>
      <c r="QYO10" s="623"/>
      <c r="QYP10" s="589"/>
      <c r="QYQ10" s="623"/>
      <c r="QYR10" s="589"/>
      <c r="QYS10" s="623"/>
      <c r="QYT10" s="589"/>
      <c r="QYU10" s="623"/>
      <c r="QYV10" s="589"/>
      <c r="QYW10" s="623"/>
      <c r="QYX10" s="589"/>
      <c r="QYY10" s="623"/>
      <c r="QYZ10" s="589"/>
      <c r="QZA10" s="623"/>
      <c r="QZB10" s="589"/>
      <c r="QZC10" s="623"/>
      <c r="QZD10" s="589"/>
      <c r="QZE10" s="623"/>
      <c r="QZF10" s="589"/>
      <c r="QZG10" s="623"/>
      <c r="QZH10" s="589"/>
      <c r="QZI10" s="623"/>
      <c r="QZJ10" s="589"/>
      <c r="QZK10" s="623"/>
      <c r="QZL10" s="589"/>
      <c r="QZM10" s="623"/>
      <c r="QZN10" s="589"/>
      <c r="QZO10" s="623"/>
      <c r="QZP10" s="589"/>
      <c r="QZQ10" s="623"/>
      <c r="QZR10" s="589"/>
      <c r="QZS10" s="623"/>
      <c r="QZT10" s="589"/>
      <c r="QZU10" s="623"/>
      <c r="QZV10" s="589"/>
      <c r="QZW10" s="623"/>
      <c r="QZX10" s="589"/>
      <c r="QZY10" s="623"/>
      <c r="QZZ10" s="589"/>
      <c r="RAA10" s="623"/>
      <c r="RAB10" s="589"/>
      <c r="RAC10" s="623"/>
      <c r="RAD10" s="589"/>
      <c r="RAE10" s="623"/>
      <c r="RAF10" s="589"/>
      <c r="RAG10" s="623"/>
      <c r="RAH10" s="589"/>
      <c r="RAI10" s="623"/>
      <c r="RAJ10" s="589"/>
      <c r="RAK10" s="623"/>
      <c r="RAL10" s="589"/>
      <c r="RAM10" s="623"/>
      <c r="RAN10" s="589"/>
      <c r="RAO10" s="623"/>
      <c r="RAP10" s="589"/>
      <c r="RAQ10" s="623"/>
      <c r="RAR10" s="589"/>
      <c r="RAS10" s="623"/>
      <c r="RAT10" s="589"/>
      <c r="RAU10" s="623"/>
      <c r="RAV10" s="589"/>
      <c r="RAW10" s="623"/>
      <c r="RAX10" s="589"/>
      <c r="RAY10" s="623"/>
      <c r="RAZ10" s="589"/>
      <c r="RBA10" s="623"/>
      <c r="RBB10" s="589"/>
      <c r="RBC10" s="623"/>
      <c r="RBD10" s="589"/>
      <c r="RBE10" s="623"/>
      <c r="RBF10" s="589"/>
      <c r="RBG10" s="623"/>
      <c r="RBH10" s="589"/>
      <c r="RBI10" s="623"/>
      <c r="RBJ10" s="589"/>
      <c r="RBK10" s="623"/>
      <c r="RBL10" s="589"/>
      <c r="RBM10" s="623"/>
      <c r="RBN10" s="589"/>
      <c r="RBO10" s="623"/>
      <c r="RBP10" s="589"/>
      <c r="RBQ10" s="623"/>
      <c r="RBR10" s="589"/>
      <c r="RBS10" s="623"/>
      <c r="RBT10" s="589"/>
      <c r="RBU10" s="623"/>
      <c r="RBV10" s="589"/>
      <c r="RBW10" s="623"/>
      <c r="RBX10" s="589"/>
      <c r="RBY10" s="623"/>
      <c r="RBZ10" s="589"/>
      <c r="RCA10" s="623"/>
      <c r="RCB10" s="589"/>
      <c r="RCC10" s="623"/>
      <c r="RCD10" s="589"/>
      <c r="RCE10" s="623"/>
      <c r="RCF10" s="589"/>
      <c r="RCG10" s="623"/>
      <c r="RCH10" s="589"/>
      <c r="RCI10" s="623"/>
      <c r="RCJ10" s="589"/>
      <c r="RCK10" s="623"/>
      <c r="RCL10" s="589"/>
      <c r="RCM10" s="623"/>
      <c r="RCN10" s="589"/>
      <c r="RCO10" s="623"/>
      <c r="RCP10" s="589"/>
      <c r="RCQ10" s="623"/>
      <c r="RCR10" s="589"/>
      <c r="RCS10" s="623"/>
      <c r="RCT10" s="589"/>
      <c r="RCU10" s="623"/>
      <c r="RCV10" s="589"/>
      <c r="RCW10" s="623"/>
      <c r="RCX10" s="589"/>
      <c r="RCY10" s="623"/>
      <c r="RCZ10" s="589"/>
      <c r="RDA10" s="623"/>
      <c r="RDB10" s="589"/>
      <c r="RDC10" s="623"/>
      <c r="RDD10" s="589"/>
      <c r="RDE10" s="623"/>
      <c r="RDF10" s="589"/>
      <c r="RDG10" s="623"/>
      <c r="RDH10" s="589"/>
      <c r="RDI10" s="623"/>
      <c r="RDJ10" s="589"/>
      <c r="RDK10" s="623"/>
      <c r="RDL10" s="589"/>
      <c r="RDM10" s="623"/>
      <c r="RDN10" s="589"/>
      <c r="RDO10" s="623"/>
      <c r="RDP10" s="589"/>
      <c r="RDQ10" s="623"/>
      <c r="RDR10" s="589"/>
      <c r="RDS10" s="623"/>
      <c r="RDT10" s="589"/>
      <c r="RDU10" s="623"/>
      <c r="RDV10" s="589"/>
      <c r="RDW10" s="623"/>
      <c r="RDX10" s="589"/>
      <c r="RDY10" s="623"/>
      <c r="RDZ10" s="589"/>
      <c r="REA10" s="623"/>
      <c r="REB10" s="589"/>
      <c r="REC10" s="623"/>
      <c r="RED10" s="589"/>
      <c r="REE10" s="623"/>
      <c r="REF10" s="589"/>
      <c r="REG10" s="623"/>
      <c r="REH10" s="589"/>
      <c r="REI10" s="623"/>
      <c r="REJ10" s="589"/>
      <c r="REK10" s="623"/>
      <c r="REL10" s="589"/>
      <c r="REM10" s="623"/>
      <c r="REN10" s="589"/>
      <c r="REO10" s="623"/>
      <c r="REP10" s="589"/>
      <c r="REQ10" s="623"/>
      <c r="RER10" s="589"/>
      <c r="RES10" s="623"/>
      <c r="RET10" s="589"/>
      <c r="REU10" s="623"/>
      <c r="REV10" s="589"/>
      <c r="REW10" s="623"/>
      <c r="REX10" s="589"/>
      <c r="REY10" s="623"/>
      <c r="REZ10" s="589"/>
      <c r="RFA10" s="623"/>
      <c r="RFB10" s="589"/>
      <c r="RFC10" s="623"/>
      <c r="RFD10" s="589"/>
      <c r="RFE10" s="623"/>
      <c r="RFF10" s="589"/>
      <c r="RFG10" s="623"/>
      <c r="RFH10" s="589"/>
      <c r="RFI10" s="623"/>
      <c r="RFJ10" s="589"/>
      <c r="RFK10" s="623"/>
      <c r="RFL10" s="589"/>
      <c r="RFM10" s="623"/>
      <c r="RFN10" s="589"/>
      <c r="RFO10" s="623"/>
      <c r="RFP10" s="589"/>
      <c r="RFQ10" s="623"/>
      <c r="RFR10" s="589"/>
      <c r="RFS10" s="623"/>
      <c r="RFT10" s="589"/>
      <c r="RFU10" s="623"/>
      <c r="RFV10" s="589"/>
      <c r="RFW10" s="623"/>
      <c r="RFX10" s="589"/>
      <c r="RFY10" s="623"/>
      <c r="RFZ10" s="589"/>
      <c r="RGA10" s="623"/>
      <c r="RGB10" s="589"/>
      <c r="RGC10" s="623"/>
      <c r="RGD10" s="589"/>
      <c r="RGE10" s="623"/>
      <c r="RGF10" s="589"/>
      <c r="RGG10" s="623"/>
      <c r="RGH10" s="589"/>
      <c r="RGI10" s="623"/>
      <c r="RGJ10" s="589"/>
      <c r="RGK10" s="623"/>
      <c r="RGL10" s="589"/>
      <c r="RGM10" s="623"/>
      <c r="RGN10" s="589"/>
      <c r="RGO10" s="623"/>
      <c r="RGP10" s="589"/>
      <c r="RGQ10" s="623"/>
      <c r="RGR10" s="589"/>
      <c r="RGS10" s="623"/>
      <c r="RGT10" s="589"/>
      <c r="RGU10" s="623"/>
      <c r="RGV10" s="589"/>
      <c r="RGW10" s="623"/>
      <c r="RGX10" s="589"/>
      <c r="RGY10" s="623"/>
      <c r="RGZ10" s="589"/>
      <c r="RHA10" s="623"/>
      <c r="RHB10" s="589"/>
      <c r="RHC10" s="623"/>
      <c r="RHD10" s="589"/>
      <c r="RHE10" s="623"/>
      <c r="RHF10" s="589"/>
      <c r="RHG10" s="623"/>
      <c r="RHH10" s="589"/>
      <c r="RHI10" s="623"/>
      <c r="RHJ10" s="589"/>
      <c r="RHK10" s="623"/>
      <c r="RHL10" s="589"/>
      <c r="RHM10" s="623"/>
      <c r="RHN10" s="589"/>
      <c r="RHO10" s="623"/>
      <c r="RHP10" s="589"/>
      <c r="RHQ10" s="623"/>
      <c r="RHR10" s="589"/>
      <c r="RHS10" s="623"/>
      <c r="RHT10" s="589"/>
      <c r="RHU10" s="623"/>
      <c r="RHV10" s="589"/>
      <c r="RHW10" s="623"/>
      <c r="RHX10" s="589"/>
      <c r="RHY10" s="623"/>
      <c r="RHZ10" s="589"/>
      <c r="RIA10" s="623"/>
      <c r="RIB10" s="589"/>
      <c r="RIC10" s="623"/>
      <c r="RID10" s="589"/>
      <c r="RIE10" s="623"/>
      <c r="RIF10" s="589"/>
      <c r="RIG10" s="623"/>
      <c r="RIH10" s="589"/>
      <c r="RII10" s="623"/>
      <c r="RIJ10" s="589"/>
      <c r="RIK10" s="623"/>
      <c r="RIL10" s="589"/>
      <c r="RIM10" s="623"/>
      <c r="RIN10" s="589"/>
      <c r="RIO10" s="623"/>
      <c r="RIP10" s="589"/>
      <c r="RIQ10" s="623"/>
      <c r="RIR10" s="589"/>
      <c r="RIS10" s="623"/>
      <c r="RIT10" s="589"/>
      <c r="RIU10" s="623"/>
      <c r="RIV10" s="589"/>
      <c r="RIW10" s="623"/>
      <c r="RIX10" s="589"/>
      <c r="RIY10" s="623"/>
      <c r="RIZ10" s="589"/>
      <c r="RJA10" s="623"/>
      <c r="RJB10" s="589"/>
      <c r="RJC10" s="623"/>
      <c r="RJD10" s="589"/>
      <c r="RJE10" s="623"/>
      <c r="RJF10" s="589"/>
      <c r="RJG10" s="623"/>
      <c r="RJH10" s="589"/>
      <c r="RJI10" s="623"/>
      <c r="RJJ10" s="589"/>
      <c r="RJK10" s="623"/>
      <c r="RJL10" s="589"/>
      <c r="RJM10" s="623"/>
      <c r="RJN10" s="589"/>
      <c r="RJO10" s="623"/>
      <c r="RJP10" s="589"/>
      <c r="RJQ10" s="623"/>
      <c r="RJR10" s="589"/>
      <c r="RJS10" s="623"/>
      <c r="RJT10" s="589"/>
      <c r="RJU10" s="623"/>
      <c r="RJV10" s="589"/>
      <c r="RJW10" s="623"/>
      <c r="RJX10" s="589"/>
      <c r="RJY10" s="623"/>
      <c r="RJZ10" s="589"/>
      <c r="RKA10" s="623"/>
      <c r="RKB10" s="589"/>
      <c r="RKC10" s="623"/>
      <c r="RKD10" s="589"/>
      <c r="RKE10" s="623"/>
      <c r="RKF10" s="589"/>
      <c r="RKG10" s="623"/>
      <c r="RKH10" s="589"/>
      <c r="RKI10" s="623"/>
      <c r="RKJ10" s="589"/>
      <c r="RKK10" s="623"/>
      <c r="RKL10" s="589"/>
      <c r="RKM10" s="623"/>
      <c r="RKN10" s="589"/>
      <c r="RKO10" s="623"/>
      <c r="RKP10" s="589"/>
      <c r="RKQ10" s="623"/>
      <c r="RKR10" s="589"/>
      <c r="RKS10" s="623"/>
      <c r="RKT10" s="589"/>
      <c r="RKU10" s="623"/>
      <c r="RKV10" s="589"/>
      <c r="RKW10" s="623"/>
      <c r="RKX10" s="589"/>
      <c r="RKY10" s="623"/>
      <c r="RKZ10" s="589"/>
      <c r="RLA10" s="623"/>
      <c r="RLB10" s="589"/>
      <c r="RLC10" s="623"/>
      <c r="RLD10" s="589"/>
      <c r="RLE10" s="623"/>
      <c r="RLF10" s="589"/>
      <c r="RLG10" s="623"/>
      <c r="RLH10" s="589"/>
      <c r="RLI10" s="623"/>
      <c r="RLJ10" s="589"/>
      <c r="RLK10" s="623"/>
      <c r="RLL10" s="589"/>
      <c r="RLM10" s="623"/>
      <c r="RLN10" s="589"/>
      <c r="RLO10" s="623"/>
      <c r="RLP10" s="589"/>
      <c r="RLQ10" s="623"/>
      <c r="RLR10" s="589"/>
      <c r="RLS10" s="623"/>
      <c r="RLT10" s="589"/>
      <c r="RLU10" s="623"/>
      <c r="RLV10" s="589"/>
      <c r="RLW10" s="623"/>
      <c r="RLX10" s="589"/>
      <c r="RLY10" s="623"/>
      <c r="RLZ10" s="589"/>
      <c r="RMA10" s="623"/>
      <c r="RMB10" s="589"/>
      <c r="RMC10" s="623"/>
      <c r="RMD10" s="589"/>
      <c r="RME10" s="623"/>
      <c r="RMF10" s="589"/>
      <c r="RMG10" s="623"/>
      <c r="RMH10" s="589"/>
      <c r="RMI10" s="623"/>
      <c r="RMJ10" s="589"/>
      <c r="RMK10" s="623"/>
      <c r="RML10" s="589"/>
      <c r="RMM10" s="623"/>
      <c r="RMN10" s="589"/>
      <c r="RMO10" s="623"/>
      <c r="RMP10" s="589"/>
      <c r="RMQ10" s="623"/>
      <c r="RMR10" s="589"/>
      <c r="RMS10" s="623"/>
      <c r="RMT10" s="589"/>
      <c r="RMU10" s="623"/>
      <c r="RMV10" s="589"/>
      <c r="RMW10" s="623"/>
      <c r="RMX10" s="589"/>
      <c r="RMY10" s="623"/>
      <c r="RMZ10" s="589"/>
      <c r="RNA10" s="623"/>
      <c r="RNB10" s="589"/>
      <c r="RNC10" s="623"/>
      <c r="RND10" s="589"/>
      <c r="RNE10" s="623"/>
      <c r="RNF10" s="589"/>
      <c r="RNG10" s="623"/>
      <c r="RNH10" s="589"/>
      <c r="RNI10" s="623"/>
      <c r="RNJ10" s="589"/>
      <c r="RNK10" s="623"/>
      <c r="RNL10" s="589"/>
      <c r="RNM10" s="623"/>
      <c r="RNN10" s="589"/>
      <c r="RNO10" s="623"/>
      <c r="RNP10" s="589"/>
      <c r="RNQ10" s="623"/>
      <c r="RNR10" s="589"/>
      <c r="RNS10" s="623"/>
      <c r="RNT10" s="589"/>
      <c r="RNU10" s="623"/>
      <c r="RNV10" s="589"/>
      <c r="RNW10" s="623"/>
      <c r="RNX10" s="589"/>
      <c r="RNY10" s="623"/>
      <c r="RNZ10" s="589"/>
      <c r="ROA10" s="623"/>
      <c r="ROB10" s="589"/>
      <c r="ROC10" s="623"/>
      <c r="ROD10" s="589"/>
      <c r="ROE10" s="623"/>
      <c r="ROF10" s="589"/>
      <c r="ROG10" s="623"/>
      <c r="ROH10" s="589"/>
      <c r="ROI10" s="623"/>
      <c r="ROJ10" s="589"/>
      <c r="ROK10" s="623"/>
      <c r="ROL10" s="589"/>
      <c r="ROM10" s="623"/>
      <c r="RON10" s="589"/>
      <c r="ROO10" s="623"/>
      <c r="ROP10" s="589"/>
      <c r="ROQ10" s="623"/>
      <c r="ROR10" s="589"/>
      <c r="ROS10" s="623"/>
      <c r="ROT10" s="589"/>
      <c r="ROU10" s="623"/>
      <c r="ROV10" s="589"/>
      <c r="ROW10" s="623"/>
      <c r="ROX10" s="589"/>
      <c r="ROY10" s="623"/>
      <c r="ROZ10" s="589"/>
      <c r="RPA10" s="623"/>
      <c r="RPB10" s="589"/>
      <c r="RPC10" s="623"/>
      <c r="RPD10" s="589"/>
      <c r="RPE10" s="623"/>
      <c r="RPF10" s="589"/>
      <c r="RPG10" s="623"/>
      <c r="RPH10" s="589"/>
      <c r="RPI10" s="623"/>
      <c r="RPJ10" s="589"/>
      <c r="RPK10" s="623"/>
      <c r="RPL10" s="589"/>
      <c r="RPM10" s="623"/>
      <c r="RPN10" s="589"/>
      <c r="RPO10" s="623"/>
      <c r="RPP10" s="589"/>
      <c r="RPQ10" s="623"/>
      <c r="RPR10" s="589"/>
      <c r="RPS10" s="623"/>
      <c r="RPT10" s="589"/>
      <c r="RPU10" s="623"/>
      <c r="RPV10" s="589"/>
      <c r="RPW10" s="623"/>
      <c r="RPX10" s="589"/>
      <c r="RPY10" s="623"/>
      <c r="RPZ10" s="589"/>
      <c r="RQA10" s="623"/>
      <c r="RQB10" s="589"/>
      <c r="RQC10" s="623"/>
      <c r="RQD10" s="589"/>
      <c r="RQE10" s="623"/>
      <c r="RQF10" s="589"/>
      <c r="RQG10" s="623"/>
      <c r="RQH10" s="589"/>
      <c r="RQI10" s="623"/>
      <c r="RQJ10" s="589"/>
      <c r="RQK10" s="623"/>
      <c r="RQL10" s="589"/>
      <c r="RQM10" s="623"/>
      <c r="RQN10" s="589"/>
      <c r="RQO10" s="623"/>
      <c r="RQP10" s="589"/>
      <c r="RQQ10" s="623"/>
      <c r="RQR10" s="589"/>
      <c r="RQS10" s="623"/>
      <c r="RQT10" s="589"/>
      <c r="RQU10" s="623"/>
      <c r="RQV10" s="589"/>
      <c r="RQW10" s="623"/>
      <c r="RQX10" s="589"/>
      <c r="RQY10" s="623"/>
      <c r="RQZ10" s="589"/>
      <c r="RRA10" s="623"/>
      <c r="RRB10" s="589"/>
      <c r="RRC10" s="623"/>
      <c r="RRD10" s="589"/>
      <c r="RRE10" s="623"/>
      <c r="RRF10" s="589"/>
      <c r="RRG10" s="623"/>
      <c r="RRH10" s="589"/>
      <c r="RRI10" s="623"/>
      <c r="RRJ10" s="589"/>
      <c r="RRK10" s="623"/>
      <c r="RRL10" s="589"/>
      <c r="RRM10" s="623"/>
      <c r="RRN10" s="589"/>
      <c r="RRO10" s="623"/>
      <c r="RRP10" s="589"/>
      <c r="RRQ10" s="623"/>
      <c r="RRR10" s="589"/>
      <c r="RRS10" s="623"/>
      <c r="RRT10" s="589"/>
      <c r="RRU10" s="623"/>
      <c r="RRV10" s="589"/>
      <c r="RRW10" s="623"/>
      <c r="RRX10" s="589"/>
      <c r="RRY10" s="623"/>
      <c r="RRZ10" s="589"/>
      <c r="RSA10" s="623"/>
      <c r="RSB10" s="589"/>
      <c r="RSC10" s="623"/>
      <c r="RSD10" s="589"/>
      <c r="RSE10" s="623"/>
      <c r="RSF10" s="589"/>
      <c r="RSG10" s="623"/>
      <c r="RSH10" s="589"/>
      <c r="RSI10" s="623"/>
      <c r="RSJ10" s="589"/>
      <c r="RSK10" s="623"/>
      <c r="RSL10" s="589"/>
      <c r="RSM10" s="623"/>
      <c r="RSN10" s="589"/>
      <c r="RSO10" s="623"/>
      <c r="RSP10" s="589"/>
      <c r="RSQ10" s="623"/>
      <c r="RSR10" s="589"/>
      <c r="RSS10" s="623"/>
      <c r="RST10" s="589"/>
      <c r="RSU10" s="623"/>
      <c r="RSV10" s="589"/>
      <c r="RSW10" s="623"/>
      <c r="RSX10" s="589"/>
      <c r="RSY10" s="623"/>
      <c r="RSZ10" s="589"/>
      <c r="RTA10" s="623"/>
      <c r="RTB10" s="589"/>
      <c r="RTC10" s="623"/>
      <c r="RTD10" s="589"/>
      <c r="RTE10" s="623"/>
      <c r="RTF10" s="589"/>
      <c r="RTG10" s="623"/>
      <c r="RTH10" s="589"/>
      <c r="RTI10" s="623"/>
      <c r="RTJ10" s="589"/>
      <c r="RTK10" s="623"/>
      <c r="RTL10" s="589"/>
      <c r="RTM10" s="623"/>
      <c r="RTN10" s="589"/>
      <c r="RTO10" s="623"/>
      <c r="RTP10" s="589"/>
      <c r="RTQ10" s="623"/>
      <c r="RTR10" s="589"/>
      <c r="RTS10" s="623"/>
      <c r="RTT10" s="589"/>
      <c r="RTU10" s="623"/>
      <c r="RTV10" s="589"/>
      <c r="RTW10" s="623"/>
      <c r="RTX10" s="589"/>
      <c r="RTY10" s="623"/>
      <c r="RTZ10" s="589"/>
      <c r="RUA10" s="623"/>
      <c r="RUB10" s="589"/>
      <c r="RUC10" s="623"/>
      <c r="RUD10" s="589"/>
      <c r="RUE10" s="623"/>
      <c r="RUF10" s="589"/>
      <c r="RUG10" s="623"/>
      <c r="RUH10" s="589"/>
      <c r="RUI10" s="623"/>
      <c r="RUJ10" s="589"/>
      <c r="RUK10" s="623"/>
      <c r="RUL10" s="589"/>
      <c r="RUM10" s="623"/>
      <c r="RUN10" s="589"/>
      <c r="RUO10" s="623"/>
      <c r="RUP10" s="589"/>
      <c r="RUQ10" s="623"/>
      <c r="RUR10" s="589"/>
      <c r="RUS10" s="623"/>
      <c r="RUT10" s="589"/>
      <c r="RUU10" s="623"/>
      <c r="RUV10" s="589"/>
      <c r="RUW10" s="623"/>
      <c r="RUX10" s="589"/>
      <c r="RUY10" s="623"/>
      <c r="RUZ10" s="589"/>
      <c r="RVA10" s="623"/>
      <c r="RVB10" s="589"/>
      <c r="RVC10" s="623"/>
      <c r="RVD10" s="589"/>
      <c r="RVE10" s="623"/>
      <c r="RVF10" s="589"/>
      <c r="RVG10" s="623"/>
      <c r="RVH10" s="589"/>
      <c r="RVI10" s="623"/>
      <c r="RVJ10" s="589"/>
      <c r="RVK10" s="623"/>
      <c r="RVL10" s="589"/>
      <c r="RVM10" s="623"/>
      <c r="RVN10" s="589"/>
      <c r="RVO10" s="623"/>
      <c r="RVP10" s="589"/>
      <c r="RVQ10" s="623"/>
      <c r="RVR10" s="589"/>
      <c r="RVS10" s="623"/>
      <c r="RVT10" s="589"/>
      <c r="RVU10" s="623"/>
      <c r="RVV10" s="589"/>
      <c r="RVW10" s="623"/>
      <c r="RVX10" s="589"/>
      <c r="RVY10" s="623"/>
      <c r="RVZ10" s="589"/>
      <c r="RWA10" s="623"/>
      <c r="RWB10" s="589"/>
      <c r="RWC10" s="623"/>
      <c r="RWD10" s="589"/>
      <c r="RWE10" s="623"/>
      <c r="RWF10" s="589"/>
      <c r="RWG10" s="623"/>
      <c r="RWH10" s="589"/>
      <c r="RWI10" s="623"/>
      <c r="RWJ10" s="589"/>
      <c r="RWK10" s="623"/>
      <c r="RWL10" s="589"/>
      <c r="RWM10" s="623"/>
      <c r="RWN10" s="589"/>
      <c r="RWO10" s="623"/>
      <c r="RWP10" s="589"/>
      <c r="RWQ10" s="623"/>
      <c r="RWR10" s="589"/>
      <c r="RWS10" s="623"/>
      <c r="RWT10" s="589"/>
      <c r="RWU10" s="623"/>
      <c r="RWV10" s="589"/>
      <c r="RWW10" s="623"/>
      <c r="RWX10" s="589"/>
      <c r="RWY10" s="623"/>
      <c r="RWZ10" s="589"/>
      <c r="RXA10" s="623"/>
      <c r="RXB10" s="589"/>
      <c r="RXC10" s="623"/>
      <c r="RXD10" s="589"/>
      <c r="RXE10" s="623"/>
      <c r="RXF10" s="589"/>
      <c r="RXG10" s="623"/>
      <c r="RXH10" s="589"/>
      <c r="RXI10" s="623"/>
      <c r="RXJ10" s="589"/>
      <c r="RXK10" s="623"/>
      <c r="RXL10" s="589"/>
      <c r="RXM10" s="623"/>
      <c r="RXN10" s="589"/>
      <c r="RXO10" s="623"/>
      <c r="RXP10" s="589"/>
      <c r="RXQ10" s="623"/>
      <c r="RXR10" s="589"/>
      <c r="RXS10" s="623"/>
      <c r="RXT10" s="589"/>
      <c r="RXU10" s="623"/>
      <c r="RXV10" s="589"/>
      <c r="RXW10" s="623"/>
      <c r="RXX10" s="589"/>
      <c r="RXY10" s="623"/>
      <c r="RXZ10" s="589"/>
      <c r="RYA10" s="623"/>
      <c r="RYB10" s="589"/>
      <c r="RYC10" s="623"/>
      <c r="RYD10" s="589"/>
      <c r="RYE10" s="623"/>
      <c r="RYF10" s="589"/>
      <c r="RYG10" s="623"/>
      <c r="RYH10" s="589"/>
      <c r="RYI10" s="623"/>
      <c r="RYJ10" s="589"/>
      <c r="RYK10" s="623"/>
      <c r="RYL10" s="589"/>
      <c r="RYM10" s="623"/>
      <c r="RYN10" s="589"/>
      <c r="RYO10" s="623"/>
      <c r="RYP10" s="589"/>
      <c r="RYQ10" s="623"/>
      <c r="RYR10" s="589"/>
      <c r="RYS10" s="623"/>
      <c r="RYT10" s="589"/>
      <c r="RYU10" s="623"/>
      <c r="RYV10" s="589"/>
      <c r="RYW10" s="623"/>
      <c r="RYX10" s="589"/>
      <c r="RYY10" s="623"/>
      <c r="RYZ10" s="589"/>
      <c r="RZA10" s="623"/>
      <c r="RZB10" s="589"/>
      <c r="RZC10" s="623"/>
      <c r="RZD10" s="589"/>
      <c r="RZE10" s="623"/>
      <c r="RZF10" s="589"/>
      <c r="RZG10" s="623"/>
      <c r="RZH10" s="589"/>
      <c r="RZI10" s="623"/>
      <c r="RZJ10" s="589"/>
      <c r="RZK10" s="623"/>
      <c r="RZL10" s="589"/>
      <c r="RZM10" s="623"/>
      <c r="RZN10" s="589"/>
      <c r="RZO10" s="623"/>
      <c r="RZP10" s="589"/>
      <c r="RZQ10" s="623"/>
      <c r="RZR10" s="589"/>
      <c r="RZS10" s="623"/>
      <c r="RZT10" s="589"/>
      <c r="RZU10" s="623"/>
      <c r="RZV10" s="589"/>
      <c r="RZW10" s="623"/>
      <c r="RZX10" s="589"/>
      <c r="RZY10" s="623"/>
      <c r="RZZ10" s="589"/>
      <c r="SAA10" s="623"/>
      <c r="SAB10" s="589"/>
      <c r="SAC10" s="623"/>
      <c r="SAD10" s="589"/>
      <c r="SAE10" s="623"/>
      <c r="SAF10" s="589"/>
      <c r="SAG10" s="623"/>
      <c r="SAH10" s="589"/>
      <c r="SAI10" s="623"/>
      <c r="SAJ10" s="589"/>
      <c r="SAK10" s="623"/>
      <c r="SAL10" s="589"/>
      <c r="SAM10" s="623"/>
      <c r="SAN10" s="589"/>
      <c r="SAO10" s="623"/>
      <c r="SAP10" s="589"/>
      <c r="SAQ10" s="623"/>
      <c r="SAR10" s="589"/>
      <c r="SAS10" s="623"/>
      <c r="SAT10" s="589"/>
      <c r="SAU10" s="623"/>
      <c r="SAV10" s="589"/>
      <c r="SAW10" s="623"/>
      <c r="SAX10" s="589"/>
      <c r="SAY10" s="623"/>
      <c r="SAZ10" s="589"/>
      <c r="SBA10" s="623"/>
      <c r="SBB10" s="589"/>
      <c r="SBC10" s="623"/>
      <c r="SBD10" s="589"/>
      <c r="SBE10" s="623"/>
      <c r="SBF10" s="589"/>
      <c r="SBG10" s="623"/>
      <c r="SBH10" s="589"/>
      <c r="SBI10" s="623"/>
      <c r="SBJ10" s="589"/>
      <c r="SBK10" s="623"/>
      <c r="SBL10" s="589"/>
      <c r="SBM10" s="623"/>
      <c r="SBN10" s="589"/>
      <c r="SBO10" s="623"/>
      <c r="SBP10" s="589"/>
      <c r="SBQ10" s="623"/>
      <c r="SBR10" s="589"/>
      <c r="SBS10" s="623"/>
      <c r="SBT10" s="589"/>
      <c r="SBU10" s="623"/>
      <c r="SBV10" s="589"/>
      <c r="SBW10" s="623"/>
      <c r="SBX10" s="589"/>
      <c r="SBY10" s="623"/>
      <c r="SBZ10" s="589"/>
      <c r="SCA10" s="623"/>
      <c r="SCB10" s="589"/>
      <c r="SCC10" s="623"/>
      <c r="SCD10" s="589"/>
      <c r="SCE10" s="623"/>
      <c r="SCF10" s="589"/>
      <c r="SCG10" s="623"/>
      <c r="SCH10" s="589"/>
      <c r="SCI10" s="623"/>
      <c r="SCJ10" s="589"/>
      <c r="SCK10" s="623"/>
      <c r="SCL10" s="589"/>
      <c r="SCM10" s="623"/>
      <c r="SCN10" s="589"/>
      <c r="SCO10" s="623"/>
      <c r="SCP10" s="589"/>
      <c r="SCQ10" s="623"/>
      <c r="SCR10" s="589"/>
      <c r="SCS10" s="623"/>
      <c r="SCT10" s="589"/>
      <c r="SCU10" s="623"/>
      <c r="SCV10" s="589"/>
      <c r="SCW10" s="623"/>
      <c r="SCX10" s="589"/>
      <c r="SCY10" s="623"/>
      <c r="SCZ10" s="589"/>
      <c r="SDA10" s="623"/>
      <c r="SDB10" s="589"/>
      <c r="SDC10" s="623"/>
      <c r="SDD10" s="589"/>
      <c r="SDE10" s="623"/>
      <c r="SDF10" s="589"/>
      <c r="SDG10" s="623"/>
      <c r="SDH10" s="589"/>
      <c r="SDI10" s="623"/>
      <c r="SDJ10" s="589"/>
      <c r="SDK10" s="623"/>
      <c r="SDL10" s="589"/>
      <c r="SDM10" s="623"/>
      <c r="SDN10" s="589"/>
      <c r="SDO10" s="623"/>
      <c r="SDP10" s="589"/>
      <c r="SDQ10" s="623"/>
      <c r="SDR10" s="589"/>
      <c r="SDS10" s="623"/>
      <c r="SDT10" s="589"/>
      <c r="SDU10" s="623"/>
      <c r="SDV10" s="589"/>
      <c r="SDW10" s="623"/>
      <c r="SDX10" s="589"/>
      <c r="SDY10" s="623"/>
      <c r="SDZ10" s="589"/>
      <c r="SEA10" s="623"/>
      <c r="SEB10" s="589"/>
      <c r="SEC10" s="623"/>
      <c r="SED10" s="589"/>
      <c r="SEE10" s="623"/>
      <c r="SEF10" s="589"/>
      <c r="SEG10" s="623"/>
      <c r="SEH10" s="589"/>
      <c r="SEI10" s="623"/>
      <c r="SEJ10" s="589"/>
      <c r="SEK10" s="623"/>
      <c r="SEL10" s="589"/>
      <c r="SEM10" s="623"/>
      <c r="SEN10" s="589"/>
      <c r="SEO10" s="623"/>
      <c r="SEP10" s="589"/>
      <c r="SEQ10" s="623"/>
      <c r="SER10" s="589"/>
      <c r="SES10" s="623"/>
      <c r="SET10" s="589"/>
      <c r="SEU10" s="623"/>
      <c r="SEV10" s="589"/>
      <c r="SEW10" s="623"/>
      <c r="SEX10" s="589"/>
      <c r="SEY10" s="623"/>
      <c r="SEZ10" s="589"/>
      <c r="SFA10" s="623"/>
      <c r="SFB10" s="589"/>
      <c r="SFC10" s="623"/>
      <c r="SFD10" s="589"/>
      <c r="SFE10" s="623"/>
      <c r="SFF10" s="589"/>
      <c r="SFG10" s="623"/>
      <c r="SFH10" s="589"/>
      <c r="SFI10" s="623"/>
      <c r="SFJ10" s="589"/>
      <c r="SFK10" s="623"/>
      <c r="SFL10" s="589"/>
      <c r="SFM10" s="623"/>
      <c r="SFN10" s="589"/>
      <c r="SFO10" s="623"/>
      <c r="SFP10" s="589"/>
      <c r="SFQ10" s="623"/>
      <c r="SFR10" s="589"/>
      <c r="SFS10" s="623"/>
      <c r="SFT10" s="589"/>
      <c r="SFU10" s="623"/>
      <c r="SFV10" s="589"/>
      <c r="SFW10" s="623"/>
      <c r="SFX10" s="589"/>
      <c r="SFY10" s="623"/>
      <c r="SFZ10" s="589"/>
      <c r="SGA10" s="623"/>
      <c r="SGB10" s="589"/>
      <c r="SGC10" s="623"/>
      <c r="SGD10" s="589"/>
      <c r="SGE10" s="623"/>
      <c r="SGF10" s="589"/>
      <c r="SGG10" s="623"/>
      <c r="SGH10" s="589"/>
      <c r="SGI10" s="623"/>
      <c r="SGJ10" s="589"/>
      <c r="SGK10" s="623"/>
      <c r="SGL10" s="589"/>
      <c r="SGM10" s="623"/>
      <c r="SGN10" s="589"/>
      <c r="SGO10" s="623"/>
      <c r="SGP10" s="589"/>
      <c r="SGQ10" s="623"/>
      <c r="SGR10" s="589"/>
      <c r="SGS10" s="623"/>
      <c r="SGT10" s="589"/>
      <c r="SGU10" s="623"/>
      <c r="SGV10" s="589"/>
      <c r="SGW10" s="623"/>
      <c r="SGX10" s="589"/>
      <c r="SGY10" s="623"/>
      <c r="SGZ10" s="589"/>
      <c r="SHA10" s="623"/>
      <c r="SHB10" s="589"/>
      <c r="SHC10" s="623"/>
      <c r="SHD10" s="589"/>
      <c r="SHE10" s="623"/>
      <c r="SHF10" s="589"/>
      <c r="SHG10" s="623"/>
      <c r="SHH10" s="589"/>
      <c r="SHI10" s="623"/>
      <c r="SHJ10" s="589"/>
      <c r="SHK10" s="623"/>
      <c r="SHL10" s="589"/>
      <c r="SHM10" s="623"/>
      <c r="SHN10" s="589"/>
      <c r="SHO10" s="623"/>
      <c r="SHP10" s="589"/>
      <c r="SHQ10" s="623"/>
      <c r="SHR10" s="589"/>
      <c r="SHS10" s="623"/>
      <c r="SHT10" s="589"/>
      <c r="SHU10" s="623"/>
      <c r="SHV10" s="589"/>
      <c r="SHW10" s="623"/>
      <c r="SHX10" s="589"/>
      <c r="SHY10" s="623"/>
      <c r="SHZ10" s="589"/>
      <c r="SIA10" s="623"/>
      <c r="SIB10" s="589"/>
      <c r="SIC10" s="623"/>
      <c r="SID10" s="589"/>
      <c r="SIE10" s="623"/>
      <c r="SIF10" s="589"/>
      <c r="SIG10" s="623"/>
      <c r="SIH10" s="589"/>
      <c r="SII10" s="623"/>
      <c r="SIJ10" s="589"/>
      <c r="SIK10" s="623"/>
      <c r="SIL10" s="589"/>
      <c r="SIM10" s="623"/>
      <c r="SIN10" s="589"/>
      <c r="SIO10" s="623"/>
      <c r="SIP10" s="589"/>
      <c r="SIQ10" s="623"/>
      <c r="SIR10" s="589"/>
      <c r="SIS10" s="623"/>
      <c r="SIT10" s="589"/>
      <c r="SIU10" s="623"/>
      <c r="SIV10" s="589"/>
      <c r="SIW10" s="623"/>
      <c r="SIX10" s="589"/>
      <c r="SIY10" s="623"/>
      <c r="SIZ10" s="589"/>
      <c r="SJA10" s="623"/>
      <c r="SJB10" s="589"/>
      <c r="SJC10" s="623"/>
      <c r="SJD10" s="589"/>
      <c r="SJE10" s="623"/>
      <c r="SJF10" s="589"/>
      <c r="SJG10" s="623"/>
      <c r="SJH10" s="589"/>
      <c r="SJI10" s="623"/>
      <c r="SJJ10" s="589"/>
      <c r="SJK10" s="623"/>
      <c r="SJL10" s="589"/>
      <c r="SJM10" s="623"/>
      <c r="SJN10" s="589"/>
      <c r="SJO10" s="623"/>
      <c r="SJP10" s="589"/>
      <c r="SJQ10" s="623"/>
      <c r="SJR10" s="589"/>
      <c r="SJS10" s="623"/>
      <c r="SJT10" s="589"/>
      <c r="SJU10" s="623"/>
      <c r="SJV10" s="589"/>
      <c r="SJW10" s="623"/>
      <c r="SJX10" s="589"/>
      <c r="SJY10" s="623"/>
      <c r="SJZ10" s="589"/>
      <c r="SKA10" s="623"/>
      <c r="SKB10" s="589"/>
      <c r="SKC10" s="623"/>
      <c r="SKD10" s="589"/>
      <c r="SKE10" s="623"/>
      <c r="SKF10" s="589"/>
      <c r="SKG10" s="623"/>
      <c r="SKH10" s="589"/>
      <c r="SKI10" s="623"/>
      <c r="SKJ10" s="589"/>
      <c r="SKK10" s="623"/>
      <c r="SKL10" s="589"/>
      <c r="SKM10" s="623"/>
      <c r="SKN10" s="589"/>
      <c r="SKO10" s="623"/>
      <c r="SKP10" s="589"/>
      <c r="SKQ10" s="623"/>
      <c r="SKR10" s="589"/>
      <c r="SKS10" s="623"/>
      <c r="SKT10" s="589"/>
      <c r="SKU10" s="623"/>
      <c r="SKV10" s="589"/>
      <c r="SKW10" s="623"/>
      <c r="SKX10" s="589"/>
      <c r="SKY10" s="623"/>
      <c r="SKZ10" s="589"/>
      <c r="SLA10" s="623"/>
      <c r="SLB10" s="589"/>
      <c r="SLC10" s="623"/>
      <c r="SLD10" s="589"/>
      <c r="SLE10" s="623"/>
      <c r="SLF10" s="589"/>
      <c r="SLG10" s="623"/>
      <c r="SLH10" s="589"/>
      <c r="SLI10" s="623"/>
      <c r="SLJ10" s="589"/>
      <c r="SLK10" s="623"/>
      <c r="SLL10" s="589"/>
      <c r="SLM10" s="623"/>
      <c r="SLN10" s="589"/>
      <c r="SLO10" s="623"/>
      <c r="SLP10" s="589"/>
      <c r="SLQ10" s="623"/>
      <c r="SLR10" s="589"/>
      <c r="SLS10" s="623"/>
      <c r="SLT10" s="589"/>
      <c r="SLU10" s="623"/>
      <c r="SLV10" s="589"/>
      <c r="SLW10" s="623"/>
      <c r="SLX10" s="589"/>
      <c r="SLY10" s="623"/>
      <c r="SLZ10" s="589"/>
      <c r="SMA10" s="623"/>
      <c r="SMB10" s="589"/>
      <c r="SMC10" s="623"/>
      <c r="SMD10" s="589"/>
      <c r="SME10" s="623"/>
      <c r="SMF10" s="589"/>
      <c r="SMG10" s="623"/>
      <c r="SMH10" s="589"/>
      <c r="SMI10" s="623"/>
      <c r="SMJ10" s="589"/>
      <c r="SMK10" s="623"/>
      <c r="SML10" s="589"/>
      <c r="SMM10" s="623"/>
      <c r="SMN10" s="589"/>
      <c r="SMO10" s="623"/>
      <c r="SMP10" s="589"/>
      <c r="SMQ10" s="623"/>
      <c r="SMR10" s="589"/>
      <c r="SMS10" s="623"/>
      <c r="SMT10" s="589"/>
      <c r="SMU10" s="623"/>
      <c r="SMV10" s="589"/>
      <c r="SMW10" s="623"/>
      <c r="SMX10" s="589"/>
      <c r="SMY10" s="623"/>
      <c r="SMZ10" s="589"/>
      <c r="SNA10" s="623"/>
      <c r="SNB10" s="589"/>
      <c r="SNC10" s="623"/>
      <c r="SND10" s="589"/>
      <c r="SNE10" s="623"/>
      <c r="SNF10" s="589"/>
      <c r="SNG10" s="623"/>
      <c r="SNH10" s="589"/>
      <c r="SNI10" s="623"/>
      <c r="SNJ10" s="589"/>
      <c r="SNK10" s="623"/>
      <c r="SNL10" s="589"/>
      <c r="SNM10" s="623"/>
      <c r="SNN10" s="589"/>
      <c r="SNO10" s="623"/>
      <c r="SNP10" s="589"/>
      <c r="SNQ10" s="623"/>
      <c r="SNR10" s="589"/>
      <c r="SNS10" s="623"/>
      <c r="SNT10" s="589"/>
      <c r="SNU10" s="623"/>
      <c r="SNV10" s="589"/>
      <c r="SNW10" s="623"/>
      <c r="SNX10" s="589"/>
      <c r="SNY10" s="623"/>
      <c r="SNZ10" s="589"/>
      <c r="SOA10" s="623"/>
      <c r="SOB10" s="589"/>
      <c r="SOC10" s="623"/>
      <c r="SOD10" s="589"/>
      <c r="SOE10" s="623"/>
      <c r="SOF10" s="589"/>
      <c r="SOG10" s="623"/>
      <c r="SOH10" s="589"/>
      <c r="SOI10" s="623"/>
      <c r="SOJ10" s="589"/>
      <c r="SOK10" s="623"/>
      <c r="SOL10" s="589"/>
      <c r="SOM10" s="623"/>
      <c r="SON10" s="589"/>
      <c r="SOO10" s="623"/>
      <c r="SOP10" s="589"/>
      <c r="SOQ10" s="623"/>
      <c r="SOR10" s="589"/>
      <c r="SOS10" s="623"/>
      <c r="SOT10" s="589"/>
      <c r="SOU10" s="623"/>
      <c r="SOV10" s="589"/>
      <c r="SOW10" s="623"/>
      <c r="SOX10" s="589"/>
      <c r="SOY10" s="623"/>
      <c r="SOZ10" s="589"/>
      <c r="SPA10" s="623"/>
      <c r="SPB10" s="589"/>
      <c r="SPC10" s="623"/>
      <c r="SPD10" s="589"/>
      <c r="SPE10" s="623"/>
      <c r="SPF10" s="589"/>
      <c r="SPG10" s="623"/>
      <c r="SPH10" s="589"/>
      <c r="SPI10" s="623"/>
      <c r="SPJ10" s="589"/>
      <c r="SPK10" s="623"/>
      <c r="SPL10" s="589"/>
      <c r="SPM10" s="623"/>
      <c r="SPN10" s="589"/>
      <c r="SPO10" s="623"/>
      <c r="SPP10" s="589"/>
      <c r="SPQ10" s="623"/>
      <c r="SPR10" s="589"/>
      <c r="SPS10" s="623"/>
      <c r="SPT10" s="589"/>
      <c r="SPU10" s="623"/>
      <c r="SPV10" s="589"/>
      <c r="SPW10" s="623"/>
      <c r="SPX10" s="589"/>
      <c r="SPY10" s="623"/>
      <c r="SPZ10" s="589"/>
      <c r="SQA10" s="623"/>
      <c r="SQB10" s="589"/>
      <c r="SQC10" s="623"/>
      <c r="SQD10" s="589"/>
      <c r="SQE10" s="623"/>
      <c r="SQF10" s="589"/>
      <c r="SQG10" s="623"/>
      <c r="SQH10" s="589"/>
      <c r="SQI10" s="623"/>
      <c r="SQJ10" s="589"/>
      <c r="SQK10" s="623"/>
      <c r="SQL10" s="589"/>
      <c r="SQM10" s="623"/>
      <c r="SQN10" s="589"/>
      <c r="SQO10" s="623"/>
      <c r="SQP10" s="589"/>
      <c r="SQQ10" s="623"/>
      <c r="SQR10" s="589"/>
      <c r="SQS10" s="623"/>
      <c r="SQT10" s="589"/>
      <c r="SQU10" s="623"/>
      <c r="SQV10" s="589"/>
      <c r="SQW10" s="623"/>
      <c r="SQX10" s="589"/>
      <c r="SQY10" s="623"/>
      <c r="SQZ10" s="589"/>
      <c r="SRA10" s="623"/>
      <c r="SRB10" s="589"/>
      <c r="SRC10" s="623"/>
      <c r="SRD10" s="589"/>
      <c r="SRE10" s="623"/>
      <c r="SRF10" s="589"/>
      <c r="SRG10" s="623"/>
      <c r="SRH10" s="589"/>
      <c r="SRI10" s="623"/>
      <c r="SRJ10" s="589"/>
      <c r="SRK10" s="623"/>
      <c r="SRL10" s="589"/>
      <c r="SRM10" s="623"/>
      <c r="SRN10" s="589"/>
      <c r="SRO10" s="623"/>
      <c r="SRP10" s="589"/>
      <c r="SRQ10" s="623"/>
      <c r="SRR10" s="589"/>
      <c r="SRS10" s="623"/>
      <c r="SRT10" s="589"/>
      <c r="SRU10" s="623"/>
      <c r="SRV10" s="589"/>
      <c r="SRW10" s="623"/>
      <c r="SRX10" s="589"/>
      <c r="SRY10" s="623"/>
      <c r="SRZ10" s="589"/>
      <c r="SSA10" s="623"/>
      <c r="SSB10" s="589"/>
      <c r="SSC10" s="623"/>
      <c r="SSD10" s="589"/>
      <c r="SSE10" s="623"/>
      <c r="SSF10" s="589"/>
      <c r="SSG10" s="623"/>
      <c r="SSH10" s="589"/>
      <c r="SSI10" s="623"/>
      <c r="SSJ10" s="589"/>
      <c r="SSK10" s="623"/>
      <c r="SSL10" s="589"/>
      <c r="SSM10" s="623"/>
      <c r="SSN10" s="589"/>
      <c r="SSO10" s="623"/>
      <c r="SSP10" s="589"/>
      <c r="SSQ10" s="623"/>
      <c r="SSR10" s="589"/>
      <c r="SSS10" s="623"/>
      <c r="SST10" s="589"/>
      <c r="SSU10" s="623"/>
      <c r="SSV10" s="589"/>
      <c r="SSW10" s="623"/>
      <c r="SSX10" s="589"/>
      <c r="SSY10" s="623"/>
      <c r="SSZ10" s="589"/>
      <c r="STA10" s="623"/>
      <c r="STB10" s="589"/>
      <c r="STC10" s="623"/>
      <c r="STD10" s="589"/>
      <c r="STE10" s="623"/>
      <c r="STF10" s="589"/>
      <c r="STG10" s="623"/>
      <c r="STH10" s="589"/>
      <c r="STI10" s="623"/>
      <c r="STJ10" s="589"/>
      <c r="STK10" s="623"/>
      <c r="STL10" s="589"/>
      <c r="STM10" s="623"/>
      <c r="STN10" s="589"/>
      <c r="STO10" s="623"/>
      <c r="STP10" s="589"/>
      <c r="STQ10" s="623"/>
      <c r="STR10" s="589"/>
      <c r="STS10" s="623"/>
      <c r="STT10" s="589"/>
      <c r="STU10" s="623"/>
      <c r="STV10" s="589"/>
      <c r="STW10" s="623"/>
      <c r="STX10" s="589"/>
      <c r="STY10" s="623"/>
      <c r="STZ10" s="589"/>
      <c r="SUA10" s="623"/>
      <c r="SUB10" s="589"/>
      <c r="SUC10" s="623"/>
      <c r="SUD10" s="589"/>
      <c r="SUE10" s="623"/>
      <c r="SUF10" s="589"/>
      <c r="SUG10" s="623"/>
      <c r="SUH10" s="589"/>
      <c r="SUI10" s="623"/>
      <c r="SUJ10" s="589"/>
      <c r="SUK10" s="623"/>
      <c r="SUL10" s="589"/>
      <c r="SUM10" s="623"/>
      <c r="SUN10" s="589"/>
      <c r="SUO10" s="623"/>
      <c r="SUP10" s="589"/>
      <c r="SUQ10" s="623"/>
      <c r="SUR10" s="589"/>
      <c r="SUS10" s="623"/>
      <c r="SUT10" s="589"/>
      <c r="SUU10" s="623"/>
      <c r="SUV10" s="589"/>
      <c r="SUW10" s="623"/>
      <c r="SUX10" s="589"/>
      <c r="SUY10" s="623"/>
      <c r="SUZ10" s="589"/>
      <c r="SVA10" s="623"/>
      <c r="SVB10" s="589"/>
      <c r="SVC10" s="623"/>
      <c r="SVD10" s="589"/>
      <c r="SVE10" s="623"/>
      <c r="SVF10" s="589"/>
      <c r="SVG10" s="623"/>
      <c r="SVH10" s="589"/>
      <c r="SVI10" s="623"/>
      <c r="SVJ10" s="589"/>
      <c r="SVK10" s="623"/>
      <c r="SVL10" s="589"/>
      <c r="SVM10" s="623"/>
      <c r="SVN10" s="589"/>
      <c r="SVO10" s="623"/>
      <c r="SVP10" s="589"/>
      <c r="SVQ10" s="623"/>
      <c r="SVR10" s="589"/>
      <c r="SVS10" s="623"/>
      <c r="SVT10" s="589"/>
      <c r="SVU10" s="623"/>
      <c r="SVV10" s="589"/>
      <c r="SVW10" s="623"/>
      <c r="SVX10" s="589"/>
      <c r="SVY10" s="623"/>
      <c r="SVZ10" s="589"/>
      <c r="SWA10" s="623"/>
      <c r="SWB10" s="589"/>
      <c r="SWC10" s="623"/>
      <c r="SWD10" s="589"/>
      <c r="SWE10" s="623"/>
      <c r="SWF10" s="589"/>
      <c r="SWG10" s="623"/>
      <c r="SWH10" s="589"/>
      <c r="SWI10" s="623"/>
      <c r="SWJ10" s="589"/>
      <c r="SWK10" s="623"/>
      <c r="SWL10" s="589"/>
      <c r="SWM10" s="623"/>
      <c r="SWN10" s="589"/>
      <c r="SWO10" s="623"/>
      <c r="SWP10" s="589"/>
      <c r="SWQ10" s="623"/>
      <c r="SWR10" s="589"/>
      <c r="SWS10" s="623"/>
      <c r="SWT10" s="589"/>
      <c r="SWU10" s="623"/>
      <c r="SWV10" s="589"/>
      <c r="SWW10" s="623"/>
      <c r="SWX10" s="589"/>
      <c r="SWY10" s="623"/>
      <c r="SWZ10" s="589"/>
      <c r="SXA10" s="623"/>
      <c r="SXB10" s="589"/>
      <c r="SXC10" s="623"/>
      <c r="SXD10" s="589"/>
      <c r="SXE10" s="623"/>
      <c r="SXF10" s="589"/>
      <c r="SXG10" s="623"/>
      <c r="SXH10" s="589"/>
      <c r="SXI10" s="623"/>
      <c r="SXJ10" s="589"/>
      <c r="SXK10" s="623"/>
      <c r="SXL10" s="589"/>
      <c r="SXM10" s="623"/>
      <c r="SXN10" s="589"/>
      <c r="SXO10" s="623"/>
      <c r="SXP10" s="589"/>
      <c r="SXQ10" s="623"/>
      <c r="SXR10" s="589"/>
      <c r="SXS10" s="623"/>
      <c r="SXT10" s="589"/>
      <c r="SXU10" s="623"/>
      <c r="SXV10" s="589"/>
      <c r="SXW10" s="623"/>
      <c r="SXX10" s="589"/>
      <c r="SXY10" s="623"/>
      <c r="SXZ10" s="589"/>
      <c r="SYA10" s="623"/>
      <c r="SYB10" s="589"/>
      <c r="SYC10" s="623"/>
      <c r="SYD10" s="589"/>
      <c r="SYE10" s="623"/>
      <c r="SYF10" s="589"/>
      <c r="SYG10" s="623"/>
      <c r="SYH10" s="589"/>
      <c r="SYI10" s="623"/>
      <c r="SYJ10" s="589"/>
      <c r="SYK10" s="623"/>
      <c r="SYL10" s="589"/>
      <c r="SYM10" s="623"/>
      <c r="SYN10" s="589"/>
      <c r="SYO10" s="623"/>
      <c r="SYP10" s="589"/>
      <c r="SYQ10" s="623"/>
      <c r="SYR10" s="589"/>
      <c r="SYS10" s="623"/>
      <c r="SYT10" s="589"/>
      <c r="SYU10" s="623"/>
      <c r="SYV10" s="589"/>
      <c r="SYW10" s="623"/>
      <c r="SYX10" s="589"/>
      <c r="SYY10" s="623"/>
      <c r="SYZ10" s="589"/>
      <c r="SZA10" s="623"/>
      <c r="SZB10" s="589"/>
      <c r="SZC10" s="623"/>
      <c r="SZD10" s="589"/>
      <c r="SZE10" s="623"/>
      <c r="SZF10" s="589"/>
      <c r="SZG10" s="623"/>
      <c r="SZH10" s="589"/>
      <c r="SZI10" s="623"/>
      <c r="SZJ10" s="589"/>
      <c r="SZK10" s="623"/>
      <c r="SZL10" s="589"/>
      <c r="SZM10" s="623"/>
      <c r="SZN10" s="589"/>
      <c r="SZO10" s="623"/>
      <c r="SZP10" s="589"/>
      <c r="SZQ10" s="623"/>
      <c r="SZR10" s="589"/>
      <c r="SZS10" s="623"/>
      <c r="SZT10" s="589"/>
      <c r="SZU10" s="623"/>
      <c r="SZV10" s="589"/>
      <c r="SZW10" s="623"/>
      <c r="SZX10" s="589"/>
      <c r="SZY10" s="623"/>
      <c r="SZZ10" s="589"/>
      <c r="TAA10" s="623"/>
      <c r="TAB10" s="589"/>
      <c r="TAC10" s="623"/>
      <c r="TAD10" s="589"/>
      <c r="TAE10" s="623"/>
      <c r="TAF10" s="589"/>
      <c r="TAG10" s="623"/>
      <c r="TAH10" s="589"/>
      <c r="TAI10" s="623"/>
      <c r="TAJ10" s="589"/>
      <c r="TAK10" s="623"/>
      <c r="TAL10" s="589"/>
      <c r="TAM10" s="623"/>
      <c r="TAN10" s="589"/>
      <c r="TAO10" s="623"/>
      <c r="TAP10" s="589"/>
      <c r="TAQ10" s="623"/>
      <c r="TAR10" s="589"/>
      <c r="TAS10" s="623"/>
      <c r="TAT10" s="589"/>
      <c r="TAU10" s="623"/>
      <c r="TAV10" s="589"/>
      <c r="TAW10" s="623"/>
      <c r="TAX10" s="589"/>
      <c r="TAY10" s="623"/>
      <c r="TAZ10" s="589"/>
      <c r="TBA10" s="623"/>
      <c r="TBB10" s="589"/>
      <c r="TBC10" s="623"/>
      <c r="TBD10" s="589"/>
      <c r="TBE10" s="623"/>
      <c r="TBF10" s="589"/>
      <c r="TBG10" s="623"/>
      <c r="TBH10" s="589"/>
      <c r="TBI10" s="623"/>
      <c r="TBJ10" s="589"/>
      <c r="TBK10" s="623"/>
      <c r="TBL10" s="589"/>
      <c r="TBM10" s="623"/>
      <c r="TBN10" s="589"/>
      <c r="TBO10" s="623"/>
      <c r="TBP10" s="589"/>
      <c r="TBQ10" s="623"/>
      <c r="TBR10" s="589"/>
      <c r="TBS10" s="623"/>
      <c r="TBT10" s="589"/>
      <c r="TBU10" s="623"/>
      <c r="TBV10" s="589"/>
      <c r="TBW10" s="623"/>
      <c r="TBX10" s="589"/>
      <c r="TBY10" s="623"/>
      <c r="TBZ10" s="589"/>
      <c r="TCA10" s="623"/>
      <c r="TCB10" s="589"/>
      <c r="TCC10" s="623"/>
      <c r="TCD10" s="589"/>
      <c r="TCE10" s="623"/>
      <c r="TCF10" s="589"/>
      <c r="TCG10" s="623"/>
      <c r="TCH10" s="589"/>
      <c r="TCI10" s="623"/>
      <c r="TCJ10" s="589"/>
      <c r="TCK10" s="623"/>
      <c r="TCL10" s="589"/>
      <c r="TCM10" s="623"/>
      <c r="TCN10" s="589"/>
      <c r="TCO10" s="623"/>
      <c r="TCP10" s="589"/>
      <c r="TCQ10" s="623"/>
      <c r="TCR10" s="589"/>
      <c r="TCS10" s="623"/>
      <c r="TCT10" s="589"/>
      <c r="TCU10" s="623"/>
      <c r="TCV10" s="589"/>
      <c r="TCW10" s="623"/>
      <c r="TCX10" s="589"/>
      <c r="TCY10" s="623"/>
      <c r="TCZ10" s="589"/>
      <c r="TDA10" s="623"/>
      <c r="TDB10" s="589"/>
      <c r="TDC10" s="623"/>
      <c r="TDD10" s="589"/>
      <c r="TDE10" s="623"/>
      <c r="TDF10" s="589"/>
      <c r="TDG10" s="623"/>
      <c r="TDH10" s="589"/>
      <c r="TDI10" s="623"/>
      <c r="TDJ10" s="589"/>
      <c r="TDK10" s="623"/>
      <c r="TDL10" s="589"/>
      <c r="TDM10" s="623"/>
      <c r="TDN10" s="589"/>
      <c r="TDO10" s="623"/>
      <c r="TDP10" s="589"/>
      <c r="TDQ10" s="623"/>
      <c r="TDR10" s="589"/>
      <c r="TDS10" s="623"/>
      <c r="TDT10" s="589"/>
      <c r="TDU10" s="623"/>
      <c r="TDV10" s="589"/>
      <c r="TDW10" s="623"/>
      <c r="TDX10" s="589"/>
      <c r="TDY10" s="623"/>
      <c r="TDZ10" s="589"/>
      <c r="TEA10" s="623"/>
      <c r="TEB10" s="589"/>
      <c r="TEC10" s="623"/>
      <c r="TED10" s="589"/>
      <c r="TEE10" s="623"/>
      <c r="TEF10" s="589"/>
      <c r="TEG10" s="623"/>
      <c r="TEH10" s="589"/>
      <c r="TEI10" s="623"/>
      <c r="TEJ10" s="589"/>
      <c r="TEK10" s="623"/>
      <c r="TEL10" s="589"/>
      <c r="TEM10" s="623"/>
      <c r="TEN10" s="589"/>
      <c r="TEO10" s="623"/>
      <c r="TEP10" s="589"/>
      <c r="TEQ10" s="623"/>
      <c r="TER10" s="589"/>
      <c r="TES10" s="623"/>
      <c r="TET10" s="589"/>
      <c r="TEU10" s="623"/>
      <c r="TEV10" s="589"/>
      <c r="TEW10" s="623"/>
      <c r="TEX10" s="589"/>
      <c r="TEY10" s="623"/>
      <c r="TEZ10" s="589"/>
      <c r="TFA10" s="623"/>
      <c r="TFB10" s="589"/>
      <c r="TFC10" s="623"/>
      <c r="TFD10" s="589"/>
      <c r="TFE10" s="623"/>
      <c r="TFF10" s="589"/>
      <c r="TFG10" s="623"/>
      <c r="TFH10" s="589"/>
      <c r="TFI10" s="623"/>
      <c r="TFJ10" s="589"/>
      <c r="TFK10" s="623"/>
      <c r="TFL10" s="589"/>
      <c r="TFM10" s="623"/>
      <c r="TFN10" s="589"/>
      <c r="TFO10" s="623"/>
      <c r="TFP10" s="589"/>
      <c r="TFQ10" s="623"/>
      <c r="TFR10" s="589"/>
      <c r="TFS10" s="623"/>
      <c r="TFT10" s="589"/>
      <c r="TFU10" s="623"/>
      <c r="TFV10" s="589"/>
      <c r="TFW10" s="623"/>
      <c r="TFX10" s="589"/>
      <c r="TFY10" s="623"/>
      <c r="TFZ10" s="589"/>
      <c r="TGA10" s="623"/>
      <c r="TGB10" s="589"/>
      <c r="TGC10" s="623"/>
      <c r="TGD10" s="589"/>
      <c r="TGE10" s="623"/>
      <c r="TGF10" s="589"/>
      <c r="TGG10" s="623"/>
      <c r="TGH10" s="589"/>
      <c r="TGI10" s="623"/>
      <c r="TGJ10" s="589"/>
      <c r="TGK10" s="623"/>
      <c r="TGL10" s="589"/>
      <c r="TGM10" s="623"/>
      <c r="TGN10" s="589"/>
      <c r="TGO10" s="623"/>
      <c r="TGP10" s="589"/>
      <c r="TGQ10" s="623"/>
      <c r="TGR10" s="589"/>
      <c r="TGS10" s="623"/>
      <c r="TGT10" s="589"/>
      <c r="TGU10" s="623"/>
      <c r="TGV10" s="589"/>
      <c r="TGW10" s="623"/>
      <c r="TGX10" s="589"/>
      <c r="TGY10" s="623"/>
      <c r="TGZ10" s="589"/>
      <c r="THA10" s="623"/>
      <c r="THB10" s="589"/>
      <c r="THC10" s="623"/>
      <c r="THD10" s="589"/>
      <c r="THE10" s="623"/>
      <c r="THF10" s="589"/>
      <c r="THG10" s="623"/>
      <c r="THH10" s="589"/>
      <c r="THI10" s="623"/>
      <c r="THJ10" s="589"/>
      <c r="THK10" s="623"/>
      <c r="THL10" s="589"/>
      <c r="THM10" s="623"/>
      <c r="THN10" s="589"/>
      <c r="THO10" s="623"/>
      <c r="THP10" s="589"/>
      <c r="THQ10" s="623"/>
      <c r="THR10" s="589"/>
      <c r="THS10" s="623"/>
      <c r="THT10" s="589"/>
      <c r="THU10" s="623"/>
      <c r="THV10" s="589"/>
      <c r="THW10" s="623"/>
      <c r="THX10" s="589"/>
      <c r="THY10" s="623"/>
      <c r="THZ10" s="589"/>
      <c r="TIA10" s="623"/>
      <c r="TIB10" s="589"/>
      <c r="TIC10" s="623"/>
      <c r="TID10" s="589"/>
      <c r="TIE10" s="623"/>
      <c r="TIF10" s="589"/>
      <c r="TIG10" s="623"/>
      <c r="TIH10" s="589"/>
      <c r="TII10" s="623"/>
      <c r="TIJ10" s="589"/>
      <c r="TIK10" s="623"/>
      <c r="TIL10" s="589"/>
      <c r="TIM10" s="623"/>
      <c r="TIN10" s="589"/>
      <c r="TIO10" s="623"/>
      <c r="TIP10" s="589"/>
      <c r="TIQ10" s="623"/>
      <c r="TIR10" s="589"/>
      <c r="TIS10" s="623"/>
      <c r="TIT10" s="589"/>
      <c r="TIU10" s="623"/>
      <c r="TIV10" s="589"/>
      <c r="TIW10" s="623"/>
      <c r="TIX10" s="589"/>
      <c r="TIY10" s="623"/>
      <c r="TIZ10" s="589"/>
      <c r="TJA10" s="623"/>
      <c r="TJB10" s="589"/>
      <c r="TJC10" s="623"/>
      <c r="TJD10" s="589"/>
      <c r="TJE10" s="623"/>
      <c r="TJF10" s="589"/>
      <c r="TJG10" s="623"/>
      <c r="TJH10" s="589"/>
      <c r="TJI10" s="623"/>
      <c r="TJJ10" s="589"/>
      <c r="TJK10" s="623"/>
      <c r="TJL10" s="589"/>
      <c r="TJM10" s="623"/>
      <c r="TJN10" s="589"/>
      <c r="TJO10" s="623"/>
      <c r="TJP10" s="589"/>
      <c r="TJQ10" s="623"/>
      <c r="TJR10" s="589"/>
      <c r="TJS10" s="623"/>
      <c r="TJT10" s="589"/>
      <c r="TJU10" s="623"/>
      <c r="TJV10" s="589"/>
      <c r="TJW10" s="623"/>
      <c r="TJX10" s="589"/>
      <c r="TJY10" s="623"/>
      <c r="TJZ10" s="589"/>
      <c r="TKA10" s="623"/>
      <c r="TKB10" s="589"/>
      <c r="TKC10" s="623"/>
      <c r="TKD10" s="589"/>
      <c r="TKE10" s="623"/>
      <c r="TKF10" s="589"/>
      <c r="TKG10" s="623"/>
      <c r="TKH10" s="589"/>
      <c r="TKI10" s="623"/>
      <c r="TKJ10" s="589"/>
      <c r="TKK10" s="623"/>
      <c r="TKL10" s="589"/>
      <c r="TKM10" s="623"/>
      <c r="TKN10" s="589"/>
      <c r="TKO10" s="623"/>
      <c r="TKP10" s="589"/>
      <c r="TKQ10" s="623"/>
      <c r="TKR10" s="589"/>
      <c r="TKS10" s="623"/>
      <c r="TKT10" s="589"/>
      <c r="TKU10" s="623"/>
      <c r="TKV10" s="589"/>
      <c r="TKW10" s="623"/>
      <c r="TKX10" s="589"/>
      <c r="TKY10" s="623"/>
      <c r="TKZ10" s="589"/>
      <c r="TLA10" s="623"/>
      <c r="TLB10" s="589"/>
      <c r="TLC10" s="623"/>
      <c r="TLD10" s="589"/>
      <c r="TLE10" s="623"/>
      <c r="TLF10" s="589"/>
      <c r="TLG10" s="623"/>
      <c r="TLH10" s="589"/>
      <c r="TLI10" s="623"/>
      <c r="TLJ10" s="589"/>
      <c r="TLK10" s="623"/>
      <c r="TLL10" s="589"/>
      <c r="TLM10" s="623"/>
      <c r="TLN10" s="589"/>
      <c r="TLO10" s="623"/>
      <c r="TLP10" s="589"/>
      <c r="TLQ10" s="623"/>
      <c r="TLR10" s="589"/>
      <c r="TLS10" s="623"/>
      <c r="TLT10" s="589"/>
      <c r="TLU10" s="623"/>
      <c r="TLV10" s="589"/>
      <c r="TLW10" s="623"/>
      <c r="TLX10" s="589"/>
      <c r="TLY10" s="623"/>
      <c r="TLZ10" s="589"/>
      <c r="TMA10" s="623"/>
      <c r="TMB10" s="589"/>
      <c r="TMC10" s="623"/>
      <c r="TMD10" s="589"/>
      <c r="TME10" s="623"/>
      <c r="TMF10" s="589"/>
      <c r="TMG10" s="623"/>
      <c r="TMH10" s="589"/>
      <c r="TMI10" s="623"/>
      <c r="TMJ10" s="589"/>
      <c r="TMK10" s="623"/>
      <c r="TML10" s="589"/>
      <c r="TMM10" s="623"/>
      <c r="TMN10" s="589"/>
      <c r="TMO10" s="623"/>
      <c r="TMP10" s="589"/>
      <c r="TMQ10" s="623"/>
      <c r="TMR10" s="589"/>
      <c r="TMS10" s="623"/>
      <c r="TMT10" s="589"/>
      <c r="TMU10" s="623"/>
      <c r="TMV10" s="589"/>
      <c r="TMW10" s="623"/>
      <c r="TMX10" s="589"/>
      <c r="TMY10" s="623"/>
      <c r="TMZ10" s="589"/>
      <c r="TNA10" s="623"/>
      <c r="TNB10" s="589"/>
      <c r="TNC10" s="623"/>
      <c r="TND10" s="589"/>
      <c r="TNE10" s="623"/>
      <c r="TNF10" s="589"/>
      <c r="TNG10" s="623"/>
      <c r="TNH10" s="589"/>
      <c r="TNI10" s="623"/>
      <c r="TNJ10" s="589"/>
      <c r="TNK10" s="623"/>
      <c r="TNL10" s="589"/>
      <c r="TNM10" s="623"/>
      <c r="TNN10" s="589"/>
      <c r="TNO10" s="623"/>
      <c r="TNP10" s="589"/>
      <c r="TNQ10" s="623"/>
      <c r="TNR10" s="589"/>
      <c r="TNS10" s="623"/>
      <c r="TNT10" s="589"/>
      <c r="TNU10" s="623"/>
      <c r="TNV10" s="589"/>
      <c r="TNW10" s="623"/>
      <c r="TNX10" s="589"/>
      <c r="TNY10" s="623"/>
      <c r="TNZ10" s="589"/>
      <c r="TOA10" s="623"/>
      <c r="TOB10" s="589"/>
      <c r="TOC10" s="623"/>
      <c r="TOD10" s="589"/>
      <c r="TOE10" s="623"/>
      <c r="TOF10" s="589"/>
      <c r="TOG10" s="623"/>
      <c r="TOH10" s="589"/>
      <c r="TOI10" s="623"/>
      <c r="TOJ10" s="589"/>
      <c r="TOK10" s="623"/>
      <c r="TOL10" s="589"/>
      <c r="TOM10" s="623"/>
      <c r="TON10" s="589"/>
      <c r="TOO10" s="623"/>
      <c r="TOP10" s="589"/>
      <c r="TOQ10" s="623"/>
      <c r="TOR10" s="589"/>
      <c r="TOS10" s="623"/>
      <c r="TOT10" s="589"/>
      <c r="TOU10" s="623"/>
      <c r="TOV10" s="589"/>
      <c r="TOW10" s="623"/>
      <c r="TOX10" s="589"/>
      <c r="TOY10" s="623"/>
      <c r="TOZ10" s="589"/>
      <c r="TPA10" s="623"/>
      <c r="TPB10" s="589"/>
      <c r="TPC10" s="623"/>
      <c r="TPD10" s="589"/>
      <c r="TPE10" s="623"/>
      <c r="TPF10" s="589"/>
      <c r="TPG10" s="623"/>
      <c r="TPH10" s="589"/>
      <c r="TPI10" s="623"/>
      <c r="TPJ10" s="589"/>
      <c r="TPK10" s="623"/>
      <c r="TPL10" s="589"/>
      <c r="TPM10" s="623"/>
      <c r="TPN10" s="589"/>
      <c r="TPO10" s="623"/>
      <c r="TPP10" s="589"/>
      <c r="TPQ10" s="623"/>
      <c r="TPR10" s="589"/>
      <c r="TPS10" s="623"/>
      <c r="TPT10" s="589"/>
      <c r="TPU10" s="623"/>
      <c r="TPV10" s="589"/>
      <c r="TPW10" s="623"/>
      <c r="TPX10" s="589"/>
      <c r="TPY10" s="623"/>
      <c r="TPZ10" s="589"/>
      <c r="TQA10" s="623"/>
      <c r="TQB10" s="589"/>
      <c r="TQC10" s="623"/>
      <c r="TQD10" s="589"/>
      <c r="TQE10" s="623"/>
      <c r="TQF10" s="589"/>
      <c r="TQG10" s="623"/>
      <c r="TQH10" s="589"/>
      <c r="TQI10" s="623"/>
      <c r="TQJ10" s="589"/>
      <c r="TQK10" s="623"/>
      <c r="TQL10" s="589"/>
      <c r="TQM10" s="623"/>
      <c r="TQN10" s="589"/>
      <c r="TQO10" s="623"/>
      <c r="TQP10" s="589"/>
      <c r="TQQ10" s="623"/>
      <c r="TQR10" s="589"/>
      <c r="TQS10" s="623"/>
      <c r="TQT10" s="589"/>
      <c r="TQU10" s="623"/>
      <c r="TQV10" s="589"/>
      <c r="TQW10" s="623"/>
      <c r="TQX10" s="589"/>
      <c r="TQY10" s="623"/>
      <c r="TQZ10" s="589"/>
      <c r="TRA10" s="623"/>
      <c r="TRB10" s="589"/>
      <c r="TRC10" s="623"/>
      <c r="TRD10" s="589"/>
      <c r="TRE10" s="623"/>
      <c r="TRF10" s="589"/>
      <c r="TRG10" s="623"/>
      <c r="TRH10" s="589"/>
      <c r="TRI10" s="623"/>
      <c r="TRJ10" s="589"/>
      <c r="TRK10" s="623"/>
      <c r="TRL10" s="589"/>
      <c r="TRM10" s="623"/>
      <c r="TRN10" s="589"/>
      <c r="TRO10" s="623"/>
      <c r="TRP10" s="589"/>
      <c r="TRQ10" s="623"/>
      <c r="TRR10" s="589"/>
      <c r="TRS10" s="623"/>
      <c r="TRT10" s="589"/>
      <c r="TRU10" s="623"/>
      <c r="TRV10" s="589"/>
      <c r="TRW10" s="623"/>
      <c r="TRX10" s="589"/>
      <c r="TRY10" s="623"/>
      <c r="TRZ10" s="589"/>
      <c r="TSA10" s="623"/>
      <c r="TSB10" s="589"/>
      <c r="TSC10" s="623"/>
      <c r="TSD10" s="589"/>
      <c r="TSE10" s="623"/>
      <c r="TSF10" s="589"/>
      <c r="TSG10" s="623"/>
      <c r="TSH10" s="589"/>
      <c r="TSI10" s="623"/>
      <c r="TSJ10" s="589"/>
      <c r="TSK10" s="623"/>
      <c r="TSL10" s="589"/>
      <c r="TSM10" s="623"/>
      <c r="TSN10" s="589"/>
      <c r="TSO10" s="623"/>
      <c r="TSP10" s="589"/>
      <c r="TSQ10" s="623"/>
      <c r="TSR10" s="589"/>
      <c r="TSS10" s="623"/>
      <c r="TST10" s="589"/>
      <c r="TSU10" s="623"/>
      <c r="TSV10" s="589"/>
      <c r="TSW10" s="623"/>
      <c r="TSX10" s="589"/>
      <c r="TSY10" s="623"/>
      <c r="TSZ10" s="589"/>
      <c r="TTA10" s="623"/>
      <c r="TTB10" s="589"/>
      <c r="TTC10" s="623"/>
      <c r="TTD10" s="589"/>
      <c r="TTE10" s="623"/>
      <c r="TTF10" s="589"/>
      <c r="TTG10" s="623"/>
      <c r="TTH10" s="589"/>
      <c r="TTI10" s="623"/>
      <c r="TTJ10" s="589"/>
      <c r="TTK10" s="623"/>
      <c r="TTL10" s="589"/>
      <c r="TTM10" s="623"/>
      <c r="TTN10" s="589"/>
      <c r="TTO10" s="623"/>
      <c r="TTP10" s="589"/>
      <c r="TTQ10" s="623"/>
      <c r="TTR10" s="589"/>
      <c r="TTS10" s="623"/>
      <c r="TTT10" s="589"/>
      <c r="TTU10" s="623"/>
      <c r="TTV10" s="589"/>
      <c r="TTW10" s="623"/>
      <c r="TTX10" s="589"/>
      <c r="TTY10" s="623"/>
      <c r="TTZ10" s="589"/>
      <c r="TUA10" s="623"/>
      <c r="TUB10" s="589"/>
      <c r="TUC10" s="623"/>
      <c r="TUD10" s="589"/>
      <c r="TUE10" s="623"/>
      <c r="TUF10" s="589"/>
      <c r="TUG10" s="623"/>
      <c r="TUH10" s="589"/>
      <c r="TUI10" s="623"/>
      <c r="TUJ10" s="589"/>
      <c r="TUK10" s="623"/>
      <c r="TUL10" s="589"/>
      <c r="TUM10" s="623"/>
      <c r="TUN10" s="589"/>
      <c r="TUO10" s="623"/>
      <c r="TUP10" s="589"/>
      <c r="TUQ10" s="623"/>
      <c r="TUR10" s="589"/>
      <c r="TUS10" s="623"/>
      <c r="TUT10" s="589"/>
      <c r="TUU10" s="623"/>
      <c r="TUV10" s="589"/>
      <c r="TUW10" s="623"/>
      <c r="TUX10" s="589"/>
      <c r="TUY10" s="623"/>
      <c r="TUZ10" s="589"/>
      <c r="TVA10" s="623"/>
      <c r="TVB10" s="589"/>
      <c r="TVC10" s="623"/>
      <c r="TVD10" s="589"/>
      <c r="TVE10" s="623"/>
      <c r="TVF10" s="589"/>
      <c r="TVG10" s="623"/>
      <c r="TVH10" s="589"/>
      <c r="TVI10" s="623"/>
      <c r="TVJ10" s="589"/>
      <c r="TVK10" s="623"/>
      <c r="TVL10" s="589"/>
      <c r="TVM10" s="623"/>
      <c r="TVN10" s="589"/>
      <c r="TVO10" s="623"/>
      <c r="TVP10" s="589"/>
      <c r="TVQ10" s="623"/>
      <c r="TVR10" s="589"/>
      <c r="TVS10" s="623"/>
      <c r="TVT10" s="589"/>
      <c r="TVU10" s="623"/>
      <c r="TVV10" s="589"/>
      <c r="TVW10" s="623"/>
      <c r="TVX10" s="589"/>
      <c r="TVY10" s="623"/>
      <c r="TVZ10" s="589"/>
      <c r="TWA10" s="623"/>
      <c r="TWB10" s="589"/>
      <c r="TWC10" s="623"/>
      <c r="TWD10" s="589"/>
      <c r="TWE10" s="623"/>
      <c r="TWF10" s="589"/>
      <c r="TWG10" s="623"/>
      <c r="TWH10" s="589"/>
      <c r="TWI10" s="623"/>
      <c r="TWJ10" s="589"/>
      <c r="TWK10" s="623"/>
      <c r="TWL10" s="589"/>
      <c r="TWM10" s="623"/>
      <c r="TWN10" s="589"/>
      <c r="TWO10" s="623"/>
      <c r="TWP10" s="589"/>
      <c r="TWQ10" s="623"/>
      <c r="TWR10" s="589"/>
      <c r="TWS10" s="623"/>
      <c r="TWT10" s="589"/>
      <c r="TWU10" s="623"/>
      <c r="TWV10" s="589"/>
      <c r="TWW10" s="623"/>
      <c r="TWX10" s="589"/>
      <c r="TWY10" s="623"/>
      <c r="TWZ10" s="589"/>
      <c r="TXA10" s="623"/>
      <c r="TXB10" s="589"/>
      <c r="TXC10" s="623"/>
      <c r="TXD10" s="589"/>
      <c r="TXE10" s="623"/>
      <c r="TXF10" s="589"/>
      <c r="TXG10" s="623"/>
      <c r="TXH10" s="589"/>
      <c r="TXI10" s="623"/>
      <c r="TXJ10" s="589"/>
      <c r="TXK10" s="623"/>
      <c r="TXL10" s="589"/>
      <c r="TXM10" s="623"/>
      <c r="TXN10" s="589"/>
      <c r="TXO10" s="623"/>
      <c r="TXP10" s="589"/>
      <c r="TXQ10" s="623"/>
      <c r="TXR10" s="589"/>
      <c r="TXS10" s="623"/>
      <c r="TXT10" s="589"/>
      <c r="TXU10" s="623"/>
      <c r="TXV10" s="589"/>
      <c r="TXW10" s="623"/>
      <c r="TXX10" s="589"/>
      <c r="TXY10" s="623"/>
      <c r="TXZ10" s="589"/>
      <c r="TYA10" s="623"/>
      <c r="TYB10" s="589"/>
      <c r="TYC10" s="623"/>
      <c r="TYD10" s="589"/>
      <c r="TYE10" s="623"/>
      <c r="TYF10" s="589"/>
      <c r="TYG10" s="623"/>
      <c r="TYH10" s="589"/>
      <c r="TYI10" s="623"/>
      <c r="TYJ10" s="589"/>
      <c r="TYK10" s="623"/>
      <c r="TYL10" s="589"/>
      <c r="TYM10" s="623"/>
      <c r="TYN10" s="589"/>
      <c r="TYO10" s="623"/>
      <c r="TYP10" s="589"/>
      <c r="TYQ10" s="623"/>
      <c r="TYR10" s="589"/>
      <c r="TYS10" s="623"/>
      <c r="TYT10" s="589"/>
      <c r="TYU10" s="623"/>
      <c r="TYV10" s="589"/>
      <c r="TYW10" s="623"/>
      <c r="TYX10" s="589"/>
      <c r="TYY10" s="623"/>
      <c r="TYZ10" s="589"/>
      <c r="TZA10" s="623"/>
      <c r="TZB10" s="589"/>
      <c r="TZC10" s="623"/>
      <c r="TZD10" s="589"/>
      <c r="TZE10" s="623"/>
      <c r="TZF10" s="589"/>
      <c r="TZG10" s="623"/>
      <c r="TZH10" s="589"/>
      <c r="TZI10" s="623"/>
      <c r="TZJ10" s="589"/>
      <c r="TZK10" s="623"/>
      <c r="TZL10" s="589"/>
      <c r="TZM10" s="623"/>
      <c r="TZN10" s="589"/>
      <c r="TZO10" s="623"/>
      <c r="TZP10" s="589"/>
      <c r="TZQ10" s="623"/>
      <c r="TZR10" s="589"/>
      <c r="TZS10" s="623"/>
      <c r="TZT10" s="589"/>
      <c r="TZU10" s="623"/>
      <c r="TZV10" s="589"/>
      <c r="TZW10" s="623"/>
      <c r="TZX10" s="589"/>
      <c r="TZY10" s="623"/>
      <c r="TZZ10" s="589"/>
      <c r="UAA10" s="623"/>
      <c r="UAB10" s="589"/>
      <c r="UAC10" s="623"/>
      <c r="UAD10" s="589"/>
      <c r="UAE10" s="623"/>
      <c r="UAF10" s="589"/>
      <c r="UAG10" s="623"/>
      <c r="UAH10" s="589"/>
      <c r="UAI10" s="623"/>
      <c r="UAJ10" s="589"/>
      <c r="UAK10" s="623"/>
      <c r="UAL10" s="589"/>
      <c r="UAM10" s="623"/>
      <c r="UAN10" s="589"/>
      <c r="UAO10" s="623"/>
      <c r="UAP10" s="589"/>
      <c r="UAQ10" s="623"/>
      <c r="UAR10" s="589"/>
      <c r="UAS10" s="623"/>
      <c r="UAT10" s="589"/>
      <c r="UAU10" s="623"/>
      <c r="UAV10" s="589"/>
      <c r="UAW10" s="623"/>
      <c r="UAX10" s="589"/>
      <c r="UAY10" s="623"/>
      <c r="UAZ10" s="589"/>
      <c r="UBA10" s="623"/>
      <c r="UBB10" s="589"/>
      <c r="UBC10" s="623"/>
      <c r="UBD10" s="589"/>
      <c r="UBE10" s="623"/>
      <c r="UBF10" s="589"/>
      <c r="UBG10" s="623"/>
      <c r="UBH10" s="589"/>
      <c r="UBI10" s="623"/>
      <c r="UBJ10" s="589"/>
      <c r="UBK10" s="623"/>
      <c r="UBL10" s="589"/>
      <c r="UBM10" s="623"/>
      <c r="UBN10" s="589"/>
      <c r="UBO10" s="623"/>
      <c r="UBP10" s="589"/>
      <c r="UBQ10" s="623"/>
      <c r="UBR10" s="589"/>
      <c r="UBS10" s="623"/>
      <c r="UBT10" s="589"/>
      <c r="UBU10" s="623"/>
      <c r="UBV10" s="589"/>
      <c r="UBW10" s="623"/>
      <c r="UBX10" s="589"/>
      <c r="UBY10" s="623"/>
      <c r="UBZ10" s="589"/>
      <c r="UCA10" s="623"/>
      <c r="UCB10" s="589"/>
      <c r="UCC10" s="623"/>
      <c r="UCD10" s="589"/>
      <c r="UCE10" s="623"/>
      <c r="UCF10" s="589"/>
      <c r="UCG10" s="623"/>
      <c r="UCH10" s="589"/>
      <c r="UCI10" s="623"/>
      <c r="UCJ10" s="589"/>
      <c r="UCK10" s="623"/>
      <c r="UCL10" s="589"/>
      <c r="UCM10" s="623"/>
      <c r="UCN10" s="589"/>
      <c r="UCO10" s="623"/>
      <c r="UCP10" s="589"/>
      <c r="UCQ10" s="623"/>
      <c r="UCR10" s="589"/>
      <c r="UCS10" s="623"/>
      <c r="UCT10" s="589"/>
      <c r="UCU10" s="623"/>
      <c r="UCV10" s="589"/>
      <c r="UCW10" s="623"/>
      <c r="UCX10" s="589"/>
      <c r="UCY10" s="623"/>
      <c r="UCZ10" s="589"/>
      <c r="UDA10" s="623"/>
      <c r="UDB10" s="589"/>
      <c r="UDC10" s="623"/>
      <c r="UDD10" s="589"/>
      <c r="UDE10" s="623"/>
      <c r="UDF10" s="589"/>
      <c r="UDG10" s="623"/>
      <c r="UDH10" s="589"/>
      <c r="UDI10" s="623"/>
      <c r="UDJ10" s="589"/>
      <c r="UDK10" s="623"/>
      <c r="UDL10" s="589"/>
      <c r="UDM10" s="623"/>
      <c r="UDN10" s="589"/>
      <c r="UDO10" s="623"/>
      <c r="UDP10" s="589"/>
      <c r="UDQ10" s="623"/>
      <c r="UDR10" s="589"/>
      <c r="UDS10" s="623"/>
      <c r="UDT10" s="589"/>
      <c r="UDU10" s="623"/>
      <c r="UDV10" s="589"/>
      <c r="UDW10" s="623"/>
      <c r="UDX10" s="589"/>
      <c r="UDY10" s="623"/>
      <c r="UDZ10" s="589"/>
      <c r="UEA10" s="623"/>
      <c r="UEB10" s="589"/>
      <c r="UEC10" s="623"/>
      <c r="UED10" s="589"/>
      <c r="UEE10" s="623"/>
      <c r="UEF10" s="589"/>
      <c r="UEG10" s="623"/>
      <c r="UEH10" s="589"/>
      <c r="UEI10" s="623"/>
      <c r="UEJ10" s="589"/>
      <c r="UEK10" s="623"/>
      <c r="UEL10" s="589"/>
      <c r="UEM10" s="623"/>
      <c r="UEN10" s="589"/>
      <c r="UEO10" s="623"/>
      <c r="UEP10" s="589"/>
      <c r="UEQ10" s="623"/>
      <c r="UER10" s="589"/>
      <c r="UES10" s="623"/>
      <c r="UET10" s="589"/>
      <c r="UEU10" s="623"/>
      <c r="UEV10" s="589"/>
      <c r="UEW10" s="623"/>
      <c r="UEX10" s="589"/>
      <c r="UEY10" s="623"/>
      <c r="UEZ10" s="589"/>
      <c r="UFA10" s="623"/>
      <c r="UFB10" s="589"/>
      <c r="UFC10" s="623"/>
      <c r="UFD10" s="589"/>
      <c r="UFE10" s="623"/>
      <c r="UFF10" s="589"/>
      <c r="UFG10" s="623"/>
      <c r="UFH10" s="589"/>
      <c r="UFI10" s="623"/>
      <c r="UFJ10" s="589"/>
      <c r="UFK10" s="623"/>
      <c r="UFL10" s="589"/>
      <c r="UFM10" s="623"/>
      <c r="UFN10" s="589"/>
      <c r="UFO10" s="623"/>
      <c r="UFP10" s="589"/>
      <c r="UFQ10" s="623"/>
      <c r="UFR10" s="589"/>
      <c r="UFS10" s="623"/>
      <c r="UFT10" s="589"/>
      <c r="UFU10" s="623"/>
      <c r="UFV10" s="589"/>
      <c r="UFW10" s="623"/>
      <c r="UFX10" s="589"/>
      <c r="UFY10" s="623"/>
      <c r="UFZ10" s="589"/>
      <c r="UGA10" s="623"/>
      <c r="UGB10" s="589"/>
      <c r="UGC10" s="623"/>
      <c r="UGD10" s="589"/>
      <c r="UGE10" s="623"/>
      <c r="UGF10" s="589"/>
      <c r="UGG10" s="623"/>
      <c r="UGH10" s="589"/>
      <c r="UGI10" s="623"/>
      <c r="UGJ10" s="589"/>
      <c r="UGK10" s="623"/>
      <c r="UGL10" s="589"/>
      <c r="UGM10" s="623"/>
      <c r="UGN10" s="589"/>
      <c r="UGO10" s="623"/>
      <c r="UGP10" s="589"/>
      <c r="UGQ10" s="623"/>
      <c r="UGR10" s="589"/>
      <c r="UGS10" s="623"/>
      <c r="UGT10" s="589"/>
      <c r="UGU10" s="623"/>
      <c r="UGV10" s="589"/>
      <c r="UGW10" s="623"/>
      <c r="UGX10" s="589"/>
      <c r="UGY10" s="623"/>
      <c r="UGZ10" s="589"/>
      <c r="UHA10" s="623"/>
      <c r="UHB10" s="589"/>
      <c r="UHC10" s="623"/>
      <c r="UHD10" s="589"/>
      <c r="UHE10" s="623"/>
      <c r="UHF10" s="589"/>
      <c r="UHG10" s="623"/>
      <c r="UHH10" s="589"/>
      <c r="UHI10" s="623"/>
      <c r="UHJ10" s="589"/>
      <c r="UHK10" s="623"/>
      <c r="UHL10" s="589"/>
      <c r="UHM10" s="623"/>
      <c r="UHN10" s="589"/>
      <c r="UHO10" s="623"/>
      <c r="UHP10" s="589"/>
      <c r="UHQ10" s="623"/>
      <c r="UHR10" s="589"/>
      <c r="UHS10" s="623"/>
      <c r="UHT10" s="589"/>
      <c r="UHU10" s="623"/>
      <c r="UHV10" s="589"/>
      <c r="UHW10" s="623"/>
      <c r="UHX10" s="589"/>
      <c r="UHY10" s="623"/>
      <c r="UHZ10" s="589"/>
      <c r="UIA10" s="623"/>
      <c r="UIB10" s="589"/>
      <c r="UIC10" s="623"/>
      <c r="UID10" s="589"/>
      <c r="UIE10" s="623"/>
      <c r="UIF10" s="589"/>
      <c r="UIG10" s="623"/>
      <c r="UIH10" s="589"/>
      <c r="UII10" s="623"/>
      <c r="UIJ10" s="589"/>
      <c r="UIK10" s="623"/>
      <c r="UIL10" s="589"/>
      <c r="UIM10" s="623"/>
      <c r="UIN10" s="589"/>
      <c r="UIO10" s="623"/>
      <c r="UIP10" s="589"/>
      <c r="UIQ10" s="623"/>
      <c r="UIR10" s="589"/>
      <c r="UIS10" s="623"/>
      <c r="UIT10" s="589"/>
      <c r="UIU10" s="623"/>
      <c r="UIV10" s="589"/>
      <c r="UIW10" s="623"/>
      <c r="UIX10" s="589"/>
      <c r="UIY10" s="623"/>
      <c r="UIZ10" s="589"/>
      <c r="UJA10" s="623"/>
      <c r="UJB10" s="589"/>
      <c r="UJC10" s="623"/>
      <c r="UJD10" s="589"/>
      <c r="UJE10" s="623"/>
      <c r="UJF10" s="589"/>
      <c r="UJG10" s="623"/>
      <c r="UJH10" s="589"/>
      <c r="UJI10" s="623"/>
      <c r="UJJ10" s="589"/>
      <c r="UJK10" s="623"/>
      <c r="UJL10" s="589"/>
      <c r="UJM10" s="623"/>
      <c r="UJN10" s="589"/>
      <c r="UJO10" s="623"/>
      <c r="UJP10" s="589"/>
      <c r="UJQ10" s="623"/>
      <c r="UJR10" s="589"/>
      <c r="UJS10" s="623"/>
      <c r="UJT10" s="589"/>
      <c r="UJU10" s="623"/>
      <c r="UJV10" s="589"/>
      <c r="UJW10" s="623"/>
      <c r="UJX10" s="589"/>
      <c r="UJY10" s="623"/>
      <c r="UJZ10" s="589"/>
      <c r="UKA10" s="623"/>
      <c r="UKB10" s="589"/>
      <c r="UKC10" s="623"/>
      <c r="UKD10" s="589"/>
      <c r="UKE10" s="623"/>
      <c r="UKF10" s="589"/>
      <c r="UKG10" s="623"/>
      <c r="UKH10" s="589"/>
      <c r="UKI10" s="623"/>
      <c r="UKJ10" s="589"/>
      <c r="UKK10" s="623"/>
      <c r="UKL10" s="589"/>
      <c r="UKM10" s="623"/>
      <c r="UKN10" s="589"/>
      <c r="UKO10" s="623"/>
      <c r="UKP10" s="589"/>
      <c r="UKQ10" s="623"/>
      <c r="UKR10" s="589"/>
      <c r="UKS10" s="623"/>
      <c r="UKT10" s="589"/>
      <c r="UKU10" s="623"/>
      <c r="UKV10" s="589"/>
      <c r="UKW10" s="623"/>
      <c r="UKX10" s="589"/>
      <c r="UKY10" s="623"/>
      <c r="UKZ10" s="589"/>
      <c r="ULA10" s="623"/>
      <c r="ULB10" s="589"/>
      <c r="ULC10" s="623"/>
      <c r="ULD10" s="589"/>
      <c r="ULE10" s="623"/>
      <c r="ULF10" s="589"/>
      <c r="ULG10" s="623"/>
      <c r="ULH10" s="589"/>
      <c r="ULI10" s="623"/>
      <c r="ULJ10" s="589"/>
      <c r="ULK10" s="623"/>
      <c r="ULL10" s="589"/>
      <c r="ULM10" s="623"/>
      <c r="ULN10" s="589"/>
      <c r="ULO10" s="623"/>
      <c r="ULP10" s="589"/>
      <c r="ULQ10" s="623"/>
      <c r="ULR10" s="589"/>
      <c r="ULS10" s="623"/>
      <c r="ULT10" s="589"/>
      <c r="ULU10" s="623"/>
      <c r="ULV10" s="589"/>
      <c r="ULW10" s="623"/>
      <c r="ULX10" s="589"/>
      <c r="ULY10" s="623"/>
      <c r="ULZ10" s="589"/>
      <c r="UMA10" s="623"/>
      <c r="UMB10" s="589"/>
      <c r="UMC10" s="623"/>
      <c r="UMD10" s="589"/>
      <c r="UME10" s="623"/>
      <c r="UMF10" s="589"/>
      <c r="UMG10" s="623"/>
      <c r="UMH10" s="589"/>
      <c r="UMI10" s="623"/>
      <c r="UMJ10" s="589"/>
      <c r="UMK10" s="623"/>
      <c r="UML10" s="589"/>
      <c r="UMM10" s="623"/>
      <c r="UMN10" s="589"/>
      <c r="UMO10" s="623"/>
      <c r="UMP10" s="589"/>
      <c r="UMQ10" s="623"/>
      <c r="UMR10" s="589"/>
      <c r="UMS10" s="623"/>
      <c r="UMT10" s="589"/>
      <c r="UMU10" s="623"/>
      <c r="UMV10" s="589"/>
      <c r="UMW10" s="623"/>
      <c r="UMX10" s="589"/>
      <c r="UMY10" s="623"/>
      <c r="UMZ10" s="589"/>
      <c r="UNA10" s="623"/>
      <c r="UNB10" s="589"/>
      <c r="UNC10" s="623"/>
      <c r="UND10" s="589"/>
      <c r="UNE10" s="623"/>
      <c r="UNF10" s="589"/>
      <c r="UNG10" s="623"/>
      <c r="UNH10" s="589"/>
      <c r="UNI10" s="623"/>
      <c r="UNJ10" s="589"/>
      <c r="UNK10" s="623"/>
      <c r="UNL10" s="589"/>
      <c r="UNM10" s="623"/>
      <c r="UNN10" s="589"/>
      <c r="UNO10" s="623"/>
      <c r="UNP10" s="589"/>
      <c r="UNQ10" s="623"/>
      <c r="UNR10" s="589"/>
      <c r="UNS10" s="623"/>
      <c r="UNT10" s="589"/>
      <c r="UNU10" s="623"/>
      <c r="UNV10" s="589"/>
      <c r="UNW10" s="623"/>
      <c r="UNX10" s="589"/>
      <c r="UNY10" s="623"/>
      <c r="UNZ10" s="589"/>
      <c r="UOA10" s="623"/>
      <c r="UOB10" s="589"/>
      <c r="UOC10" s="623"/>
      <c r="UOD10" s="589"/>
      <c r="UOE10" s="623"/>
      <c r="UOF10" s="589"/>
      <c r="UOG10" s="623"/>
      <c r="UOH10" s="589"/>
      <c r="UOI10" s="623"/>
      <c r="UOJ10" s="589"/>
      <c r="UOK10" s="623"/>
      <c r="UOL10" s="589"/>
      <c r="UOM10" s="623"/>
      <c r="UON10" s="589"/>
      <c r="UOO10" s="623"/>
      <c r="UOP10" s="589"/>
      <c r="UOQ10" s="623"/>
      <c r="UOR10" s="589"/>
      <c r="UOS10" s="623"/>
      <c r="UOT10" s="589"/>
      <c r="UOU10" s="623"/>
      <c r="UOV10" s="589"/>
      <c r="UOW10" s="623"/>
      <c r="UOX10" s="589"/>
      <c r="UOY10" s="623"/>
      <c r="UOZ10" s="589"/>
      <c r="UPA10" s="623"/>
      <c r="UPB10" s="589"/>
      <c r="UPC10" s="623"/>
      <c r="UPD10" s="589"/>
      <c r="UPE10" s="623"/>
      <c r="UPF10" s="589"/>
      <c r="UPG10" s="623"/>
      <c r="UPH10" s="589"/>
      <c r="UPI10" s="623"/>
      <c r="UPJ10" s="589"/>
      <c r="UPK10" s="623"/>
      <c r="UPL10" s="589"/>
      <c r="UPM10" s="623"/>
      <c r="UPN10" s="589"/>
      <c r="UPO10" s="623"/>
      <c r="UPP10" s="589"/>
      <c r="UPQ10" s="623"/>
      <c r="UPR10" s="589"/>
      <c r="UPS10" s="623"/>
      <c r="UPT10" s="589"/>
      <c r="UPU10" s="623"/>
      <c r="UPV10" s="589"/>
      <c r="UPW10" s="623"/>
      <c r="UPX10" s="589"/>
      <c r="UPY10" s="623"/>
      <c r="UPZ10" s="589"/>
      <c r="UQA10" s="623"/>
      <c r="UQB10" s="589"/>
      <c r="UQC10" s="623"/>
      <c r="UQD10" s="589"/>
      <c r="UQE10" s="623"/>
      <c r="UQF10" s="589"/>
      <c r="UQG10" s="623"/>
      <c r="UQH10" s="589"/>
      <c r="UQI10" s="623"/>
      <c r="UQJ10" s="589"/>
      <c r="UQK10" s="623"/>
      <c r="UQL10" s="589"/>
      <c r="UQM10" s="623"/>
      <c r="UQN10" s="589"/>
      <c r="UQO10" s="623"/>
      <c r="UQP10" s="589"/>
      <c r="UQQ10" s="623"/>
      <c r="UQR10" s="589"/>
      <c r="UQS10" s="623"/>
      <c r="UQT10" s="589"/>
      <c r="UQU10" s="623"/>
      <c r="UQV10" s="589"/>
      <c r="UQW10" s="623"/>
      <c r="UQX10" s="589"/>
      <c r="UQY10" s="623"/>
      <c r="UQZ10" s="589"/>
      <c r="URA10" s="623"/>
      <c r="URB10" s="589"/>
      <c r="URC10" s="623"/>
      <c r="URD10" s="589"/>
      <c r="URE10" s="623"/>
      <c r="URF10" s="589"/>
      <c r="URG10" s="623"/>
      <c r="URH10" s="589"/>
      <c r="URI10" s="623"/>
      <c r="URJ10" s="589"/>
      <c r="URK10" s="623"/>
      <c r="URL10" s="589"/>
      <c r="URM10" s="623"/>
      <c r="URN10" s="589"/>
      <c r="URO10" s="623"/>
      <c r="URP10" s="589"/>
      <c r="URQ10" s="623"/>
      <c r="URR10" s="589"/>
      <c r="URS10" s="623"/>
      <c r="URT10" s="589"/>
      <c r="URU10" s="623"/>
      <c r="URV10" s="589"/>
      <c r="URW10" s="623"/>
      <c r="URX10" s="589"/>
      <c r="URY10" s="623"/>
      <c r="URZ10" s="589"/>
      <c r="USA10" s="623"/>
      <c r="USB10" s="589"/>
      <c r="USC10" s="623"/>
      <c r="USD10" s="589"/>
      <c r="USE10" s="623"/>
      <c r="USF10" s="589"/>
      <c r="USG10" s="623"/>
      <c r="USH10" s="589"/>
      <c r="USI10" s="623"/>
      <c r="USJ10" s="589"/>
      <c r="USK10" s="623"/>
      <c r="USL10" s="589"/>
      <c r="USM10" s="623"/>
      <c r="USN10" s="589"/>
      <c r="USO10" s="623"/>
      <c r="USP10" s="589"/>
      <c r="USQ10" s="623"/>
      <c r="USR10" s="589"/>
      <c r="USS10" s="623"/>
      <c r="UST10" s="589"/>
      <c r="USU10" s="623"/>
      <c r="USV10" s="589"/>
      <c r="USW10" s="623"/>
      <c r="USX10" s="589"/>
      <c r="USY10" s="623"/>
      <c r="USZ10" s="589"/>
      <c r="UTA10" s="623"/>
      <c r="UTB10" s="589"/>
      <c r="UTC10" s="623"/>
      <c r="UTD10" s="589"/>
      <c r="UTE10" s="623"/>
      <c r="UTF10" s="589"/>
      <c r="UTG10" s="623"/>
      <c r="UTH10" s="589"/>
      <c r="UTI10" s="623"/>
      <c r="UTJ10" s="589"/>
      <c r="UTK10" s="623"/>
      <c r="UTL10" s="589"/>
      <c r="UTM10" s="623"/>
      <c r="UTN10" s="589"/>
      <c r="UTO10" s="623"/>
      <c r="UTP10" s="589"/>
      <c r="UTQ10" s="623"/>
      <c r="UTR10" s="589"/>
      <c r="UTS10" s="623"/>
      <c r="UTT10" s="589"/>
      <c r="UTU10" s="623"/>
      <c r="UTV10" s="589"/>
      <c r="UTW10" s="623"/>
      <c r="UTX10" s="589"/>
      <c r="UTY10" s="623"/>
      <c r="UTZ10" s="589"/>
      <c r="UUA10" s="623"/>
      <c r="UUB10" s="589"/>
      <c r="UUC10" s="623"/>
      <c r="UUD10" s="589"/>
      <c r="UUE10" s="623"/>
      <c r="UUF10" s="589"/>
      <c r="UUG10" s="623"/>
      <c r="UUH10" s="589"/>
      <c r="UUI10" s="623"/>
      <c r="UUJ10" s="589"/>
      <c r="UUK10" s="623"/>
      <c r="UUL10" s="589"/>
      <c r="UUM10" s="623"/>
      <c r="UUN10" s="589"/>
      <c r="UUO10" s="623"/>
      <c r="UUP10" s="589"/>
      <c r="UUQ10" s="623"/>
      <c r="UUR10" s="589"/>
      <c r="UUS10" s="623"/>
      <c r="UUT10" s="589"/>
      <c r="UUU10" s="623"/>
      <c r="UUV10" s="589"/>
      <c r="UUW10" s="623"/>
      <c r="UUX10" s="589"/>
      <c r="UUY10" s="623"/>
      <c r="UUZ10" s="589"/>
      <c r="UVA10" s="623"/>
      <c r="UVB10" s="589"/>
      <c r="UVC10" s="623"/>
      <c r="UVD10" s="589"/>
      <c r="UVE10" s="623"/>
      <c r="UVF10" s="589"/>
      <c r="UVG10" s="623"/>
      <c r="UVH10" s="589"/>
      <c r="UVI10" s="623"/>
      <c r="UVJ10" s="589"/>
      <c r="UVK10" s="623"/>
      <c r="UVL10" s="589"/>
      <c r="UVM10" s="623"/>
      <c r="UVN10" s="589"/>
      <c r="UVO10" s="623"/>
      <c r="UVP10" s="589"/>
      <c r="UVQ10" s="623"/>
      <c r="UVR10" s="589"/>
      <c r="UVS10" s="623"/>
      <c r="UVT10" s="589"/>
      <c r="UVU10" s="623"/>
      <c r="UVV10" s="589"/>
      <c r="UVW10" s="623"/>
      <c r="UVX10" s="589"/>
      <c r="UVY10" s="623"/>
      <c r="UVZ10" s="589"/>
      <c r="UWA10" s="623"/>
      <c r="UWB10" s="589"/>
      <c r="UWC10" s="623"/>
      <c r="UWD10" s="589"/>
      <c r="UWE10" s="623"/>
      <c r="UWF10" s="589"/>
      <c r="UWG10" s="623"/>
      <c r="UWH10" s="589"/>
      <c r="UWI10" s="623"/>
      <c r="UWJ10" s="589"/>
      <c r="UWK10" s="623"/>
      <c r="UWL10" s="589"/>
      <c r="UWM10" s="623"/>
      <c r="UWN10" s="589"/>
      <c r="UWO10" s="623"/>
      <c r="UWP10" s="589"/>
      <c r="UWQ10" s="623"/>
      <c r="UWR10" s="589"/>
      <c r="UWS10" s="623"/>
      <c r="UWT10" s="589"/>
      <c r="UWU10" s="623"/>
      <c r="UWV10" s="589"/>
      <c r="UWW10" s="623"/>
      <c r="UWX10" s="589"/>
      <c r="UWY10" s="623"/>
      <c r="UWZ10" s="589"/>
      <c r="UXA10" s="623"/>
      <c r="UXB10" s="589"/>
      <c r="UXC10" s="623"/>
      <c r="UXD10" s="589"/>
      <c r="UXE10" s="623"/>
      <c r="UXF10" s="589"/>
      <c r="UXG10" s="623"/>
      <c r="UXH10" s="589"/>
      <c r="UXI10" s="623"/>
      <c r="UXJ10" s="589"/>
      <c r="UXK10" s="623"/>
      <c r="UXL10" s="589"/>
      <c r="UXM10" s="623"/>
      <c r="UXN10" s="589"/>
      <c r="UXO10" s="623"/>
      <c r="UXP10" s="589"/>
      <c r="UXQ10" s="623"/>
      <c r="UXR10" s="589"/>
      <c r="UXS10" s="623"/>
      <c r="UXT10" s="589"/>
      <c r="UXU10" s="623"/>
      <c r="UXV10" s="589"/>
      <c r="UXW10" s="623"/>
      <c r="UXX10" s="589"/>
      <c r="UXY10" s="623"/>
      <c r="UXZ10" s="589"/>
      <c r="UYA10" s="623"/>
      <c r="UYB10" s="589"/>
      <c r="UYC10" s="623"/>
      <c r="UYD10" s="589"/>
      <c r="UYE10" s="623"/>
      <c r="UYF10" s="589"/>
      <c r="UYG10" s="623"/>
      <c r="UYH10" s="589"/>
      <c r="UYI10" s="623"/>
      <c r="UYJ10" s="589"/>
      <c r="UYK10" s="623"/>
      <c r="UYL10" s="589"/>
      <c r="UYM10" s="623"/>
      <c r="UYN10" s="589"/>
      <c r="UYO10" s="623"/>
      <c r="UYP10" s="589"/>
      <c r="UYQ10" s="623"/>
      <c r="UYR10" s="589"/>
      <c r="UYS10" s="623"/>
      <c r="UYT10" s="589"/>
      <c r="UYU10" s="623"/>
      <c r="UYV10" s="589"/>
      <c r="UYW10" s="623"/>
      <c r="UYX10" s="589"/>
      <c r="UYY10" s="623"/>
      <c r="UYZ10" s="589"/>
      <c r="UZA10" s="623"/>
      <c r="UZB10" s="589"/>
      <c r="UZC10" s="623"/>
      <c r="UZD10" s="589"/>
      <c r="UZE10" s="623"/>
      <c r="UZF10" s="589"/>
      <c r="UZG10" s="623"/>
      <c r="UZH10" s="589"/>
      <c r="UZI10" s="623"/>
      <c r="UZJ10" s="589"/>
      <c r="UZK10" s="623"/>
      <c r="UZL10" s="589"/>
      <c r="UZM10" s="623"/>
      <c r="UZN10" s="589"/>
      <c r="UZO10" s="623"/>
      <c r="UZP10" s="589"/>
      <c r="UZQ10" s="623"/>
      <c r="UZR10" s="589"/>
      <c r="UZS10" s="623"/>
      <c r="UZT10" s="589"/>
      <c r="UZU10" s="623"/>
      <c r="UZV10" s="589"/>
      <c r="UZW10" s="623"/>
      <c r="UZX10" s="589"/>
      <c r="UZY10" s="623"/>
      <c r="UZZ10" s="589"/>
      <c r="VAA10" s="623"/>
      <c r="VAB10" s="589"/>
      <c r="VAC10" s="623"/>
      <c r="VAD10" s="589"/>
      <c r="VAE10" s="623"/>
      <c r="VAF10" s="589"/>
      <c r="VAG10" s="623"/>
      <c r="VAH10" s="589"/>
      <c r="VAI10" s="623"/>
      <c r="VAJ10" s="589"/>
      <c r="VAK10" s="623"/>
      <c r="VAL10" s="589"/>
      <c r="VAM10" s="623"/>
      <c r="VAN10" s="589"/>
      <c r="VAO10" s="623"/>
      <c r="VAP10" s="589"/>
      <c r="VAQ10" s="623"/>
      <c r="VAR10" s="589"/>
      <c r="VAS10" s="623"/>
      <c r="VAT10" s="589"/>
      <c r="VAU10" s="623"/>
      <c r="VAV10" s="589"/>
      <c r="VAW10" s="623"/>
      <c r="VAX10" s="589"/>
      <c r="VAY10" s="623"/>
      <c r="VAZ10" s="589"/>
      <c r="VBA10" s="623"/>
      <c r="VBB10" s="589"/>
      <c r="VBC10" s="623"/>
      <c r="VBD10" s="589"/>
      <c r="VBE10" s="623"/>
      <c r="VBF10" s="589"/>
      <c r="VBG10" s="623"/>
      <c r="VBH10" s="589"/>
      <c r="VBI10" s="623"/>
      <c r="VBJ10" s="589"/>
      <c r="VBK10" s="623"/>
      <c r="VBL10" s="589"/>
      <c r="VBM10" s="623"/>
      <c r="VBN10" s="589"/>
      <c r="VBO10" s="623"/>
      <c r="VBP10" s="589"/>
      <c r="VBQ10" s="623"/>
      <c r="VBR10" s="589"/>
      <c r="VBS10" s="623"/>
      <c r="VBT10" s="589"/>
      <c r="VBU10" s="623"/>
      <c r="VBV10" s="589"/>
      <c r="VBW10" s="623"/>
      <c r="VBX10" s="589"/>
      <c r="VBY10" s="623"/>
      <c r="VBZ10" s="589"/>
      <c r="VCA10" s="623"/>
      <c r="VCB10" s="589"/>
      <c r="VCC10" s="623"/>
      <c r="VCD10" s="589"/>
      <c r="VCE10" s="623"/>
      <c r="VCF10" s="589"/>
      <c r="VCG10" s="623"/>
      <c r="VCH10" s="589"/>
      <c r="VCI10" s="623"/>
      <c r="VCJ10" s="589"/>
      <c r="VCK10" s="623"/>
      <c r="VCL10" s="589"/>
      <c r="VCM10" s="623"/>
      <c r="VCN10" s="589"/>
      <c r="VCO10" s="623"/>
      <c r="VCP10" s="589"/>
      <c r="VCQ10" s="623"/>
      <c r="VCR10" s="589"/>
      <c r="VCS10" s="623"/>
      <c r="VCT10" s="589"/>
      <c r="VCU10" s="623"/>
      <c r="VCV10" s="589"/>
      <c r="VCW10" s="623"/>
      <c r="VCX10" s="589"/>
      <c r="VCY10" s="623"/>
      <c r="VCZ10" s="589"/>
      <c r="VDA10" s="623"/>
      <c r="VDB10" s="589"/>
      <c r="VDC10" s="623"/>
      <c r="VDD10" s="589"/>
      <c r="VDE10" s="623"/>
      <c r="VDF10" s="589"/>
      <c r="VDG10" s="623"/>
      <c r="VDH10" s="589"/>
      <c r="VDI10" s="623"/>
      <c r="VDJ10" s="589"/>
      <c r="VDK10" s="623"/>
      <c r="VDL10" s="589"/>
      <c r="VDM10" s="623"/>
      <c r="VDN10" s="589"/>
      <c r="VDO10" s="623"/>
      <c r="VDP10" s="589"/>
      <c r="VDQ10" s="623"/>
      <c r="VDR10" s="589"/>
      <c r="VDS10" s="623"/>
      <c r="VDT10" s="589"/>
      <c r="VDU10" s="623"/>
      <c r="VDV10" s="589"/>
      <c r="VDW10" s="623"/>
      <c r="VDX10" s="589"/>
      <c r="VDY10" s="623"/>
      <c r="VDZ10" s="589"/>
      <c r="VEA10" s="623"/>
      <c r="VEB10" s="589"/>
      <c r="VEC10" s="623"/>
      <c r="VED10" s="589"/>
      <c r="VEE10" s="623"/>
      <c r="VEF10" s="589"/>
      <c r="VEG10" s="623"/>
      <c r="VEH10" s="589"/>
      <c r="VEI10" s="623"/>
      <c r="VEJ10" s="589"/>
      <c r="VEK10" s="623"/>
      <c r="VEL10" s="589"/>
      <c r="VEM10" s="623"/>
      <c r="VEN10" s="589"/>
      <c r="VEO10" s="623"/>
      <c r="VEP10" s="589"/>
      <c r="VEQ10" s="623"/>
      <c r="VER10" s="589"/>
      <c r="VES10" s="623"/>
      <c r="VET10" s="589"/>
      <c r="VEU10" s="623"/>
      <c r="VEV10" s="589"/>
      <c r="VEW10" s="623"/>
      <c r="VEX10" s="589"/>
      <c r="VEY10" s="623"/>
      <c r="VEZ10" s="589"/>
      <c r="VFA10" s="623"/>
      <c r="VFB10" s="589"/>
      <c r="VFC10" s="623"/>
      <c r="VFD10" s="589"/>
      <c r="VFE10" s="623"/>
      <c r="VFF10" s="589"/>
      <c r="VFG10" s="623"/>
      <c r="VFH10" s="589"/>
      <c r="VFI10" s="623"/>
      <c r="VFJ10" s="589"/>
      <c r="VFK10" s="623"/>
      <c r="VFL10" s="589"/>
      <c r="VFM10" s="623"/>
      <c r="VFN10" s="589"/>
      <c r="VFO10" s="623"/>
      <c r="VFP10" s="589"/>
      <c r="VFQ10" s="623"/>
      <c r="VFR10" s="589"/>
      <c r="VFS10" s="623"/>
      <c r="VFT10" s="589"/>
      <c r="VFU10" s="623"/>
      <c r="VFV10" s="589"/>
      <c r="VFW10" s="623"/>
      <c r="VFX10" s="589"/>
      <c r="VFY10" s="623"/>
      <c r="VFZ10" s="589"/>
      <c r="VGA10" s="623"/>
      <c r="VGB10" s="589"/>
      <c r="VGC10" s="623"/>
      <c r="VGD10" s="589"/>
      <c r="VGE10" s="623"/>
      <c r="VGF10" s="589"/>
      <c r="VGG10" s="623"/>
      <c r="VGH10" s="589"/>
      <c r="VGI10" s="623"/>
      <c r="VGJ10" s="589"/>
      <c r="VGK10" s="623"/>
      <c r="VGL10" s="589"/>
      <c r="VGM10" s="623"/>
      <c r="VGN10" s="589"/>
      <c r="VGO10" s="623"/>
      <c r="VGP10" s="589"/>
      <c r="VGQ10" s="623"/>
      <c r="VGR10" s="589"/>
      <c r="VGS10" s="623"/>
      <c r="VGT10" s="589"/>
      <c r="VGU10" s="623"/>
      <c r="VGV10" s="589"/>
      <c r="VGW10" s="623"/>
      <c r="VGX10" s="589"/>
      <c r="VGY10" s="623"/>
      <c r="VGZ10" s="589"/>
      <c r="VHA10" s="623"/>
      <c r="VHB10" s="589"/>
      <c r="VHC10" s="623"/>
      <c r="VHD10" s="589"/>
      <c r="VHE10" s="623"/>
      <c r="VHF10" s="589"/>
      <c r="VHG10" s="623"/>
      <c r="VHH10" s="589"/>
      <c r="VHI10" s="623"/>
      <c r="VHJ10" s="589"/>
      <c r="VHK10" s="623"/>
      <c r="VHL10" s="589"/>
      <c r="VHM10" s="623"/>
      <c r="VHN10" s="589"/>
      <c r="VHO10" s="623"/>
      <c r="VHP10" s="589"/>
      <c r="VHQ10" s="623"/>
      <c r="VHR10" s="589"/>
      <c r="VHS10" s="623"/>
      <c r="VHT10" s="589"/>
      <c r="VHU10" s="623"/>
      <c r="VHV10" s="589"/>
      <c r="VHW10" s="623"/>
      <c r="VHX10" s="589"/>
      <c r="VHY10" s="623"/>
      <c r="VHZ10" s="589"/>
      <c r="VIA10" s="623"/>
      <c r="VIB10" s="589"/>
      <c r="VIC10" s="623"/>
      <c r="VID10" s="589"/>
      <c r="VIE10" s="623"/>
      <c r="VIF10" s="589"/>
      <c r="VIG10" s="623"/>
      <c r="VIH10" s="589"/>
      <c r="VII10" s="623"/>
      <c r="VIJ10" s="589"/>
      <c r="VIK10" s="623"/>
      <c r="VIL10" s="589"/>
      <c r="VIM10" s="623"/>
      <c r="VIN10" s="589"/>
      <c r="VIO10" s="623"/>
      <c r="VIP10" s="589"/>
      <c r="VIQ10" s="623"/>
      <c r="VIR10" s="589"/>
      <c r="VIS10" s="623"/>
      <c r="VIT10" s="589"/>
      <c r="VIU10" s="623"/>
      <c r="VIV10" s="589"/>
      <c r="VIW10" s="623"/>
      <c r="VIX10" s="589"/>
      <c r="VIY10" s="623"/>
      <c r="VIZ10" s="589"/>
      <c r="VJA10" s="623"/>
      <c r="VJB10" s="589"/>
      <c r="VJC10" s="623"/>
      <c r="VJD10" s="589"/>
      <c r="VJE10" s="623"/>
      <c r="VJF10" s="589"/>
      <c r="VJG10" s="623"/>
      <c r="VJH10" s="589"/>
      <c r="VJI10" s="623"/>
      <c r="VJJ10" s="589"/>
      <c r="VJK10" s="623"/>
      <c r="VJL10" s="589"/>
      <c r="VJM10" s="623"/>
      <c r="VJN10" s="589"/>
      <c r="VJO10" s="623"/>
      <c r="VJP10" s="589"/>
      <c r="VJQ10" s="623"/>
      <c r="VJR10" s="589"/>
      <c r="VJS10" s="623"/>
      <c r="VJT10" s="589"/>
      <c r="VJU10" s="623"/>
      <c r="VJV10" s="589"/>
      <c r="VJW10" s="623"/>
      <c r="VJX10" s="589"/>
      <c r="VJY10" s="623"/>
      <c r="VJZ10" s="589"/>
      <c r="VKA10" s="623"/>
      <c r="VKB10" s="589"/>
      <c r="VKC10" s="623"/>
      <c r="VKD10" s="589"/>
      <c r="VKE10" s="623"/>
      <c r="VKF10" s="589"/>
      <c r="VKG10" s="623"/>
      <c r="VKH10" s="589"/>
      <c r="VKI10" s="623"/>
      <c r="VKJ10" s="589"/>
      <c r="VKK10" s="623"/>
      <c r="VKL10" s="589"/>
      <c r="VKM10" s="623"/>
      <c r="VKN10" s="589"/>
      <c r="VKO10" s="623"/>
      <c r="VKP10" s="589"/>
      <c r="VKQ10" s="623"/>
      <c r="VKR10" s="589"/>
      <c r="VKS10" s="623"/>
      <c r="VKT10" s="589"/>
      <c r="VKU10" s="623"/>
      <c r="VKV10" s="589"/>
      <c r="VKW10" s="623"/>
      <c r="VKX10" s="589"/>
      <c r="VKY10" s="623"/>
      <c r="VKZ10" s="589"/>
      <c r="VLA10" s="623"/>
      <c r="VLB10" s="589"/>
      <c r="VLC10" s="623"/>
      <c r="VLD10" s="589"/>
      <c r="VLE10" s="623"/>
      <c r="VLF10" s="589"/>
      <c r="VLG10" s="623"/>
      <c r="VLH10" s="589"/>
      <c r="VLI10" s="623"/>
      <c r="VLJ10" s="589"/>
      <c r="VLK10" s="623"/>
      <c r="VLL10" s="589"/>
      <c r="VLM10" s="623"/>
      <c r="VLN10" s="589"/>
      <c r="VLO10" s="623"/>
      <c r="VLP10" s="589"/>
      <c r="VLQ10" s="623"/>
      <c r="VLR10" s="589"/>
      <c r="VLS10" s="623"/>
      <c r="VLT10" s="589"/>
      <c r="VLU10" s="623"/>
      <c r="VLV10" s="589"/>
      <c r="VLW10" s="623"/>
      <c r="VLX10" s="589"/>
      <c r="VLY10" s="623"/>
      <c r="VLZ10" s="589"/>
      <c r="VMA10" s="623"/>
      <c r="VMB10" s="589"/>
      <c r="VMC10" s="623"/>
      <c r="VMD10" s="589"/>
      <c r="VME10" s="623"/>
      <c r="VMF10" s="589"/>
      <c r="VMG10" s="623"/>
      <c r="VMH10" s="589"/>
      <c r="VMI10" s="623"/>
      <c r="VMJ10" s="589"/>
      <c r="VMK10" s="623"/>
      <c r="VML10" s="589"/>
      <c r="VMM10" s="623"/>
      <c r="VMN10" s="589"/>
      <c r="VMO10" s="623"/>
      <c r="VMP10" s="589"/>
      <c r="VMQ10" s="623"/>
      <c r="VMR10" s="589"/>
      <c r="VMS10" s="623"/>
      <c r="VMT10" s="589"/>
      <c r="VMU10" s="623"/>
      <c r="VMV10" s="589"/>
      <c r="VMW10" s="623"/>
      <c r="VMX10" s="589"/>
      <c r="VMY10" s="623"/>
      <c r="VMZ10" s="589"/>
      <c r="VNA10" s="623"/>
      <c r="VNB10" s="589"/>
      <c r="VNC10" s="623"/>
      <c r="VND10" s="589"/>
      <c r="VNE10" s="623"/>
      <c r="VNF10" s="589"/>
      <c r="VNG10" s="623"/>
      <c r="VNH10" s="589"/>
      <c r="VNI10" s="623"/>
      <c r="VNJ10" s="589"/>
      <c r="VNK10" s="623"/>
      <c r="VNL10" s="589"/>
      <c r="VNM10" s="623"/>
      <c r="VNN10" s="589"/>
      <c r="VNO10" s="623"/>
      <c r="VNP10" s="589"/>
      <c r="VNQ10" s="623"/>
      <c r="VNR10" s="589"/>
      <c r="VNS10" s="623"/>
      <c r="VNT10" s="589"/>
      <c r="VNU10" s="623"/>
      <c r="VNV10" s="589"/>
      <c r="VNW10" s="623"/>
      <c r="VNX10" s="589"/>
      <c r="VNY10" s="623"/>
      <c r="VNZ10" s="589"/>
      <c r="VOA10" s="623"/>
      <c r="VOB10" s="589"/>
      <c r="VOC10" s="623"/>
      <c r="VOD10" s="589"/>
      <c r="VOE10" s="623"/>
      <c r="VOF10" s="589"/>
      <c r="VOG10" s="623"/>
      <c r="VOH10" s="589"/>
      <c r="VOI10" s="623"/>
      <c r="VOJ10" s="589"/>
      <c r="VOK10" s="623"/>
      <c r="VOL10" s="589"/>
      <c r="VOM10" s="623"/>
      <c r="VON10" s="589"/>
      <c r="VOO10" s="623"/>
      <c r="VOP10" s="589"/>
      <c r="VOQ10" s="623"/>
      <c r="VOR10" s="589"/>
      <c r="VOS10" s="623"/>
      <c r="VOT10" s="589"/>
      <c r="VOU10" s="623"/>
      <c r="VOV10" s="589"/>
      <c r="VOW10" s="623"/>
      <c r="VOX10" s="589"/>
      <c r="VOY10" s="623"/>
      <c r="VOZ10" s="589"/>
      <c r="VPA10" s="623"/>
      <c r="VPB10" s="589"/>
      <c r="VPC10" s="623"/>
      <c r="VPD10" s="589"/>
      <c r="VPE10" s="623"/>
      <c r="VPF10" s="589"/>
      <c r="VPG10" s="623"/>
      <c r="VPH10" s="589"/>
      <c r="VPI10" s="623"/>
      <c r="VPJ10" s="589"/>
      <c r="VPK10" s="623"/>
      <c r="VPL10" s="589"/>
      <c r="VPM10" s="623"/>
      <c r="VPN10" s="589"/>
      <c r="VPO10" s="623"/>
      <c r="VPP10" s="589"/>
      <c r="VPQ10" s="623"/>
      <c r="VPR10" s="589"/>
      <c r="VPS10" s="623"/>
      <c r="VPT10" s="589"/>
      <c r="VPU10" s="623"/>
      <c r="VPV10" s="589"/>
      <c r="VPW10" s="623"/>
      <c r="VPX10" s="589"/>
      <c r="VPY10" s="623"/>
      <c r="VPZ10" s="589"/>
      <c r="VQA10" s="623"/>
      <c r="VQB10" s="589"/>
      <c r="VQC10" s="623"/>
      <c r="VQD10" s="589"/>
      <c r="VQE10" s="623"/>
      <c r="VQF10" s="589"/>
      <c r="VQG10" s="623"/>
      <c r="VQH10" s="589"/>
      <c r="VQI10" s="623"/>
      <c r="VQJ10" s="589"/>
      <c r="VQK10" s="623"/>
      <c r="VQL10" s="589"/>
      <c r="VQM10" s="623"/>
      <c r="VQN10" s="589"/>
      <c r="VQO10" s="623"/>
      <c r="VQP10" s="589"/>
      <c r="VQQ10" s="623"/>
      <c r="VQR10" s="589"/>
      <c r="VQS10" s="623"/>
      <c r="VQT10" s="589"/>
      <c r="VQU10" s="623"/>
      <c r="VQV10" s="589"/>
      <c r="VQW10" s="623"/>
      <c r="VQX10" s="589"/>
      <c r="VQY10" s="623"/>
      <c r="VQZ10" s="589"/>
      <c r="VRA10" s="623"/>
      <c r="VRB10" s="589"/>
      <c r="VRC10" s="623"/>
      <c r="VRD10" s="589"/>
      <c r="VRE10" s="623"/>
      <c r="VRF10" s="589"/>
      <c r="VRG10" s="623"/>
      <c r="VRH10" s="589"/>
      <c r="VRI10" s="623"/>
      <c r="VRJ10" s="589"/>
      <c r="VRK10" s="623"/>
      <c r="VRL10" s="589"/>
      <c r="VRM10" s="623"/>
      <c r="VRN10" s="589"/>
      <c r="VRO10" s="623"/>
      <c r="VRP10" s="589"/>
      <c r="VRQ10" s="623"/>
      <c r="VRR10" s="589"/>
      <c r="VRS10" s="623"/>
      <c r="VRT10" s="589"/>
      <c r="VRU10" s="623"/>
      <c r="VRV10" s="589"/>
      <c r="VRW10" s="623"/>
      <c r="VRX10" s="589"/>
      <c r="VRY10" s="623"/>
      <c r="VRZ10" s="589"/>
      <c r="VSA10" s="623"/>
      <c r="VSB10" s="589"/>
      <c r="VSC10" s="623"/>
      <c r="VSD10" s="589"/>
      <c r="VSE10" s="623"/>
      <c r="VSF10" s="589"/>
      <c r="VSG10" s="623"/>
      <c r="VSH10" s="589"/>
      <c r="VSI10" s="623"/>
      <c r="VSJ10" s="589"/>
      <c r="VSK10" s="623"/>
      <c r="VSL10" s="589"/>
      <c r="VSM10" s="623"/>
      <c r="VSN10" s="589"/>
      <c r="VSO10" s="623"/>
      <c r="VSP10" s="589"/>
      <c r="VSQ10" s="623"/>
      <c r="VSR10" s="589"/>
      <c r="VSS10" s="623"/>
      <c r="VST10" s="589"/>
      <c r="VSU10" s="623"/>
      <c r="VSV10" s="589"/>
      <c r="VSW10" s="623"/>
      <c r="VSX10" s="589"/>
      <c r="VSY10" s="623"/>
      <c r="VSZ10" s="589"/>
      <c r="VTA10" s="623"/>
      <c r="VTB10" s="589"/>
      <c r="VTC10" s="623"/>
      <c r="VTD10" s="589"/>
      <c r="VTE10" s="623"/>
      <c r="VTF10" s="589"/>
      <c r="VTG10" s="623"/>
      <c r="VTH10" s="589"/>
      <c r="VTI10" s="623"/>
      <c r="VTJ10" s="589"/>
      <c r="VTK10" s="623"/>
      <c r="VTL10" s="589"/>
      <c r="VTM10" s="623"/>
      <c r="VTN10" s="589"/>
      <c r="VTO10" s="623"/>
      <c r="VTP10" s="589"/>
      <c r="VTQ10" s="623"/>
      <c r="VTR10" s="589"/>
      <c r="VTS10" s="623"/>
      <c r="VTT10" s="589"/>
      <c r="VTU10" s="623"/>
      <c r="VTV10" s="589"/>
      <c r="VTW10" s="623"/>
      <c r="VTX10" s="589"/>
      <c r="VTY10" s="623"/>
      <c r="VTZ10" s="589"/>
      <c r="VUA10" s="623"/>
      <c r="VUB10" s="589"/>
      <c r="VUC10" s="623"/>
      <c r="VUD10" s="589"/>
      <c r="VUE10" s="623"/>
      <c r="VUF10" s="589"/>
      <c r="VUG10" s="623"/>
      <c r="VUH10" s="589"/>
      <c r="VUI10" s="623"/>
      <c r="VUJ10" s="589"/>
      <c r="VUK10" s="623"/>
      <c r="VUL10" s="589"/>
      <c r="VUM10" s="623"/>
      <c r="VUN10" s="589"/>
      <c r="VUO10" s="623"/>
      <c r="VUP10" s="589"/>
      <c r="VUQ10" s="623"/>
      <c r="VUR10" s="589"/>
      <c r="VUS10" s="623"/>
      <c r="VUT10" s="589"/>
      <c r="VUU10" s="623"/>
      <c r="VUV10" s="589"/>
      <c r="VUW10" s="623"/>
      <c r="VUX10" s="589"/>
      <c r="VUY10" s="623"/>
      <c r="VUZ10" s="589"/>
      <c r="VVA10" s="623"/>
      <c r="VVB10" s="589"/>
      <c r="VVC10" s="623"/>
      <c r="VVD10" s="589"/>
      <c r="VVE10" s="623"/>
      <c r="VVF10" s="589"/>
      <c r="VVG10" s="623"/>
      <c r="VVH10" s="589"/>
      <c r="VVI10" s="623"/>
      <c r="VVJ10" s="589"/>
      <c r="VVK10" s="623"/>
      <c r="VVL10" s="589"/>
      <c r="VVM10" s="623"/>
      <c r="VVN10" s="589"/>
      <c r="VVO10" s="623"/>
      <c r="VVP10" s="589"/>
      <c r="VVQ10" s="623"/>
      <c r="VVR10" s="589"/>
      <c r="VVS10" s="623"/>
      <c r="VVT10" s="589"/>
      <c r="VVU10" s="623"/>
      <c r="VVV10" s="589"/>
      <c r="VVW10" s="623"/>
      <c r="VVX10" s="589"/>
      <c r="VVY10" s="623"/>
      <c r="VVZ10" s="589"/>
      <c r="VWA10" s="623"/>
      <c r="VWB10" s="589"/>
      <c r="VWC10" s="623"/>
      <c r="VWD10" s="589"/>
      <c r="VWE10" s="623"/>
      <c r="VWF10" s="589"/>
      <c r="VWG10" s="623"/>
      <c r="VWH10" s="589"/>
      <c r="VWI10" s="623"/>
      <c r="VWJ10" s="589"/>
      <c r="VWK10" s="623"/>
      <c r="VWL10" s="589"/>
      <c r="VWM10" s="623"/>
      <c r="VWN10" s="589"/>
      <c r="VWO10" s="623"/>
      <c r="VWP10" s="589"/>
      <c r="VWQ10" s="623"/>
      <c r="VWR10" s="589"/>
      <c r="VWS10" s="623"/>
      <c r="VWT10" s="589"/>
      <c r="VWU10" s="623"/>
      <c r="VWV10" s="589"/>
      <c r="VWW10" s="623"/>
      <c r="VWX10" s="589"/>
      <c r="VWY10" s="623"/>
      <c r="VWZ10" s="589"/>
      <c r="VXA10" s="623"/>
      <c r="VXB10" s="589"/>
      <c r="VXC10" s="623"/>
      <c r="VXD10" s="589"/>
      <c r="VXE10" s="623"/>
      <c r="VXF10" s="589"/>
      <c r="VXG10" s="623"/>
      <c r="VXH10" s="589"/>
      <c r="VXI10" s="623"/>
      <c r="VXJ10" s="589"/>
      <c r="VXK10" s="623"/>
      <c r="VXL10" s="589"/>
      <c r="VXM10" s="623"/>
      <c r="VXN10" s="589"/>
      <c r="VXO10" s="623"/>
      <c r="VXP10" s="589"/>
      <c r="VXQ10" s="623"/>
      <c r="VXR10" s="589"/>
      <c r="VXS10" s="623"/>
      <c r="VXT10" s="589"/>
      <c r="VXU10" s="623"/>
      <c r="VXV10" s="589"/>
      <c r="VXW10" s="623"/>
      <c r="VXX10" s="589"/>
      <c r="VXY10" s="623"/>
      <c r="VXZ10" s="589"/>
      <c r="VYA10" s="623"/>
      <c r="VYB10" s="589"/>
      <c r="VYC10" s="623"/>
      <c r="VYD10" s="589"/>
      <c r="VYE10" s="623"/>
      <c r="VYF10" s="589"/>
      <c r="VYG10" s="623"/>
      <c r="VYH10" s="589"/>
      <c r="VYI10" s="623"/>
      <c r="VYJ10" s="589"/>
      <c r="VYK10" s="623"/>
      <c r="VYL10" s="589"/>
      <c r="VYM10" s="623"/>
      <c r="VYN10" s="589"/>
      <c r="VYO10" s="623"/>
      <c r="VYP10" s="589"/>
      <c r="VYQ10" s="623"/>
      <c r="VYR10" s="589"/>
      <c r="VYS10" s="623"/>
      <c r="VYT10" s="589"/>
      <c r="VYU10" s="623"/>
      <c r="VYV10" s="589"/>
      <c r="VYW10" s="623"/>
      <c r="VYX10" s="589"/>
      <c r="VYY10" s="623"/>
      <c r="VYZ10" s="589"/>
      <c r="VZA10" s="623"/>
      <c r="VZB10" s="589"/>
      <c r="VZC10" s="623"/>
      <c r="VZD10" s="589"/>
      <c r="VZE10" s="623"/>
      <c r="VZF10" s="589"/>
      <c r="VZG10" s="623"/>
      <c r="VZH10" s="589"/>
      <c r="VZI10" s="623"/>
      <c r="VZJ10" s="589"/>
      <c r="VZK10" s="623"/>
      <c r="VZL10" s="589"/>
      <c r="VZM10" s="623"/>
      <c r="VZN10" s="589"/>
      <c r="VZO10" s="623"/>
      <c r="VZP10" s="589"/>
      <c r="VZQ10" s="623"/>
      <c r="VZR10" s="589"/>
      <c r="VZS10" s="623"/>
      <c r="VZT10" s="589"/>
      <c r="VZU10" s="623"/>
      <c r="VZV10" s="589"/>
      <c r="VZW10" s="623"/>
      <c r="VZX10" s="589"/>
      <c r="VZY10" s="623"/>
      <c r="VZZ10" s="589"/>
      <c r="WAA10" s="623"/>
      <c r="WAB10" s="589"/>
      <c r="WAC10" s="623"/>
      <c r="WAD10" s="589"/>
      <c r="WAE10" s="623"/>
      <c r="WAF10" s="589"/>
      <c r="WAG10" s="623"/>
      <c r="WAH10" s="589"/>
      <c r="WAI10" s="623"/>
      <c r="WAJ10" s="589"/>
      <c r="WAK10" s="623"/>
      <c r="WAL10" s="589"/>
      <c r="WAM10" s="623"/>
      <c r="WAN10" s="589"/>
      <c r="WAO10" s="623"/>
      <c r="WAP10" s="589"/>
      <c r="WAQ10" s="623"/>
      <c r="WAR10" s="589"/>
      <c r="WAS10" s="623"/>
      <c r="WAT10" s="589"/>
      <c r="WAU10" s="623"/>
      <c r="WAV10" s="589"/>
      <c r="WAW10" s="623"/>
      <c r="WAX10" s="589"/>
      <c r="WAY10" s="623"/>
      <c r="WAZ10" s="589"/>
      <c r="WBA10" s="623"/>
      <c r="WBB10" s="589"/>
      <c r="WBC10" s="623"/>
      <c r="WBD10" s="589"/>
      <c r="WBE10" s="623"/>
      <c r="WBF10" s="589"/>
      <c r="WBG10" s="623"/>
      <c r="WBH10" s="589"/>
      <c r="WBI10" s="623"/>
      <c r="WBJ10" s="589"/>
      <c r="WBK10" s="623"/>
      <c r="WBL10" s="589"/>
      <c r="WBM10" s="623"/>
      <c r="WBN10" s="589"/>
      <c r="WBO10" s="623"/>
      <c r="WBP10" s="589"/>
      <c r="WBQ10" s="623"/>
      <c r="WBR10" s="589"/>
      <c r="WBS10" s="623"/>
      <c r="WBT10" s="589"/>
      <c r="WBU10" s="623"/>
      <c r="WBV10" s="589"/>
      <c r="WBW10" s="623"/>
      <c r="WBX10" s="589"/>
      <c r="WBY10" s="623"/>
      <c r="WBZ10" s="589"/>
      <c r="WCA10" s="623"/>
      <c r="WCB10" s="589"/>
      <c r="WCC10" s="623"/>
      <c r="WCD10" s="589"/>
      <c r="WCE10" s="623"/>
      <c r="WCF10" s="589"/>
      <c r="WCG10" s="623"/>
      <c r="WCH10" s="589"/>
      <c r="WCI10" s="623"/>
      <c r="WCJ10" s="589"/>
      <c r="WCK10" s="623"/>
      <c r="WCL10" s="589"/>
      <c r="WCM10" s="623"/>
      <c r="WCN10" s="589"/>
      <c r="WCO10" s="623"/>
      <c r="WCP10" s="589"/>
      <c r="WCQ10" s="623"/>
      <c r="WCR10" s="589"/>
      <c r="WCS10" s="623"/>
      <c r="WCT10" s="589"/>
      <c r="WCU10" s="623"/>
      <c r="WCV10" s="589"/>
      <c r="WCW10" s="623"/>
      <c r="WCX10" s="589"/>
      <c r="WCY10" s="623"/>
      <c r="WCZ10" s="589"/>
      <c r="WDA10" s="623"/>
      <c r="WDB10" s="589"/>
      <c r="WDC10" s="623"/>
      <c r="WDD10" s="589"/>
      <c r="WDE10" s="623"/>
      <c r="WDF10" s="589"/>
      <c r="WDG10" s="623"/>
      <c r="WDH10" s="589"/>
      <c r="WDI10" s="623"/>
      <c r="WDJ10" s="589"/>
      <c r="WDK10" s="623"/>
      <c r="WDL10" s="589"/>
      <c r="WDM10" s="623"/>
      <c r="WDN10" s="589"/>
      <c r="WDO10" s="623"/>
      <c r="WDP10" s="589"/>
      <c r="WDQ10" s="623"/>
      <c r="WDR10" s="589"/>
      <c r="WDS10" s="623"/>
      <c r="WDT10" s="589"/>
      <c r="WDU10" s="623"/>
      <c r="WDV10" s="589"/>
      <c r="WDW10" s="623"/>
      <c r="WDX10" s="589"/>
      <c r="WDY10" s="623"/>
      <c r="WDZ10" s="589"/>
      <c r="WEA10" s="623"/>
      <c r="WEB10" s="589"/>
      <c r="WEC10" s="623"/>
      <c r="WED10" s="589"/>
      <c r="WEE10" s="623"/>
      <c r="WEF10" s="589"/>
      <c r="WEG10" s="623"/>
      <c r="WEH10" s="589"/>
      <c r="WEI10" s="623"/>
      <c r="WEJ10" s="589"/>
      <c r="WEK10" s="623"/>
      <c r="WEL10" s="589"/>
      <c r="WEM10" s="623"/>
      <c r="WEN10" s="589"/>
      <c r="WEO10" s="623"/>
      <c r="WEP10" s="589"/>
      <c r="WEQ10" s="623"/>
      <c r="WER10" s="589"/>
      <c r="WES10" s="623"/>
      <c r="WET10" s="589"/>
      <c r="WEU10" s="623"/>
      <c r="WEV10" s="589"/>
      <c r="WEW10" s="623"/>
      <c r="WEX10" s="589"/>
      <c r="WEY10" s="623"/>
      <c r="WEZ10" s="589"/>
      <c r="WFA10" s="623"/>
      <c r="WFB10" s="589"/>
      <c r="WFC10" s="623"/>
      <c r="WFD10" s="589"/>
      <c r="WFE10" s="623"/>
      <c r="WFF10" s="589"/>
      <c r="WFG10" s="623"/>
      <c r="WFH10" s="589"/>
      <c r="WFI10" s="623"/>
      <c r="WFJ10" s="589"/>
      <c r="WFK10" s="623"/>
      <c r="WFL10" s="589"/>
      <c r="WFM10" s="623"/>
      <c r="WFN10" s="589"/>
      <c r="WFO10" s="623"/>
      <c r="WFP10" s="589"/>
      <c r="WFQ10" s="623"/>
      <c r="WFR10" s="589"/>
      <c r="WFS10" s="623"/>
      <c r="WFT10" s="589"/>
      <c r="WFU10" s="623"/>
      <c r="WFV10" s="589"/>
      <c r="WFW10" s="623"/>
      <c r="WFX10" s="589"/>
      <c r="WFY10" s="623"/>
      <c r="WFZ10" s="589"/>
      <c r="WGA10" s="623"/>
      <c r="WGB10" s="589"/>
      <c r="WGC10" s="623"/>
      <c r="WGD10" s="589"/>
      <c r="WGE10" s="623"/>
      <c r="WGF10" s="589"/>
      <c r="WGG10" s="623"/>
      <c r="WGH10" s="589"/>
      <c r="WGI10" s="623"/>
      <c r="WGJ10" s="589"/>
      <c r="WGK10" s="623"/>
      <c r="WGL10" s="589"/>
      <c r="WGM10" s="623"/>
      <c r="WGN10" s="589"/>
      <c r="WGO10" s="623"/>
      <c r="WGP10" s="589"/>
      <c r="WGQ10" s="623"/>
      <c r="WGR10" s="589"/>
      <c r="WGS10" s="623"/>
      <c r="WGT10" s="589"/>
      <c r="WGU10" s="623"/>
      <c r="WGV10" s="589"/>
      <c r="WGW10" s="623"/>
      <c r="WGX10" s="589"/>
      <c r="WGY10" s="623"/>
      <c r="WGZ10" s="589"/>
      <c r="WHA10" s="623"/>
      <c r="WHB10" s="589"/>
      <c r="WHC10" s="623"/>
      <c r="WHD10" s="589"/>
      <c r="WHE10" s="623"/>
      <c r="WHF10" s="589"/>
      <c r="WHG10" s="623"/>
      <c r="WHH10" s="589"/>
      <c r="WHI10" s="623"/>
      <c r="WHJ10" s="589"/>
      <c r="WHK10" s="623"/>
      <c r="WHL10" s="589"/>
      <c r="WHM10" s="623"/>
      <c r="WHN10" s="589"/>
      <c r="WHO10" s="623"/>
      <c r="WHP10" s="589"/>
      <c r="WHQ10" s="623"/>
      <c r="WHR10" s="589"/>
      <c r="WHS10" s="623"/>
      <c r="WHT10" s="589"/>
      <c r="WHU10" s="623"/>
      <c r="WHV10" s="589"/>
      <c r="WHW10" s="623"/>
      <c r="WHX10" s="589"/>
      <c r="WHY10" s="623"/>
      <c r="WHZ10" s="589"/>
      <c r="WIA10" s="623"/>
      <c r="WIB10" s="589"/>
      <c r="WIC10" s="623"/>
      <c r="WID10" s="589"/>
      <c r="WIE10" s="623"/>
      <c r="WIF10" s="589"/>
      <c r="WIG10" s="623"/>
      <c r="WIH10" s="589"/>
      <c r="WII10" s="623"/>
      <c r="WIJ10" s="589"/>
      <c r="WIK10" s="623"/>
      <c r="WIL10" s="589"/>
      <c r="WIM10" s="623"/>
      <c r="WIN10" s="589"/>
      <c r="WIO10" s="623"/>
      <c r="WIP10" s="589"/>
      <c r="WIQ10" s="623"/>
      <c r="WIR10" s="589"/>
      <c r="WIS10" s="623"/>
      <c r="WIT10" s="589"/>
      <c r="WIU10" s="623"/>
      <c r="WIV10" s="589"/>
      <c r="WIW10" s="623"/>
      <c r="WIX10" s="589"/>
      <c r="WIY10" s="623"/>
      <c r="WIZ10" s="589"/>
      <c r="WJA10" s="623"/>
      <c r="WJB10" s="589"/>
      <c r="WJC10" s="623"/>
      <c r="WJD10" s="589"/>
      <c r="WJE10" s="623"/>
      <c r="WJF10" s="589"/>
      <c r="WJG10" s="623"/>
      <c r="WJH10" s="589"/>
      <c r="WJI10" s="623"/>
      <c r="WJJ10" s="589"/>
      <c r="WJK10" s="623"/>
      <c r="WJL10" s="589"/>
      <c r="WJM10" s="623"/>
      <c r="WJN10" s="589"/>
      <c r="WJO10" s="623"/>
      <c r="WJP10" s="589"/>
      <c r="WJQ10" s="623"/>
      <c r="WJR10" s="589"/>
      <c r="WJS10" s="623"/>
      <c r="WJT10" s="589"/>
      <c r="WJU10" s="623"/>
      <c r="WJV10" s="589"/>
      <c r="WJW10" s="623"/>
      <c r="WJX10" s="589"/>
      <c r="WJY10" s="623"/>
      <c r="WJZ10" s="589"/>
      <c r="WKA10" s="623"/>
      <c r="WKB10" s="589"/>
      <c r="WKC10" s="623"/>
      <c r="WKD10" s="589"/>
      <c r="WKE10" s="623"/>
      <c r="WKF10" s="589"/>
      <c r="WKG10" s="623"/>
      <c r="WKH10" s="589"/>
      <c r="WKI10" s="623"/>
      <c r="WKJ10" s="589"/>
      <c r="WKK10" s="623"/>
      <c r="WKL10" s="589"/>
      <c r="WKM10" s="623"/>
      <c r="WKN10" s="589"/>
      <c r="WKO10" s="623"/>
      <c r="WKP10" s="589"/>
      <c r="WKQ10" s="623"/>
      <c r="WKR10" s="589"/>
      <c r="WKS10" s="623"/>
      <c r="WKT10" s="589"/>
      <c r="WKU10" s="623"/>
      <c r="WKV10" s="589"/>
      <c r="WKW10" s="623"/>
      <c r="WKX10" s="589"/>
      <c r="WKY10" s="623"/>
      <c r="WKZ10" s="589"/>
      <c r="WLA10" s="623"/>
      <c r="WLB10" s="589"/>
      <c r="WLC10" s="623"/>
      <c r="WLD10" s="589"/>
      <c r="WLE10" s="623"/>
      <c r="WLF10" s="589"/>
      <c r="WLG10" s="623"/>
      <c r="WLH10" s="589"/>
      <c r="WLI10" s="623"/>
      <c r="WLJ10" s="589"/>
      <c r="WLK10" s="623"/>
      <c r="WLL10" s="589"/>
      <c r="WLM10" s="623"/>
      <c r="WLN10" s="589"/>
      <c r="WLO10" s="623"/>
      <c r="WLP10" s="589"/>
      <c r="WLQ10" s="623"/>
      <c r="WLR10" s="589"/>
      <c r="WLS10" s="623"/>
      <c r="WLT10" s="589"/>
      <c r="WLU10" s="623"/>
      <c r="WLV10" s="589"/>
      <c r="WLW10" s="623"/>
      <c r="WLX10" s="589"/>
      <c r="WLY10" s="623"/>
      <c r="WLZ10" s="589"/>
      <c r="WMA10" s="623"/>
      <c r="WMB10" s="589"/>
      <c r="WMC10" s="623"/>
      <c r="WMD10" s="589"/>
      <c r="WME10" s="623"/>
      <c r="WMF10" s="589"/>
      <c r="WMG10" s="623"/>
      <c r="WMH10" s="589"/>
      <c r="WMI10" s="623"/>
      <c r="WMJ10" s="589"/>
      <c r="WMK10" s="623"/>
      <c r="WML10" s="589"/>
      <c r="WMM10" s="623"/>
      <c r="WMN10" s="589"/>
      <c r="WMO10" s="623"/>
      <c r="WMP10" s="589"/>
      <c r="WMQ10" s="623"/>
      <c r="WMR10" s="589"/>
      <c r="WMS10" s="623"/>
      <c r="WMT10" s="589"/>
      <c r="WMU10" s="623"/>
      <c r="WMV10" s="589"/>
      <c r="WMW10" s="623"/>
      <c r="WMX10" s="589"/>
      <c r="WMY10" s="623"/>
      <c r="WMZ10" s="589"/>
      <c r="WNA10" s="623"/>
      <c r="WNB10" s="589"/>
      <c r="WNC10" s="623"/>
      <c r="WND10" s="589"/>
      <c r="WNE10" s="623"/>
      <c r="WNF10" s="589"/>
      <c r="WNG10" s="623"/>
      <c r="WNH10" s="589"/>
      <c r="WNI10" s="623"/>
      <c r="WNJ10" s="589"/>
      <c r="WNK10" s="623"/>
      <c r="WNL10" s="589"/>
      <c r="WNM10" s="623"/>
      <c r="WNN10" s="589"/>
      <c r="WNO10" s="623"/>
      <c r="WNP10" s="589"/>
      <c r="WNQ10" s="623"/>
      <c r="WNR10" s="589"/>
      <c r="WNS10" s="623"/>
      <c r="WNT10" s="589"/>
      <c r="WNU10" s="623"/>
      <c r="WNV10" s="589"/>
      <c r="WNW10" s="623"/>
      <c r="WNX10" s="589"/>
      <c r="WNY10" s="623"/>
      <c r="WNZ10" s="589"/>
      <c r="WOA10" s="623"/>
      <c r="WOB10" s="589"/>
      <c r="WOC10" s="623"/>
      <c r="WOD10" s="589"/>
      <c r="WOE10" s="623"/>
      <c r="WOF10" s="589"/>
      <c r="WOG10" s="623"/>
      <c r="WOH10" s="589"/>
      <c r="WOI10" s="623"/>
      <c r="WOJ10" s="589"/>
      <c r="WOK10" s="623"/>
      <c r="WOL10" s="589"/>
      <c r="WOM10" s="623"/>
      <c r="WON10" s="589"/>
      <c r="WOO10" s="623"/>
      <c r="WOP10" s="589"/>
      <c r="WOQ10" s="623"/>
      <c r="WOR10" s="589"/>
      <c r="WOS10" s="623"/>
      <c r="WOT10" s="589"/>
      <c r="WOU10" s="623"/>
      <c r="WOV10" s="589"/>
      <c r="WOW10" s="623"/>
      <c r="WOX10" s="589"/>
      <c r="WOY10" s="623"/>
      <c r="WOZ10" s="589"/>
      <c r="WPA10" s="623"/>
      <c r="WPB10" s="589"/>
      <c r="WPC10" s="623"/>
      <c r="WPD10" s="589"/>
      <c r="WPE10" s="623"/>
      <c r="WPF10" s="589"/>
      <c r="WPG10" s="623"/>
      <c r="WPH10" s="589"/>
      <c r="WPI10" s="623"/>
      <c r="WPJ10" s="589"/>
      <c r="WPK10" s="623"/>
      <c r="WPL10" s="589"/>
      <c r="WPM10" s="623"/>
      <c r="WPN10" s="589"/>
      <c r="WPO10" s="623"/>
      <c r="WPP10" s="589"/>
      <c r="WPQ10" s="623"/>
      <c r="WPR10" s="589"/>
      <c r="WPS10" s="623"/>
      <c r="WPT10" s="589"/>
      <c r="WPU10" s="623"/>
      <c r="WPV10" s="589"/>
      <c r="WPW10" s="623"/>
      <c r="WPX10" s="589"/>
      <c r="WPY10" s="623"/>
      <c r="WPZ10" s="589"/>
      <c r="WQA10" s="623"/>
      <c r="WQB10" s="589"/>
      <c r="WQC10" s="623"/>
      <c r="WQD10" s="589"/>
      <c r="WQE10" s="623"/>
      <c r="WQF10" s="589"/>
      <c r="WQG10" s="623"/>
      <c r="WQH10" s="589"/>
      <c r="WQI10" s="623"/>
      <c r="WQJ10" s="589"/>
      <c r="WQK10" s="623"/>
      <c r="WQL10" s="589"/>
      <c r="WQM10" s="623"/>
      <c r="WQN10" s="589"/>
      <c r="WQO10" s="623"/>
      <c r="WQP10" s="589"/>
      <c r="WQQ10" s="623"/>
      <c r="WQR10" s="589"/>
      <c r="WQS10" s="623"/>
      <c r="WQT10" s="589"/>
      <c r="WQU10" s="623"/>
      <c r="WQV10" s="589"/>
      <c r="WQW10" s="623"/>
      <c r="WQX10" s="589"/>
      <c r="WQY10" s="623"/>
      <c r="WQZ10" s="589"/>
      <c r="WRA10" s="623"/>
      <c r="WRB10" s="589"/>
      <c r="WRC10" s="623"/>
      <c r="WRD10" s="589"/>
      <c r="WRE10" s="623"/>
      <c r="WRF10" s="589"/>
      <c r="WRG10" s="623"/>
      <c r="WRH10" s="589"/>
      <c r="WRI10" s="623"/>
      <c r="WRJ10" s="589"/>
      <c r="WRK10" s="623"/>
      <c r="WRL10" s="589"/>
      <c r="WRM10" s="623"/>
      <c r="WRN10" s="589"/>
      <c r="WRO10" s="623"/>
      <c r="WRP10" s="589"/>
      <c r="WRQ10" s="623"/>
      <c r="WRR10" s="589"/>
      <c r="WRS10" s="623"/>
      <c r="WRT10" s="589"/>
      <c r="WRU10" s="623"/>
      <c r="WRV10" s="589"/>
      <c r="WRW10" s="623"/>
      <c r="WRX10" s="589"/>
      <c r="WRY10" s="623"/>
      <c r="WRZ10" s="589"/>
      <c r="WSA10" s="623"/>
      <c r="WSB10" s="589"/>
      <c r="WSC10" s="623"/>
      <c r="WSD10" s="589"/>
      <c r="WSE10" s="623"/>
      <c r="WSF10" s="589"/>
      <c r="WSG10" s="623"/>
      <c r="WSH10" s="589"/>
      <c r="WSI10" s="623"/>
      <c r="WSJ10" s="589"/>
      <c r="WSK10" s="623"/>
      <c r="WSL10" s="589"/>
      <c r="WSM10" s="623"/>
      <c r="WSN10" s="589"/>
      <c r="WSO10" s="623"/>
      <c r="WSP10" s="589"/>
      <c r="WSQ10" s="623"/>
      <c r="WSR10" s="589"/>
      <c r="WSS10" s="623"/>
      <c r="WST10" s="589"/>
      <c r="WSU10" s="623"/>
      <c r="WSV10" s="589"/>
      <c r="WSW10" s="623"/>
      <c r="WSX10" s="589"/>
      <c r="WSY10" s="623"/>
      <c r="WSZ10" s="589"/>
      <c r="WTA10" s="623"/>
      <c r="WTB10" s="589"/>
      <c r="WTC10" s="623"/>
      <c r="WTD10" s="589"/>
      <c r="WTE10" s="623"/>
      <c r="WTF10" s="589"/>
      <c r="WTG10" s="623"/>
      <c r="WTH10" s="589"/>
      <c r="WTI10" s="623"/>
      <c r="WTJ10" s="589"/>
      <c r="WTK10" s="623"/>
      <c r="WTL10" s="589"/>
      <c r="WTM10" s="623"/>
      <c r="WTN10" s="589"/>
      <c r="WTO10" s="623"/>
      <c r="WTP10" s="589"/>
      <c r="WTQ10" s="623"/>
      <c r="WTR10" s="589"/>
      <c r="WTS10" s="623"/>
      <c r="WTT10" s="589"/>
      <c r="WTU10" s="623"/>
      <c r="WTV10" s="589"/>
      <c r="WTW10" s="623"/>
      <c r="WTX10" s="589"/>
      <c r="WTY10" s="623"/>
      <c r="WTZ10" s="589"/>
      <c r="WUA10" s="623"/>
      <c r="WUB10" s="589"/>
      <c r="WUC10" s="623"/>
      <c r="WUD10" s="589"/>
      <c r="WUE10" s="623"/>
      <c r="WUF10" s="589"/>
      <c r="WUG10" s="623"/>
      <c r="WUH10" s="589"/>
      <c r="WUI10" s="623"/>
      <c r="WUJ10" s="589"/>
      <c r="WUK10" s="623"/>
      <c r="WUL10" s="589"/>
      <c r="WUM10" s="623"/>
      <c r="WUN10" s="589"/>
      <c r="WUO10" s="623"/>
      <c r="WUP10" s="589"/>
      <c r="WUQ10" s="623"/>
      <c r="WUR10" s="589"/>
      <c r="WUS10" s="623"/>
      <c r="WUT10" s="589"/>
      <c r="WUU10" s="623"/>
      <c r="WUV10" s="589"/>
      <c r="WUW10" s="623"/>
      <c r="WUX10" s="589"/>
      <c r="WUY10" s="623"/>
      <c r="WUZ10" s="589"/>
      <c r="WVA10" s="623"/>
      <c r="WVB10" s="589"/>
      <c r="WVC10" s="623"/>
      <c r="WVD10" s="589"/>
      <c r="WVE10" s="623"/>
      <c r="WVF10" s="589"/>
      <c r="WVG10" s="623"/>
      <c r="WVH10" s="589"/>
      <c r="WVI10" s="623"/>
      <c r="WVJ10" s="589"/>
      <c r="WVK10" s="623"/>
      <c r="WVL10" s="589"/>
      <c r="WVM10" s="623"/>
      <c r="WVN10" s="589"/>
      <c r="WVO10" s="623"/>
      <c r="WVP10" s="589"/>
      <c r="WVQ10" s="623"/>
      <c r="WVR10" s="589"/>
      <c r="WVS10" s="623"/>
      <c r="WVT10" s="589"/>
      <c r="WVU10" s="623"/>
      <c r="WVV10" s="589"/>
      <c r="WVW10" s="623"/>
      <c r="WVX10" s="589"/>
      <c r="WVY10" s="623"/>
      <c r="WVZ10" s="589"/>
      <c r="WWA10" s="623"/>
      <c r="WWB10" s="589"/>
      <c r="WWC10" s="623"/>
      <c r="WWD10" s="589"/>
      <c r="WWE10" s="623"/>
      <c r="WWF10" s="589"/>
      <c r="WWG10" s="623"/>
      <c r="WWH10" s="589"/>
      <c r="WWI10" s="623"/>
      <c r="WWJ10" s="589"/>
      <c r="WWK10" s="623"/>
      <c r="WWL10" s="589"/>
      <c r="WWM10" s="623"/>
      <c r="WWN10" s="589"/>
      <c r="WWO10" s="623"/>
      <c r="WWP10" s="589"/>
      <c r="WWQ10" s="623"/>
      <c r="WWR10" s="589"/>
      <c r="WWS10" s="623"/>
      <c r="WWT10" s="589"/>
      <c r="WWU10" s="623"/>
      <c r="WWV10" s="589"/>
      <c r="WWW10" s="623"/>
      <c r="WWX10" s="589"/>
      <c r="WWY10" s="623"/>
      <c r="WWZ10" s="589"/>
      <c r="WXA10" s="623"/>
      <c r="WXB10" s="589"/>
      <c r="WXC10" s="623"/>
      <c r="WXD10" s="589"/>
      <c r="WXE10" s="623"/>
      <c r="WXF10" s="589"/>
      <c r="WXG10" s="623"/>
      <c r="WXH10" s="589"/>
      <c r="WXI10" s="623"/>
      <c r="WXJ10" s="589"/>
      <c r="WXK10" s="623"/>
      <c r="WXL10" s="589"/>
      <c r="WXM10" s="623"/>
      <c r="WXN10" s="589"/>
      <c r="WXO10" s="623"/>
      <c r="WXP10" s="589"/>
      <c r="WXQ10" s="623"/>
      <c r="WXR10" s="589"/>
      <c r="WXS10" s="623"/>
      <c r="WXT10" s="589"/>
      <c r="WXU10" s="623"/>
      <c r="WXV10" s="589"/>
      <c r="WXW10" s="623"/>
      <c r="WXX10" s="589"/>
      <c r="WXY10" s="623"/>
      <c r="WXZ10" s="589"/>
      <c r="WYA10" s="623"/>
      <c r="WYB10" s="589"/>
      <c r="WYC10" s="623"/>
      <c r="WYD10" s="589"/>
      <c r="WYE10" s="623"/>
      <c r="WYF10" s="589"/>
      <c r="WYG10" s="623"/>
      <c r="WYH10" s="589"/>
      <c r="WYI10" s="623"/>
      <c r="WYJ10" s="589"/>
      <c r="WYK10" s="623"/>
      <c r="WYL10" s="589"/>
      <c r="WYM10" s="623"/>
      <c r="WYN10" s="589"/>
      <c r="WYO10" s="623"/>
      <c r="WYP10" s="589"/>
      <c r="WYQ10" s="623"/>
      <c r="WYR10" s="589"/>
      <c r="WYS10" s="623"/>
      <c r="WYT10" s="589"/>
      <c r="WYU10" s="623"/>
      <c r="WYV10" s="589"/>
      <c r="WYW10" s="623"/>
      <c r="WYX10" s="589"/>
      <c r="WYY10" s="623"/>
      <c r="WYZ10" s="589"/>
      <c r="WZA10" s="623"/>
      <c r="WZB10" s="589"/>
      <c r="WZC10" s="623"/>
      <c r="WZD10" s="589"/>
      <c r="WZE10" s="623"/>
      <c r="WZF10" s="589"/>
      <c r="WZG10" s="623"/>
      <c r="WZH10" s="589"/>
      <c r="WZI10" s="623"/>
      <c r="WZJ10" s="589"/>
      <c r="WZK10" s="623"/>
      <c r="WZL10" s="589"/>
      <c r="WZM10" s="623"/>
      <c r="WZN10" s="589"/>
      <c r="WZO10" s="623"/>
      <c r="WZP10" s="589"/>
      <c r="WZQ10" s="623"/>
      <c r="WZR10" s="589"/>
      <c r="WZS10" s="623"/>
      <c r="WZT10" s="589"/>
      <c r="WZU10" s="623"/>
      <c r="WZV10" s="589"/>
      <c r="WZW10" s="623"/>
      <c r="WZX10" s="589"/>
      <c r="WZY10" s="623"/>
      <c r="WZZ10" s="589"/>
      <c r="XAA10" s="623"/>
      <c r="XAB10" s="589"/>
      <c r="XAC10" s="623"/>
      <c r="XAD10" s="589"/>
      <c r="XAE10" s="623"/>
      <c r="XAF10" s="589"/>
      <c r="XAG10" s="623"/>
      <c r="XAH10" s="589"/>
      <c r="XAI10" s="623"/>
      <c r="XAJ10" s="589"/>
      <c r="XAK10" s="623"/>
      <c r="XAL10" s="589"/>
      <c r="XAM10" s="623"/>
      <c r="XAN10" s="589"/>
      <c r="XAO10" s="623"/>
      <c r="XAP10" s="589"/>
      <c r="XAQ10" s="623"/>
      <c r="XAR10" s="589"/>
      <c r="XAS10" s="623"/>
      <c r="XAT10" s="589"/>
      <c r="XAU10" s="623"/>
      <c r="XAV10" s="589"/>
      <c r="XAW10" s="623"/>
      <c r="XAX10" s="589"/>
      <c r="XAY10" s="623"/>
      <c r="XAZ10" s="589"/>
      <c r="XBA10" s="623"/>
      <c r="XBB10" s="589"/>
      <c r="XBC10" s="623"/>
      <c r="XBD10" s="589"/>
      <c r="XBE10" s="623"/>
      <c r="XBF10" s="589"/>
      <c r="XBG10" s="623"/>
      <c r="XBH10" s="589"/>
      <c r="XBI10" s="623"/>
      <c r="XBJ10" s="589"/>
      <c r="XBK10" s="623"/>
      <c r="XBL10" s="589"/>
      <c r="XBM10" s="623"/>
      <c r="XBN10" s="589"/>
      <c r="XBO10" s="623"/>
      <c r="XBP10" s="589"/>
      <c r="XBQ10" s="623"/>
      <c r="XBR10" s="589"/>
      <c r="XBS10" s="623"/>
      <c r="XBT10" s="589"/>
      <c r="XBU10" s="623"/>
      <c r="XBV10" s="589"/>
      <c r="XBW10" s="623"/>
      <c r="XBX10" s="589"/>
      <c r="XBY10" s="623"/>
      <c r="XBZ10" s="589"/>
      <c r="XCA10" s="623"/>
      <c r="XCB10" s="589"/>
      <c r="XCC10" s="623"/>
      <c r="XCD10" s="589"/>
      <c r="XCE10" s="623"/>
      <c r="XCF10" s="589"/>
      <c r="XCG10" s="623"/>
      <c r="XCH10" s="589"/>
      <c r="XCI10" s="623"/>
      <c r="XCJ10" s="589"/>
      <c r="XCK10" s="623"/>
      <c r="XCL10" s="589"/>
      <c r="XCM10" s="623"/>
      <c r="XCN10" s="589"/>
      <c r="XCO10" s="623"/>
      <c r="XCP10" s="589"/>
      <c r="XCQ10" s="623"/>
      <c r="XCR10" s="589"/>
      <c r="XCS10" s="623"/>
      <c r="XCT10" s="589"/>
      <c r="XCU10" s="623"/>
      <c r="XCV10" s="589"/>
      <c r="XCW10" s="623"/>
      <c r="XCX10" s="589"/>
      <c r="XCY10" s="623"/>
      <c r="XCZ10" s="589"/>
      <c r="XDA10" s="623"/>
      <c r="XDB10" s="589"/>
      <c r="XDC10" s="623"/>
      <c r="XDD10" s="589"/>
      <c r="XDE10" s="623"/>
      <c r="XDF10" s="589"/>
      <c r="XDG10" s="623"/>
      <c r="XDH10" s="589"/>
      <c r="XDI10" s="623"/>
      <c r="XDJ10" s="589"/>
      <c r="XDK10" s="623"/>
      <c r="XDL10" s="589"/>
      <c r="XDM10" s="623"/>
      <c r="XDN10" s="589"/>
      <c r="XDO10" s="623"/>
      <c r="XDP10" s="589"/>
      <c r="XDQ10" s="623"/>
      <c r="XDR10" s="589"/>
      <c r="XDS10" s="623"/>
      <c r="XDT10" s="589"/>
      <c r="XDU10" s="623"/>
      <c r="XDV10" s="589"/>
      <c r="XDW10" s="623"/>
      <c r="XDX10" s="589"/>
      <c r="XDY10" s="623"/>
      <c r="XDZ10" s="589"/>
      <c r="XEA10" s="623"/>
      <c r="XEB10" s="589"/>
      <c r="XEC10" s="623"/>
      <c r="XED10" s="589"/>
      <c r="XEE10" s="623"/>
      <c r="XEF10" s="589"/>
      <c r="XEG10" s="623"/>
      <c r="XEH10" s="589"/>
      <c r="XEI10" s="623"/>
      <c r="XEJ10" s="589"/>
      <c r="XEK10" s="623"/>
      <c r="XEL10" s="589"/>
      <c r="XEM10" s="623"/>
      <c r="XEN10" s="589"/>
      <c r="XEO10" s="623"/>
      <c r="XEP10" s="589"/>
      <c r="XEQ10" s="623"/>
      <c r="XER10" s="589"/>
      <c r="XES10" s="623"/>
      <c r="XET10" s="589"/>
      <c r="XEU10" s="623"/>
      <c r="XEV10" s="589"/>
      <c r="XEW10" s="623"/>
      <c r="XEX10" s="589"/>
      <c r="XEY10" s="623"/>
      <c r="XEZ10" s="589"/>
      <c r="XFA10" s="623"/>
      <c r="XFB10" s="589"/>
      <c r="XFC10" s="623"/>
      <c r="XFD10" s="589"/>
    </row>
    <row r="11" spans="1:16384" ht="18" customHeight="1">
      <c r="A11" s="638"/>
      <c r="B11" s="879" t="s">
        <v>180</v>
      </c>
      <c r="C11" s="879"/>
      <c r="D11" s="580"/>
      <c r="E11" s="625"/>
      <c r="F11" s="581"/>
      <c r="G11" s="253"/>
      <c r="H11" s="582"/>
      <c r="I11" s="583"/>
      <c r="J11" s="583"/>
      <c r="K11" s="583"/>
      <c r="L11" s="584"/>
      <c r="M11" s="585"/>
      <c r="N11" s="585"/>
      <c r="O11" s="252"/>
      <c r="P11" s="1007"/>
      <c r="Q11" s="1007"/>
      <c r="R11" s="1007"/>
    </row>
    <row r="12" spans="1:16384" ht="18" customHeight="1">
      <c r="A12" s="579">
        <v>2</v>
      </c>
      <c r="B12" s="586" t="s">
        <v>67</v>
      </c>
      <c r="C12" s="626">
        <v>24329</v>
      </c>
      <c r="D12" s="627" t="s">
        <v>12</v>
      </c>
      <c r="E12" s="583">
        <v>10</v>
      </c>
      <c r="F12" s="583"/>
      <c r="G12" s="583">
        <v>0.7</v>
      </c>
      <c r="H12" s="628">
        <v>42005</v>
      </c>
      <c r="I12" s="135">
        <v>15</v>
      </c>
      <c r="J12" s="583">
        <v>0</v>
      </c>
      <c r="K12" s="583">
        <v>1</v>
      </c>
      <c r="L12" s="628">
        <v>43466</v>
      </c>
      <c r="M12" s="135">
        <v>0.3</v>
      </c>
      <c r="N12" s="585"/>
      <c r="O12" s="252"/>
      <c r="P12" s="145" t="s">
        <v>468</v>
      </c>
      <c r="Q12" s="1008" t="s">
        <v>562</v>
      </c>
      <c r="R12" s="1007"/>
    </row>
    <row r="13" spans="1:16384" ht="18" customHeight="1">
      <c r="A13" s="579">
        <v>3</v>
      </c>
      <c r="B13" s="586" t="s">
        <v>65</v>
      </c>
      <c r="C13" s="626">
        <v>24111</v>
      </c>
      <c r="D13" s="627" t="s">
        <v>12</v>
      </c>
      <c r="E13" s="583">
        <v>10</v>
      </c>
      <c r="F13" s="583"/>
      <c r="G13" s="583">
        <v>0.7</v>
      </c>
      <c r="H13" s="628">
        <v>42005</v>
      </c>
      <c r="I13" s="135">
        <v>15</v>
      </c>
      <c r="J13" s="583">
        <v>0</v>
      </c>
      <c r="K13" s="583">
        <v>1</v>
      </c>
      <c r="L13" s="628">
        <v>43466</v>
      </c>
      <c r="M13" s="135">
        <v>0.3</v>
      </c>
      <c r="N13" s="585"/>
      <c r="O13" s="252"/>
      <c r="P13" s="145" t="s">
        <v>468</v>
      </c>
      <c r="Q13" s="1008" t="s">
        <v>563</v>
      </c>
      <c r="R13" s="1007"/>
    </row>
    <row r="14" spans="1:16384" ht="18" customHeight="1">
      <c r="A14" s="638"/>
      <c r="B14" s="879" t="s">
        <v>183</v>
      </c>
      <c r="C14" s="879"/>
      <c r="D14" s="580"/>
      <c r="E14" s="625"/>
      <c r="F14" s="581"/>
      <c r="G14" s="253"/>
      <c r="H14" s="582"/>
      <c r="I14" s="583"/>
      <c r="J14" s="583"/>
      <c r="K14" s="583"/>
      <c r="L14" s="584"/>
      <c r="M14" s="135"/>
      <c r="N14" s="585"/>
      <c r="O14" s="252"/>
      <c r="P14" s="1007"/>
      <c r="Q14" s="1007"/>
      <c r="R14" s="1007"/>
    </row>
    <row r="15" spans="1:16384" ht="18" customHeight="1">
      <c r="A15" s="579">
        <v>4</v>
      </c>
      <c r="B15" s="586" t="s">
        <v>90</v>
      </c>
      <c r="C15" s="623">
        <v>26567</v>
      </c>
      <c r="D15" s="589" t="s">
        <v>12</v>
      </c>
      <c r="E15" s="583">
        <v>10</v>
      </c>
      <c r="F15" s="583">
        <v>0</v>
      </c>
      <c r="G15" s="583">
        <v>0.7</v>
      </c>
      <c r="H15" s="629">
        <v>41913</v>
      </c>
      <c r="I15" s="135">
        <v>15</v>
      </c>
      <c r="J15" s="583">
        <v>0</v>
      </c>
      <c r="K15" s="583">
        <v>1</v>
      </c>
      <c r="L15" s="628">
        <v>43739</v>
      </c>
      <c r="M15" s="135">
        <v>0.3</v>
      </c>
      <c r="N15" s="585"/>
      <c r="O15" s="178"/>
      <c r="P15" s="145" t="s">
        <v>468</v>
      </c>
      <c r="Q15" s="1008" t="s">
        <v>564</v>
      </c>
      <c r="R15" s="1007"/>
    </row>
    <row r="16" spans="1:16384" ht="18" customHeight="1">
      <c r="A16" s="579">
        <v>5</v>
      </c>
      <c r="B16" s="586" t="s">
        <v>179</v>
      </c>
      <c r="C16" s="587">
        <v>31992</v>
      </c>
      <c r="D16" s="588" t="s">
        <v>16</v>
      </c>
      <c r="E16" s="624">
        <v>5</v>
      </c>
      <c r="F16" s="589">
        <v>0</v>
      </c>
      <c r="G16" s="135">
        <v>0.5</v>
      </c>
      <c r="H16" s="590">
        <v>43617</v>
      </c>
      <c r="I16" s="589"/>
      <c r="J16" s="589"/>
      <c r="K16" s="253"/>
      <c r="L16" s="590"/>
      <c r="M16" s="135">
        <v>0.5</v>
      </c>
      <c r="N16" s="585"/>
      <c r="O16" s="252" t="s">
        <v>535</v>
      </c>
      <c r="P16" s="145" t="s">
        <v>492</v>
      </c>
      <c r="Q16" s="1008" t="s">
        <v>565</v>
      </c>
      <c r="R16" s="1007"/>
    </row>
    <row r="17" spans="1:18" ht="18" customHeight="1">
      <c r="A17" s="579"/>
      <c r="B17" s="879" t="s">
        <v>213</v>
      </c>
      <c r="C17" s="879"/>
      <c r="D17" s="639"/>
      <c r="E17" s="625"/>
      <c r="F17" s="589"/>
      <c r="G17" s="135"/>
      <c r="H17" s="590"/>
      <c r="I17" s="579"/>
      <c r="J17" s="579"/>
      <c r="K17" s="579"/>
      <c r="L17" s="640"/>
      <c r="M17" s="135"/>
      <c r="N17" s="585"/>
      <c r="O17" s="252"/>
      <c r="P17" s="1010"/>
      <c r="Q17" s="1007"/>
      <c r="R17" s="1007"/>
    </row>
    <row r="18" spans="1:18" ht="18" customHeight="1">
      <c r="A18" s="579">
        <v>6</v>
      </c>
      <c r="B18" s="630" t="s">
        <v>166</v>
      </c>
      <c r="C18" s="631" t="s">
        <v>204</v>
      </c>
      <c r="D18" s="632" t="s">
        <v>16</v>
      </c>
      <c r="E18" s="624">
        <v>5</v>
      </c>
      <c r="F18" s="589">
        <v>0</v>
      </c>
      <c r="G18" s="135">
        <v>0.5</v>
      </c>
      <c r="H18" s="590">
        <v>43709</v>
      </c>
      <c r="I18" s="579"/>
      <c r="J18" s="579"/>
      <c r="K18" s="579"/>
      <c r="L18" s="640"/>
      <c r="M18" s="135">
        <v>0.5</v>
      </c>
      <c r="N18" s="585"/>
      <c r="O18" s="252" t="s">
        <v>535</v>
      </c>
      <c r="P18" s="145" t="s">
        <v>492</v>
      </c>
      <c r="Q18" s="1007"/>
      <c r="R18" s="1007"/>
    </row>
    <row r="19" spans="1:18" ht="18" customHeight="1">
      <c r="A19" s="579"/>
      <c r="B19" s="879" t="s">
        <v>206</v>
      </c>
      <c r="C19" s="879"/>
      <c r="D19" s="639"/>
      <c r="E19" s="625"/>
      <c r="F19" s="589"/>
      <c r="G19" s="135"/>
      <c r="H19" s="590"/>
      <c r="I19" s="579"/>
      <c r="J19" s="579"/>
      <c r="K19" s="579"/>
      <c r="L19" s="640"/>
      <c r="M19" s="135"/>
      <c r="N19" s="585"/>
      <c r="O19" s="252"/>
      <c r="P19" s="1010"/>
      <c r="Q19" s="1007"/>
      <c r="R19" s="1007"/>
    </row>
    <row r="20" spans="1:18" ht="18" customHeight="1">
      <c r="A20" s="579">
        <v>7</v>
      </c>
      <c r="B20" s="630" t="s">
        <v>207</v>
      </c>
      <c r="C20" s="743">
        <v>27878</v>
      </c>
      <c r="D20" s="744" t="s">
        <v>151</v>
      </c>
      <c r="E20" s="624">
        <v>5</v>
      </c>
      <c r="F20" s="589">
        <v>0</v>
      </c>
      <c r="G20" s="135">
        <v>0.5</v>
      </c>
      <c r="H20" s="590">
        <v>43709</v>
      </c>
      <c r="I20" s="579">
        <v>10</v>
      </c>
      <c r="J20" s="579">
        <v>0</v>
      </c>
      <c r="K20" s="745">
        <v>0.7</v>
      </c>
      <c r="L20" s="640">
        <v>43800</v>
      </c>
      <c r="M20" s="135">
        <v>0.5</v>
      </c>
      <c r="N20" s="585"/>
      <c r="O20" s="252" t="s">
        <v>557</v>
      </c>
      <c r="P20" s="145" t="s">
        <v>492</v>
      </c>
      <c r="Q20" s="1008" t="s">
        <v>566</v>
      </c>
      <c r="R20" s="1007"/>
    </row>
    <row r="21" spans="1:18" ht="18">
      <c r="A21" s="641"/>
      <c r="B21" s="642" t="s">
        <v>155</v>
      </c>
      <c r="C21" s="592"/>
      <c r="D21" s="592"/>
      <c r="E21" s="593"/>
      <c r="F21" s="593"/>
      <c r="G21" s="254" t="s">
        <v>1</v>
      </c>
      <c r="H21" s="594"/>
      <c r="I21" s="593"/>
      <c r="J21" s="593"/>
      <c r="K21" s="593"/>
      <c r="L21" s="595"/>
      <c r="M21" s="786">
        <f>SUM(M12:M20)</f>
        <v>2.4</v>
      </c>
      <c r="N21" s="596"/>
      <c r="O21" s="255"/>
    </row>
    <row r="22" spans="1:18" ht="18">
      <c r="A22" s="876" t="s">
        <v>536</v>
      </c>
      <c r="B22" s="876"/>
      <c r="C22" s="876"/>
      <c r="D22" s="876"/>
      <c r="E22" s="597"/>
      <c r="F22" s="597"/>
      <c r="G22" s="256"/>
      <c r="H22" s="598"/>
      <c r="I22" s="876" t="s">
        <v>488</v>
      </c>
      <c r="J22" s="876"/>
      <c r="K22" s="876"/>
      <c r="L22" s="876"/>
      <c r="M22" s="876"/>
      <c r="N22" s="876"/>
      <c r="O22" s="876"/>
    </row>
    <row r="23" spans="1:18" s="602" customFormat="1" ht="15.75">
      <c r="A23" s="599"/>
      <c r="B23" s="877" t="s">
        <v>489</v>
      </c>
      <c r="C23" s="877"/>
      <c r="D23" s="877"/>
      <c r="E23" s="600"/>
      <c r="F23" s="600"/>
      <c r="G23" s="261"/>
      <c r="H23" s="878" t="s">
        <v>120</v>
      </c>
      <c r="I23" s="878"/>
      <c r="J23" s="878"/>
      <c r="K23" s="878"/>
      <c r="L23" s="878"/>
      <c r="M23" s="878"/>
      <c r="N23" s="878"/>
      <c r="O23" s="878"/>
      <c r="P23" s="601"/>
      <c r="Q23" s="599"/>
      <c r="R23" s="599"/>
    </row>
    <row r="24" spans="1:18" ht="15.75">
      <c r="A24" s="877" t="s">
        <v>156</v>
      </c>
      <c r="B24" s="877"/>
      <c r="C24" s="603"/>
      <c r="D24" s="604" t="s">
        <v>446</v>
      </c>
      <c r="E24" s="605"/>
      <c r="F24" s="605"/>
      <c r="G24" s="258"/>
      <c r="H24" s="887" t="s">
        <v>22</v>
      </c>
      <c r="I24" s="887"/>
      <c r="J24" s="887"/>
      <c r="K24" s="606"/>
      <c r="L24" s="888" t="s">
        <v>156</v>
      </c>
      <c r="M24" s="888"/>
      <c r="N24" s="888"/>
      <c r="O24" s="888"/>
      <c r="P24" s="607"/>
      <c r="Q24" s="607"/>
      <c r="R24" s="607"/>
    </row>
    <row r="25" spans="1:18" ht="18">
      <c r="A25" s="591"/>
      <c r="B25" s="608"/>
      <c r="C25" s="609"/>
      <c r="D25" s="610"/>
      <c r="E25" s="611"/>
      <c r="F25" s="611"/>
      <c r="G25" s="259"/>
      <c r="H25" s="612"/>
      <c r="I25" s="613"/>
      <c r="J25" s="613"/>
      <c r="K25" s="613"/>
      <c r="L25" s="614"/>
      <c r="M25" s="615"/>
      <c r="N25" s="615"/>
      <c r="O25" s="257"/>
      <c r="P25" s="616"/>
      <c r="Q25" s="616"/>
      <c r="R25" s="616"/>
    </row>
    <row r="26" spans="1:18" ht="18">
      <c r="A26" s="591"/>
      <c r="B26" s="608"/>
      <c r="C26" s="609"/>
      <c r="D26" s="610"/>
      <c r="E26" s="611"/>
      <c r="F26" s="611"/>
      <c r="G26" s="259"/>
      <c r="H26" s="612"/>
      <c r="I26" s="613"/>
      <c r="J26" s="613"/>
      <c r="K26" s="613"/>
      <c r="L26" s="614"/>
      <c r="M26" s="615"/>
      <c r="N26" s="615"/>
      <c r="O26" s="257"/>
      <c r="P26" s="616"/>
      <c r="Q26" s="616"/>
      <c r="R26" s="616"/>
    </row>
    <row r="27" spans="1:18" ht="18">
      <c r="A27" s="591"/>
      <c r="B27" s="608"/>
      <c r="C27" s="609"/>
      <c r="D27" s="610"/>
      <c r="E27" s="611"/>
      <c r="F27" s="611"/>
      <c r="G27" s="259"/>
      <c r="H27" s="612"/>
      <c r="I27" s="613"/>
      <c r="J27" s="613"/>
      <c r="K27" s="613"/>
      <c r="L27" s="614"/>
      <c r="M27" s="615"/>
      <c r="N27" s="615"/>
      <c r="O27" s="257"/>
      <c r="P27" s="616"/>
      <c r="Q27" s="616"/>
      <c r="R27" s="616"/>
    </row>
    <row r="28" spans="1:18" ht="18">
      <c r="A28" s="591"/>
      <c r="B28" s="608"/>
      <c r="C28" s="609"/>
      <c r="D28" s="610"/>
      <c r="E28" s="611"/>
      <c r="F28" s="611"/>
      <c r="G28" s="259"/>
      <c r="H28" s="612"/>
      <c r="I28" s="613"/>
      <c r="J28" s="613"/>
      <c r="K28" s="613"/>
      <c r="L28" s="614"/>
      <c r="M28" s="615"/>
      <c r="N28" s="615"/>
      <c r="O28" s="257"/>
      <c r="P28" s="616"/>
      <c r="Q28" s="616"/>
      <c r="R28" s="616"/>
    </row>
    <row r="29" spans="1:18" ht="18">
      <c r="A29" s="873" t="s">
        <v>52</v>
      </c>
      <c r="B29" s="873"/>
      <c r="C29" s="617"/>
      <c r="D29" s="618" t="s">
        <v>53</v>
      </c>
      <c r="E29" s="619"/>
      <c r="F29" s="619"/>
      <c r="G29" s="260"/>
      <c r="H29" s="874" t="s">
        <v>490</v>
      </c>
      <c r="I29" s="874"/>
      <c r="J29" s="874"/>
      <c r="K29" s="874"/>
      <c r="L29" s="875" t="s">
        <v>157</v>
      </c>
      <c r="M29" s="875"/>
      <c r="N29" s="875"/>
      <c r="O29" s="875"/>
      <c r="P29" s="620"/>
      <c r="Q29" s="620"/>
      <c r="R29" s="620"/>
    </row>
    <row r="30" spans="1:18">
      <c r="C30" s="621"/>
      <c r="D30" s="621"/>
      <c r="H30" s="398"/>
      <c r="I30" s="622"/>
      <c r="L30" s="398"/>
    </row>
    <row r="31" spans="1:18">
      <c r="C31" s="621"/>
      <c r="D31" s="621"/>
      <c r="H31" s="398"/>
      <c r="I31" s="622"/>
      <c r="L31" s="398"/>
    </row>
  </sheetData>
  <mergeCells count="37">
    <mergeCell ref="K1:O1"/>
    <mergeCell ref="K2:O2"/>
    <mergeCell ref="A22:D22"/>
    <mergeCell ref="B9:C9"/>
    <mergeCell ref="A24:B24"/>
    <mergeCell ref="H24:J24"/>
    <mergeCell ref="B17:C17"/>
    <mergeCell ref="L24:O24"/>
    <mergeCell ref="A4:O4"/>
    <mergeCell ref="A29:B29"/>
    <mergeCell ref="H29:K29"/>
    <mergeCell ref="L29:O29"/>
    <mergeCell ref="K7:K8"/>
    <mergeCell ref="L7:L8"/>
    <mergeCell ref="I22:O22"/>
    <mergeCell ref="B23:D23"/>
    <mergeCell ref="H23:O23"/>
    <mergeCell ref="B11:C11"/>
    <mergeCell ref="B14:C14"/>
    <mergeCell ref="N5:N8"/>
    <mergeCell ref="O5:O8"/>
    <mergeCell ref="E6:H6"/>
    <mergeCell ref="I6:L6"/>
    <mergeCell ref="E7:E8"/>
    <mergeCell ref="B19:C19"/>
    <mergeCell ref="P4:R7"/>
    <mergeCell ref="A5:A8"/>
    <mergeCell ref="B5:B8"/>
    <mergeCell ref="C5:C8"/>
    <mergeCell ref="D5:D8"/>
    <mergeCell ref="E5:L5"/>
    <mergeCell ref="M5:M8"/>
    <mergeCell ref="F7:F8"/>
    <mergeCell ref="G7:G8"/>
    <mergeCell ref="H7:H8"/>
    <mergeCell ref="I7:I8"/>
    <mergeCell ref="J7:J8"/>
  </mergeCells>
  <pageMargins left="0.32" right="0.22" top="0.36" bottom="0.36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9"/>
  <sheetViews>
    <sheetView workbookViewId="0">
      <selection sqref="A1:XFD3"/>
    </sheetView>
  </sheetViews>
  <sheetFormatPr defaultColWidth="9" defaultRowHeight="15"/>
  <cols>
    <col min="1" max="1" width="3.85546875" style="95" customWidth="1"/>
    <col min="2" max="2" width="16" style="95" bestFit="1" customWidth="1"/>
    <col min="3" max="3" width="12.85546875" style="95" customWidth="1"/>
    <col min="4" max="4" width="9.7109375" style="95" customWidth="1"/>
    <col min="5" max="5" width="5" style="95" customWidth="1"/>
    <col min="6" max="8" width="4.7109375" style="95" customWidth="1"/>
    <col min="9" max="9" width="5.7109375" style="95" customWidth="1"/>
    <col min="10" max="11" width="4.42578125" style="95" customWidth="1"/>
    <col min="12" max="12" width="5" style="95" customWidth="1"/>
    <col min="13" max="13" width="4.7109375" style="95" customWidth="1"/>
    <col min="14" max="14" width="4.5703125" style="95" customWidth="1"/>
    <col min="15" max="16" width="5.7109375" style="95" customWidth="1"/>
    <col min="17" max="18" width="6.42578125" style="95" customWidth="1"/>
    <col min="19" max="19" width="7.7109375" style="95" customWidth="1"/>
    <col min="20" max="20" width="12.85546875" style="95" customWidth="1"/>
    <col min="21" max="16384" width="9" style="95"/>
  </cols>
  <sheetData>
    <row r="1" spans="1:21" ht="18.75">
      <c r="A1" s="826" t="s">
        <v>24</v>
      </c>
      <c r="B1" s="826"/>
      <c r="C1" s="826"/>
      <c r="D1" s="826"/>
      <c r="E1" s="644"/>
      <c r="F1" s="644"/>
      <c r="G1" s="644"/>
      <c r="H1" s="644"/>
      <c r="I1" s="827" t="s">
        <v>158</v>
      </c>
      <c r="J1" s="827"/>
      <c r="K1" s="827"/>
      <c r="L1" s="827"/>
      <c r="M1" s="827"/>
      <c r="N1" s="827"/>
      <c r="O1" s="827"/>
      <c r="P1" s="827"/>
      <c r="Q1" s="827"/>
      <c r="R1" s="827"/>
      <c r="S1" s="827"/>
      <c r="T1" s="827"/>
    </row>
    <row r="2" spans="1:21" ht="18.75">
      <c r="A2" s="827" t="s">
        <v>120</v>
      </c>
      <c r="B2" s="827"/>
      <c r="C2" s="827"/>
      <c r="D2" s="827"/>
      <c r="E2" s="644"/>
      <c r="F2" s="644"/>
      <c r="G2" s="644"/>
      <c r="H2" s="644"/>
      <c r="I2" s="842" t="s">
        <v>121</v>
      </c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</row>
    <row r="3" spans="1:21" ht="18.75">
      <c r="A3" s="644"/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</row>
    <row r="4" spans="1:21" ht="18.75">
      <c r="A4" s="829" t="s">
        <v>531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</row>
    <row r="5" spans="1:21" ht="19.5">
      <c r="A5" s="904" t="s">
        <v>524</v>
      </c>
      <c r="B5" s="904"/>
      <c r="C5" s="904"/>
      <c r="D5" s="904"/>
      <c r="E5" s="904"/>
      <c r="F5" s="904"/>
      <c r="G5" s="904"/>
      <c r="H5" s="904"/>
      <c r="I5" s="904"/>
      <c r="J5" s="904"/>
      <c r="K5" s="904"/>
      <c r="L5" s="904"/>
      <c r="M5" s="904"/>
      <c r="N5" s="904"/>
      <c r="O5" s="904"/>
      <c r="P5" s="904"/>
      <c r="Q5" s="904"/>
      <c r="R5" s="904"/>
      <c r="S5" s="904"/>
      <c r="T5" s="904"/>
    </row>
    <row r="6" spans="1:21" s="645" customFormat="1" ht="17.25" customHeight="1">
      <c r="A6" s="892" t="s">
        <v>2</v>
      </c>
      <c r="B6" s="892" t="s">
        <v>123</v>
      </c>
      <c r="C6" s="892" t="s">
        <v>124</v>
      </c>
      <c r="D6" s="902" t="s">
        <v>125</v>
      </c>
      <c r="E6" s="902" t="s">
        <v>9</v>
      </c>
      <c r="F6" s="900" t="s">
        <v>525</v>
      </c>
      <c r="G6" s="900"/>
      <c r="H6" s="900"/>
      <c r="I6" s="900"/>
      <c r="J6" s="900"/>
      <c r="K6" s="900"/>
      <c r="L6" s="900"/>
      <c r="M6" s="900"/>
      <c r="N6" s="900"/>
      <c r="O6" s="901"/>
      <c r="P6" s="892" t="s">
        <v>163</v>
      </c>
      <c r="Q6" s="892" t="s">
        <v>526</v>
      </c>
      <c r="R6" s="892" t="s">
        <v>533</v>
      </c>
      <c r="S6" s="892" t="s">
        <v>527</v>
      </c>
      <c r="T6" s="892" t="s">
        <v>8</v>
      </c>
    </row>
    <row r="7" spans="1:21" s="645" customFormat="1" ht="17.25" customHeight="1">
      <c r="A7" s="894"/>
      <c r="B7" s="894"/>
      <c r="C7" s="894"/>
      <c r="D7" s="903"/>
      <c r="E7" s="903"/>
      <c r="F7" s="897" t="s">
        <v>160</v>
      </c>
      <c r="G7" s="897" t="s">
        <v>162</v>
      </c>
      <c r="H7" s="899" t="s">
        <v>7</v>
      </c>
      <c r="I7" s="899"/>
      <c r="J7" s="899" t="s">
        <v>34</v>
      </c>
      <c r="K7" s="899"/>
      <c r="L7" s="892" t="s">
        <v>532</v>
      </c>
      <c r="M7" s="897" t="s">
        <v>503</v>
      </c>
      <c r="N7" s="897" t="s">
        <v>505</v>
      </c>
      <c r="O7" s="897" t="s">
        <v>171</v>
      </c>
      <c r="P7" s="894"/>
      <c r="Q7" s="894"/>
      <c r="R7" s="894"/>
      <c r="S7" s="894"/>
      <c r="T7" s="894"/>
    </row>
    <row r="8" spans="1:21" s="645" customFormat="1" ht="35.25" customHeight="1">
      <c r="A8" s="893"/>
      <c r="B8" s="893"/>
      <c r="C8" s="893"/>
      <c r="D8" s="898"/>
      <c r="E8" s="898"/>
      <c r="F8" s="898"/>
      <c r="G8" s="898"/>
      <c r="H8" s="646" t="s">
        <v>132</v>
      </c>
      <c r="I8" s="646" t="s">
        <v>9</v>
      </c>
      <c r="J8" s="646" t="s">
        <v>132</v>
      </c>
      <c r="K8" s="646" t="s">
        <v>9</v>
      </c>
      <c r="L8" s="893"/>
      <c r="M8" s="898"/>
      <c r="N8" s="898"/>
      <c r="O8" s="898"/>
      <c r="P8" s="893"/>
      <c r="Q8" s="893"/>
      <c r="R8" s="893"/>
      <c r="S8" s="893"/>
      <c r="T8" s="893"/>
    </row>
    <row r="9" spans="1:21" s="654" customFormat="1" ht="21.75" customHeight="1">
      <c r="A9" s="647">
        <v>1</v>
      </c>
      <c r="B9" s="648" t="s">
        <v>482</v>
      </c>
      <c r="C9" s="649" t="s">
        <v>224</v>
      </c>
      <c r="D9" s="650" t="s">
        <v>11</v>
      </c>
      <c r="E9" s="649">
        <v>4.0599999999999996</v>
      </c>
      <c r="F9" s="647"/>
      <c r="G9" s="651">
        <v>0.4</v>
      </c>
      <c r="H9" s="651">
        <v>70</v>
      </c>
      <c r="I9" s="651">
        <f>(E9+F9)*H9%</f>
        <v>2.8419999999999996</v>
      </c>
      <c r="J9" s="651"/>
      <c r="K9" s="651"/>
      <c r="L9" s="651">
        <v>0.7</v>
      </c>
      <c r="M9" s="647"/>
      <c r="N9" s="647"/>
      <c r="O9" s="647"/>
      <c r="P9" s="651">
        <f>L9+I9+G9+E9</f>
        <v>8.0019999999999989</v>
      </c>
      <c r="Q9" s="652">
        <f>(E9+F9)*23.5%</f>
        <v>0.95409999999999984</v>
      </c>
      <c r="R9" s="652">
        <f>Q9+P9</f>
        <v>8.9560999999999993</v>
      </c>
      <c r="S9" s="653">
        <f>R9*1490</f>
        <v>13344.588999999998</v>
      </c>
      <c r="T9" s="647"/>
    </row>
    <row r="10" spans="1:21" s="654" customFormat="1" ht="21.75" customHeight="1">
      <c r="A10" s="655">
        <v>2</v>
      </c>
      <c r="B10" s="656" t="s">
        <v>80</v>
      </c>
      <c r="C10" s="657">
        <v>23668</v>
      </c>
      <c r="D10" s="627" t="s">
        <v>151</v>
      </c>
      <c r="E10" s="564">
        <v>4.9800000000000004</v>
      </c>
      <c r="F10" s="658">
        <v>0.2</v>
      </c>
      <c r="G10" s="564">
        <v>0.4</v>
      </c>
      <c r="H10" s="564">
        <v>70</v>
      </c>
      <c r="I10" s="564">
        <f>(E10+F10)*H10%</f>
        <v>3.6260000000000003</v>
      </c>
      <c r="J10" s="564"/>
      <c r="K10" s="564"/>
      <c r="L10" s="564">
        <v>0.7</v>
      </c>
      <c r="M10" s="655"/>
      <c r="N10" s="655"/>
      <c r="O10" s="655"/>
      <c r="P10" s="658">
        <f>L10+I10+G10+F10</f>
        <v>4.926000000000001</v>
      </c>
      <c r="Q10" s="568">
        <f>(E10+F10)*23.5%</f>
        <v>1.2173</v>
      </c>
      <c r="R10" s="568">
        <f>Q10+P10+E10</f>
        <v>11.1233</v>
      </c>
      <c r="S10" s="659">
        <f>R10*1490</f>
        <v>16573.717000000001</v>
      </c>
      <c r="T10" s="655"/>
    </row>
    <row r="11" spans="1:21" s="669" customFormat="1" ht="15.75">
      <c r="A11" s="660"/>
      <c r="B11" s="661" t="s">
        <v>443</v>
      </c>
      <c r="C11" s="662"/>
      <c r="D11" s="663"/>
      <c r="E11" s="664">
        <f>SUM(E9:E10)</f>
        <v>9.0399999999999991</v>
      </c>
      <c r="F11" s="663">
        <f>SUM(F9:F10)</f>
        <v>0.2</v>
      </c>
      <c r="G11" s="663">
        <f>SUM(G9:G10)</f>
        <v>0.8</v>
      </c>
      <c r="H11" s="663">
        <f>SUM(H9:H10)</f>
        <v>140</v>
      </c>
      <c r="I11" s="663">
        <f>SUM(I9:I10)</f>
        <v>6.468</v>
      </c>
      <c r="J11" s="665"/>
      <c r="K11" s="665"/>
      <c r="L11" s="665">
        <f>SUM(L9:L10)</f>
        <v>1.4</v>
      </c>
      <c r="M11" s="666"/>
      <c r="N11" s="666"/>
      <c r="O11" s="666"/>
      <c r="P11" s="660">
        <f>SUM(P9:P10)</f>
        <v>12.928000000000001</v>
      </c>
      <c r="Q11" s="667">
        <f>SUM(Q9:Q10)</f>
        <v>2.1713999999999998</v>
      </c>
      <c r="R11" s="667">
        <f>SUM(R9:R10)</f>
        <v>20.0794</v>
      </c>
      <c r="S11" s="668">
        <f>SUM(S9:S10)</f>
        <v>29918.305999999997</v>
      </c>
      <c r="T11" s="666"/>
      <c r="U11" s="645"/>
    </row>
    <row r="12" spans="1:21" s="672" customFormat="1" ht="18.75">
      <c r="A12" s="670"/>
      <c r="B12" s="895" t="s">
        <v>528</v>
      </c>
      <c r="C12" s="895"/>
      <c r="D12" s="895"/>
      <c r="E12" s="671"/>
      <c r="F12" s="670"/>
      <c r="G12" s="671"/>
      <c r="K12" s="895" t="s">
        <v>534</v>
      </c>
      <c r="L12" s="895"/>
      <c r="M12" s="895"/>
      <c r="N12" s="895"/>
      <c r="O12" s="895"/>
      <c r="P12" s="895"/>
      <c r="Q12" s="895"/>
      <c r="R12" s="895"/>
      <c r="S12" s="895"/>
      <c r="T12" s="895"/>
      <c r="U12" s="673"/>
    </row>
    <row r="13" spans="1:21" s="676" customFormat="1">
      <c r="A13" s="896" t="s">
        <v>409</v>
      </c>
      <c r="B13" s="896"/>
      <c r="C13" s="896"/>
      <c r="D13" s="896"/>
      <c r="E13" s="896"/>
      <c r="F13" s="674"/>
      <c r="G13" s="675"/>
      <c r="K13" s="896" t="s">
        <v>120</v>
      </c>
      <c r="L13" s="896"/>
      <c r="M13" s="896"/>
      <c r="N13" s="896"/>
      <c r="O13" s="896"/>
      <c r="P13" s="896"/>
      <c r="Q13" s="896"/>
      <c r="R13" s="896"/>
      <c r="S13" s="896"/>
      <c r="T13" s="896"/>
      <c r="U13" s="95"/>
    </row>
    <row r="14" spans="1:21" s="676" customFormat="1" ht="14.25">
      <c r="A14" s="896" t="s">
        <v>529</v>
      </c>
      <c r="B14" s="896"/>
      <c r="C14" s="674"/>
      <c r="D14" s="896" t="s">
        <v>244</v>
      </c>
      <c r="E14" s="896"/>
      <c r="F14" s="896"/>
      <c r="G14" s="896"/>
      <c r="H14" s="896"/>
      <c r="J14" s="896" t="s">
        <v>22</v>
      </c>
      <c r="K14" s="896"/>
      <c r="L14" s="896"/>
      <c r="M14" s="896"/>
      <c r="N14" s="896"/>
      <c r="O14" s="896"/>
      <c r="Q14" s="896" t="s">
        <v>156</v>
      </c>
      <c r="R14" s="896"/>
      <c r="S14" s="896"/>
      <c r="T14" s="896"/>
      <c r="U14" s="674"/>
    </row>
    <row r="15" spans="1:21" s="679" customFormat="1" ht="14.25">
      <c r="A15" s="677"/>
      <c r="B15" s="677"/>
      <c r="C15" s="677"/>
      <c r="D15" s="677"/>
      <c r="E15" s="678"/>
      <c r="F15" s="677"/>
      <c r="G15" s="678"/>
      <c r="H15" s="677"/>
      <c r="I15" s="677"/>
      <c r="J15" s="677"/>
      <c r="K15" s="678"/>
      <c r="L15" s="678"/>
      <c r="M15" s="678"/>
      <c r="N15" s="678"/>
      <c r="O15" s="678"/>
      <c r="P15" s="677"/>
      <c r="Q15" s="677"/>
      <c r="R15" s="677"/>
    </row>
    <row r="16" spans="1:21" s="679" customFormat="1" ht="14.25">
      <c r="A16" s="677"/>
      <c r="B16" s="677"/>
      <c r="C16" s="677"/>
      <c r="D16" s="677"/>
      <c r="E16" s="678"/>
      <c r="F16" s="677"/>
      <c r="G16" s="678"/>
      <c r="H16" s="677" t="s">
        <v>1</v>
      </c>
      <c r="I16" s="677"/>
      <c r="J16" s="677"/>
      <c r="K16" s="678"/>
      <c r="L16" s="678"/>
      <c r="M16" s="678"/>
      <c r="N16" s="678"/>
      <c r="O16" s="678"/>
      <c r="P16" s="677"/>
      <c r="Q16" s="677"/>
      <c r="R16" s="677"/>
      <c r="U16" s="679" t="s">
        <v>1</v>
      </c>
    </row>
    <row r="17" spans="1:22" s="679" customFormat="1" ht="14.25">
      <c r="A17" s="677"/>
      <c r="B17" s="677"/>
      <c r="C17" s="677"/>
      <c r="D17" s="677"/>
      <c r="E17" s="678"/>
      <c r="F17" s="677"/>
      <c r="G17" s="678"/>
      <c r="H17" s="677"/>
      <c r="I17" s="677"/>
      <c r="J17" s="677"/>
      <c r="K17" s="678"/>
      <c r="L17" s="678"/>
      <c r="M17" s="678"/>
      <c r="N17" s="678"/>
      <c r="O17" s="678"/>
      <c r="P17" s="677"/>
      <c r="Q17" s="677"/>
      <c r="R17" s="677"/>
    </row>
    <row r="18" spans="1:22" s="679" customFormat="1" ht="14.25">
      <c r="A18" s="677"/>
      <c r="B18" s="677"/>
      <c r="C18" s="677"/>
      <c r="D18" s="677"/>
      <c r="E18" s="678"/>
      <c r="F18" s="677"/>
      <c r="G18" s="678"/>
      <c r="H18" s="677"/>
      <c r="I18" s="677"/>
      <c r="J18" s="677"/>
      <c r="K18" s="678"/>
      <c r="L18" s="678"/>
      <c r="M18" s="678"/>
      <c r="N18" s="678"/>
      <c r="O18" s="678"/>
      <c r="P18" s="677"/>
      <c r="Q18" s="677"/>
      <c r="R18" s="677"/>
    </row>
    <row r="19" spans="1:22" s="681" customFormat="1" ht="15.75">
      <c r="A19" s="890" t="s">
        <v>530</v>
      </c>
      <c r="B19" s="890"/>
      <c r="C19" s="680"/>
      <c r="D19" s="890" t="s">
        <v>53</v>
      </c>
      <c r="E19" s="890"/>
      <c r="F19" s="890"/>
      <c r="G19" s="890"/>
      <c r="H19" s="890"/>
      <c r="J19" s="890" t="s">
        <v>23</v>
      </c>
      <c r="K19" s="890"/>
      <c r="L19" s="890"/>
      <c r="M19" s="890"/>
      <c r="N19" s="890"/>
      <c r="O19" s="890"/>
      <c r="Q19" s="891" t="s">
        <v>157</v>
      </c>
      <c r="R19" s="891"/>
      <c r="S19" s="891"/>
      <c r="T19" s="891"/>
      <c r="U19" s="680"/>
      <c r="V19" s="680"/>
    </row>
  </sheetData>
  <mergeCells count="37">
    <mergeCell ref="A5:T5"/>
    <mergeCell ref="A1:D1"/>
    <mergeCell ref="I1:T1"/>
    <mergeCell ref="A2:D2"/>
    <mergeCell ref="I2:T2"/>
    <mergeCell ref="A4:T4"/>
    <mergeCell ref="A6:A8"/>
    <mergeCell ref="B6:B8"/>
    <mergeCell ref="C6:C8"/>
    <mergeCell ref="D6:D8"/>
    <mergeCell ref="E6:E8"/>
    <mergeCell ref="S6:S8"/>
    <mergeCell ref="T6:T8"/>
    <mergeCell ref="F7:F8"/>
    <mergeCell ref="G7:G8"/>
    <mergeCell ref="H7:I7"/>
    <mergeCell ref="J7:K7"/>
    <mergeCell ref="M7:M8"/>
    <mergeCell ref="N7:N8"/>
    <mergeCell ref="F6:O6"/>
    <mergeCell ref="O7:O8"/>
    <mergeCell ref="A19:B19"/>
    <mergeCell ref="D19:H19"/>
    <mergeCell ref="J19:O19"/>
    <mergeCell ref="Q19:T19"/>
    <mergeCell ref="L7:L8"/>
    <mergeCell ref="R6:R8"/>
    <mergeCell ref="B12:D12"/>
    <mergeCell ref="K12:T12"/>
    <mergeCell ref="A13:E13"/>
    <mergeCell ref="K13:T13"/>
    <mergeCell ref="A14:B14"/>
    <mergeCell ref="D14:H14"/>
    <mergeCell ref="J14:O14"/>
    <mergeCell ref="Q14:T14"/>
    <mergeCell ref="P6:P8"/>
    <mergeCell ref="Q6:Q8"/>
  </mergeCells>
  <pageMargins left="0.25" right="0.25" top="0.42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M199"/>
  <sheetViews>
    <sheetView workbookViewId="0">
      <selection activeCell="C96" sqref="C96:F96"/>
    </sheetView>
  </sheetViews>
  <sheetFormatPr defaultColWidth="9" defaultRowHeight="15"/>
  <cols>
    <col min="1" max="2" width="4" style="36" customWidth="1"/>
    <col min="3" max="3" width="14.5703125" style="36" customWidth="1"/>
    <col min="4" max="4" width="10.85546875" style="36" customWidth="1"/>
    <col min="5" max="5" width="8.28515625" style="36" customWidth="1"/>
    <col min="6" max="6" width="7.140625" style="91" customWidth="1"/>
    <col min="7" max="7" width="3.42578125" style="36" customWidth="1"/>
    <col min="8" max="8" width="5.28515625" style="36" customWidth="1"/>
    <col min="9" max="10" width="5.42578125" style="36" customWidth="1"/>
    <col min="11" max="12" width="4.42578125" style="36" customWidth="1"/>
    <col min="13" max="13" width="5.28515625" style="36" customWidth="1"/>
    <col min="14" max="14" width="3.7109375" style="36" customWidth="1"/>
    <col min="15" max="15" width="7.28515625" style="36" customWidth="1"/>
    <col min="16" max="17" width="5.28515625" style="36" customWidth="1"/>
    <col min="18" max="18" width="7.42578125" style="36" customWidth="1"/>
    <col min="19" max="19" width="5.7109375" style="36" customWidth="1"/>
    <col min="20" max="20" width="7.140625" style="36" customWidth="1"/>
    <col min="21" max="21" width="8.42578125" style="36" customWidth="1"/>
    <col min="22" max="22" width="9" style="36"/>
    <col min="23" max="23" width="4.5703125" style="36" customWidth="1"/>
    <col min="24" max="24" width="5.140625" style="36" customWidth="1"/>
    <col min="25" max="25" width="4.85546875" style="36" customWidth="1"/>
    <col min="26" max="16384" width="9" style="36"/>
  </cols>
  <sheetData>
    <row r="1" spans="1:25" ht="16.5">
      <c r="A1" s="937" t="s">
        <v>24</v>
      </c>
      <c r="B1" s="937"/>
      <c r="C1" s="937"/>
      <c r="D1" s="937"/>
      <c r="E1" s="262"/>
      <c r="F1" s="263"/>
      <c r="G1" s="262"/>
      <c r="H1" s="264"/>
      <c r="I1" s="265"/>
      <c r="J1" s="266"/>
      <c r="K1" s="264"/>
      <c r="L1" s="264"/>
      <c r="M1" s="266"/>
      <c r="N1" s="266"/>
      <c r="O1" s="938"/>
      <c r="P1" s="938"/>
      <c r="Q1" s="938"/>
      <c r="R1" s="938"/>
      <c r="S1" s="938"/>
      <c r="T1" s="938"/>
      <c r="U1" s="938"/>
      <c r="W1" s="262"/>
      <c r="X1" s="262"/>
      <c r="Y1" s="262"/>
    </row>
    <row r="2" spans="1:25" ht="18.75">
      <c r="A2" s="267" t="s">
        <v>120</v>
      </c>
      <c r="B2" s="267"/>
      <c r="C2" s="267"/>
      <c r="D2" s="267"/>
      <c r="E2" s="267"/>
      <c r="F2" s="268"/>
      <c r="G2" s="267"/>
      <c r="H2" s="265"/>
      <c r="I2" s="265"/>
      <c r="J2" s="269"/>
      <c r="K2" s="265"/>
      <c r="L2" s="265"/>
      <c r="M2" s="269"/>
      <c r="N2" s="269"/>
      <c r="O2" s="939"/>
      <c r="P2" s="939"/>
      <c r="Q2" s="939"/>
      <c r="R2" s="939"/>
      <c r="S2" s="939"/>
      <c r="T2" s="939"/>
      <c r="U2" s="939"/>
      <c r="W2" s="267"/>
      <c r="X2" s="267"/>
      <c r="Y2" s="267"/>
    </row>
    <row r="3" spans="1:25" ht="16.5">
      <c r="A3" s="266"/>
      <c r="B3" s="266"/>
      <c r="C3" s="266"/>
      <c r="D3" s="266"/>
      <c r="E3" s="266"/>
      <c r="F3" s="270"/>
      <c r="G3" s="264"/>
      <c r="H3" s="264"/>
      <c r="I3" s="265"/>
      <c r="J3" s="266"/>
      <c r="K3" s="264"/>
      <c r="L3" s="264"/>
      <c r="M3" s="266"/>
      <c r="N3" s="266"/>
      <c r="O3" s="264"/>
      <c r="P3" s="262"/>
      <c r="Q3" s="262"/>
      <c r="R3" s="262"/>
      <c r="S3" s="262"/>
      <c r="T3" s="262"/>
      <c r="U3" s="262"/>
      <c r="W3" s="271"/>
      <c r="X3" s="271"/>
      <c r="Y3" s="271"/>
    </row>
    <row r="4" spans="1:25" ht="16.5">
      <c r="A4" s="266"/>
      <c r="B4" s="266"/>
      <c r="C4" s="266"/>
      <c r="D4" s="266"/>
      <c r="E4" s="266"/>
      <c r="F4" s="270"/>
      <c r="G4" s="264"/>
      <c r="H4" s="264"/>
      <c r="I4" s="265"/>
      <c r="J4" s="266"/>
      <c r="K4" s="264"/>
      <c r="L4" s="264"/>
      <c r="M4" s="266"/>
      <c r="N4" s="266"/>
      <c r="O4" s="264"/>
      <c r="P4" s="262"/>
      <c r="Q4" s="262"/>
      <c r="R4" s="262"/>
      <c r="S4" s="262"/>
      <c r="T4" s="262"/>
      <c r="U4" s="262"/>
      <c r="W4" s="271"/>
      <c r="X4" s="271"/>
      <c r="Y4" s="271"/>
    </row>
    <row r="5" spans="1:25" ht="18.75">
      <c r="A5" s="939" t="s">
        <v>493</v>
      </c>
      <c r="B5" s="939"/>
      <c r="C5" s="939"/>
      <c r="D5" s="939"/>
      <c r="E5" s="939"/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39"/>
      <c r="T5" s="939"/>
      <c r="U5" s="939"/>
      <c r="V5" s="26"/>
    </row>
    <row r="6" spans="1:25" ht="19.5">
      <c r="A6" s="940" t="s">
        <v>494</v>
      </c>
      <c r="B6" s="940"/>
      <c r="C6" s="940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26"/>
    </row>
    <row r="7" spans="1:25" s="272" customFormat="1" ht="12">
      <c r="A7" s="941" t="s">
        <v>2</v>
      </c>
      <c r="B7" s="941" t="s">
        <v>2</v>
      </c>
      <c r="C7" s="941" t="s">
        <v>3</v>
      </c>
      <c r="D7" s="920" t="s">
        <v>495</v>
      </c>
      <c r="E7" s="920" t="s">
        <v>28</v>
      </c>
      <c r="F7" s="916" t="s">
        <v>496</v>
      </c>
      <c r="G7" s="919" t="s">
        <v>159</v>
      </c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20" t="s">
        <v>497</v>
      </c>
      <c r="T7" s="920" t="s">
        <v>498</v>
      </c>
      <c r="U7" s="928" t="s">
        <v>499</v>
      </c>
      <c r="W7" s="931" t="s">
        <v>35</v>
      </c>
      <c r="X7" s="932"/>
      <c r="Y7" s="933"/>
    </row>
    <row r="8" spans="1:25" s="272" customFormat="1" ht="12">
      <c r="A8" s="942"/>
      <c r="B8" s="942"/>
      <c r="C8" s="942"/>
      <c r="D8" s="921"/>
      <c r="E8" s="921"/>
      <c r="F8" s="917"/>
      <c r="G8" s="919" t="s">
        <v>170</v>
      </c>
      <c r="H8" s="919"/>
      <c r="I8" s="923" t="s">
        <v>500</v>
      </c>
      <c r="J8" s="923" t="s">
        <v>501</v>
      </c>
      <c r="K8" s="923" t="s">
        <v>502</v>
      </c>
      <c r="L8" s="923" t="s">
        <v>34</v>
      </c>
      <c r="M8" s="923" t="s">
        <v>503</v>
      </c>
      <c r="N8" s="924" t="s">
        <v>7</v>
      </c>
      <c r="O8" s="925"/>
      <c r="P8" s="923" t="s">
        <v>504</v>
      </c>
      <c r="Q8" s="923" t="s">
        <v>505</v>
      </c>
      <c r="R8" s="923" t="s">
        <v>506</v>
      </c>
      <c r="S8" s="921"/>
      <c r="T8" s="921"/>
      <c r="U8" s="929"/>
      <c r="W8" s="934"/>
      <c r="X8" s="935"/>
      <c r="Y8" s="936"/>
    </row>
    <row r="9" spans="1:25" s="272" customFormat="1" ht="24">
      <c r="A9" s="942"/>
      <c r="B9" s="942"/>
      <c r="C9" s="943"/>
      <c r="D9" s="922"/>
      <c r="E9" s="922"/>
      <c r="F9" s="918"/>
      <c r="G9" s="273" t="s">
        <v>132</v>
      </c>
      <c r="H9" s="273" t="s">
        <v>164</v>
      </c>
      <c r="I9" s="922"/>
      <c r="J9" s="922"/>
      <c r="K9" s="922"/>
      <c r="L9" s="922"/>
      <c r="M9" s="922"/>
      <c r="N9" s="273" t="s">
        <v>132</v>
      </c>
      <c r="O9" s="273"/>
      <c r="P9" s="922"/>
      <c r="Q9" s="922"/>
      <c r="R9" s="922"/>
      <c r="S9" s="922"/>
      <c r="T9" s="922"/>
      <c r="U9" s="930"/>
      <c r="W9" s="274" t="s">
        <v>172</v>
      </c>
      <c r="X9" s="274" t="s">
        <v>507</v>
      </c>
      <c r="Y9" s="275" t="s">
        <v>174</v>
      </c>
    </row>
    <row r="10" spans="1:25">
      <c r="A10" s="276" t="s">
        <v>508</v>
      </c>
      <c r="B10" s="276"/>
      <c r="C10" s="926" t="s">
        <v>509</v>
      </c>
      <c r="D10" s="926"/>
      <c r="E10" s="277"/>
      <c r="F10" s="278"/>
      <c r="G10" s="279"/>
      <c r="H10" s="279"/>
      <c r="I10" s="277"/>
      <c r="J10" s="277"/>
      <c r="K10" s="277"/>
      <c r="L10" s="277"/>
      <c r="M10" s="277"/>
      <c r="N10" s="277"/>
      <c r="O10" s="279"/>
      <c r="P10" s="277"/>
      <c r="Q10" s="277"/>
      <c r="R10" s="277"/>
      <c r="S10" s="277"/>
      <c r="T10" s="277"/>
      <c r="U10" s="280"/>
      <c r="V10" s="26"/>
      <c r="W10" s="278"/>
      <c r="X10" s="278"/>
      <c r="Y10" s="278"/>
    </row>
    <row r="11" spans="1:25" s="287" customFormat="1">
      <c r="A11" s="281"/>
      <c r="B11" s="281"/>
      <c r="C11" s="927" t="s">
        <v>510</v>
      </c>
      <c r="D11" s="927"/>
      <c r="E11" s="282"/>
      <c r="F11" s="283"/>
      <c r="G11" s="284"/>
      <c r="H11" s="285"/>
      <c r="I11" s="284"/>
      <c r="J11" s="284"/>
      <c r="K11" s="284"/>
      <c r="L11" s="284"/>
      <c r="M11" s="284"/>
      <c r="N11" s="284"/>
      <c r="O11" s="285"/>
      <c r="P11" s="284"/>
      <c r="Q11" s="284"/>
      <c r="R11" s="285"/>
      <c r="S11" s="285"/>
      <c r="T11" s="285"/>
      <c r="U11" s="286"/>
      <c r="W11" s="288"/>
      <c r="X11" s="288"/>
      <c r="Y11" s="288"/>
    </row>
    <row r="12" spans="1:25">
      <c r="A12" s="20">
        <v>1</v>
      </c>
      <c r="B12" s="20">
        <v>1</v>
      </c>
      <c r="C12" s="21" t="s">
        <v>157</v>
      </c>
      <c r="D12" s="22">
        <v>25029</v>
      </c>
      <c r="E12" s="20" t="s">
        <v>246</v>
      </c>
      <c r="F12" s="23">
        <v>5.76</v>
      </c>
      <c r="G12" s="20"/>
      <c r="H12" s="24"/>
      <c r="I12" s="20">
        <v>0.7</v>
      </c>
      <c r="J12" s="20">
        <v>0.3</v>
      </c>
      <c r="K12" s="20">
        <v>0.3</v>
      </c>
      <c r="L12" s="20"/>
      <c r="M12" s="20"/>
      <c r="N12" s="20">
        <v>60</v>
      </c>
      <c r="O12" s="24">
        <f>(F12+H12+I12)*N12%</f>
        <v>3.8759999999999999</v>
      </c>
      <c r="P12" s="20"/>
      <c r="Q12" s="20"/>
      <c r="R12" s="24">
        <f>H12+I12+J12+K12+L12+M12+O12+P12+Q12</f>
        <v>5.1760000000000002</v>
      </c>
      <c r="S12" s="24">
        <f>SUM(F12+H12+I12)*22.5/100</f>
        <v>1.4535</v>
      </c>
      <c r="T12" s="24">
        <f>F12+R12+S12</f>
        <v>12.3895</v>
      </c>
      <c r="U12" s="25">
        <f>SUM(T12)*1490</f>
        <v>18460.355</v>
      </c>
      <c r="V12" s="26"/>
      <c r="W12" s="27" t="s">
        <v>399</v>
      </c>
      <c r="X12" s="27" t="s">
        <v>400</v>
      </c>
      <c r="Y12" s="28">
        <v>2019</v>
      </c>
    </row>
    <row r="13" spans="1:25">
      <c r="A13" s="20">
        <v>2</v>
      </c>
      <c r="B13" s="20">
        <v>2</v>
      </c>
      <c r="C13" s="21" t="s">
        <v>247</v>
      </c>
      <c r="D13" s="20" t="s">
        <v>248</v>
      </c>
      <c r="E13" s="20" t="s">
        <v>16</v>
      </c>
      <c r="F13" s="23">
        <v>4.4000000000000004</v>
      </c>
      <c r="G13" s="20"/>
      <c r="H13" s="24"/>
      <c r="I13" s="20">
        <v>0.5</v>
      </c>
      <c r="J13" s="20">
        <v>0.3</v>
      </c>
      <c r="K13" s="20">
        <v>0.3</v>
      </c>
      <c r="L13" s="20"/>
      <c r="M13" s="20"/>
      <c r="N13" s="20">
        <v>60</v>
      </c>
      <c r="O13" s="24">
        <f>(F13+H13+I13)*N13%</f>
        <v>2.94</v>
      </c>
      <c r="P13" s="20"/>
      <c r="Q13" s="20"/>
      <c r="R13" s="24">
        <f>H13+I13+J13+K13+L13+M13+O13+P13+Q13</f>
        <v>4.04</v>
      </c>
      <c r="S13" s="24">
        <f>SUM(F13+H13+I13)*23.5/100</f>
        <v>1.1515</v>
      </c>
      <c r="T13" s="24">
        <f>F13+R13+S13</f>
        <v>9.5915000000000017</v>
      </c>
      <c r="U13" s="25">
        <f>SUM(T13)*1490</f>
        <v>14291.335000000003</v>
      </c>
      <c r="V13" s="26"/>
      <c r="W13" s="29">
        <v>1</v>
      </c>
      <c r="X13" s="29">
        <v>1</v>
      </c>
      <c r="Y13" s="29">
        <v>2018</v>
      </c>
    </row>
    <row r="14" spans="1:25">
      <c r="A14" s="20">
        <v>3</v>
      </c>
      <c r="B14" s="20">
        <v>3</v>
      </c>
      <c r="C14" s="21" t="s">
        <v>249</v>
      </c>
      <c r="D14" s="22">
        <v>24233</v>
      </c>
      <c r="E14" s="20" t="s">
        <v>250</v>
      </c>
      <c r="F14" s="23">
        <v>5.76</v>
      </c>
      <c r="G14" s="20"/>
      <c r="H14" s="24"/>
      <c r="I14" s="20">
        <v>0.5</v>
      </c>
      <c r="J14" s="20">
        <v>0.3</v>
      </c>
      <c r="K14" s="20"/>
      <c r="L14" s="20"/>
      <c r="M14" s="20"/>
      <c r="N14" s="20">
        <v>40</v>
      </c>
      <c r="O14" s="24">
        <f>(F14+H14+I14)*N14%</f>
        <v>2.504</v>
      </c>
      <c r="P14" s="20"/>
      <c r="Q14" s="20"/>
      <c r="R14" s="24">
        <f t="shared" ref="R14:R77" si="0">H14+I14+J14+K14+L14+M14+O14+P14+Q14</f>
        <v>3.3040000000000003</v>
      </c>
      <c r="S14" s="24">
        <f t="shared" ref="S14:S77" si="1">SUM(F14+H14+I14)*23.5/100</f>
        <v>1.4710999999999999</v>
      </c>
      <c r="T14" s="24">
        <f t="shared" ref="T14:T77" si="2">F14+R14+S14</f>
        <v>10.5351</v>
      </c>
      <c r="U14" s="25">
        <f t="shared" ref="U14:U77" si="3">SUM(T14)*1490</f>
        <v>15697.298999999999</v>
      </c>
      <c r="V14" s="26"/>
      <c r="W14" s="29">
        <v>1</v>
      </c>
      <c r="X14" s="29">
        <v>7</v>
      </c>
      <c r="Y14" s="29">
        <v>2017</v>
      </c>
    </row>
    <row r="15" spans="1:25">
      <c r="A15" s="20"/>
      <c r="B15" s="20"/>
      <c r="C15" s="908" t="s">
        <v>251</v>
      </c>
      <c r="D15" s="908"/>
      <c r="E15" s="20"/>
      <c r="F15" s="23">
        <v>0</v>
      </c>
      <c r="G15" s="20"/>
      <c r="H15" s="24"/>
      <c r="I15" s="20"/>
      <c r="J15" s="20"/>
      <c r="K15" s="20"/>
      <c r="L15" s="20"/>
      <c r="M15" s="20"/>
      <c r="N15" s="20"/>
      <c r="O15" s="24"/>
      <c r="P15" s="20"/>
      <c r="Q15" s="20"/>
      <c r="R15" s="24"/>
      <c r="S15" s="24"/>
      <c r="T15" s="24"/>
      <c r="U15" s="25">
        <f t="shared" si="3"/>
        <v>0</v>
      </c>
      <c r="V15" s="26"/>
      <c r="W15" s="27"/>
      <c r="X15" s="27"/>
      <c r="Y15" s="28"/>
    </row>
    <row r="16" spans="1:25">
      <c r="A16" s="20">
        <v>4</v>
      </c>
      <c r="B16" s="20">
        <v>1</v>
      </c>
      <c r="C16" s="21" t="s">
        <v>252</v>
      </c>
      <c r="D16" s="22">
        <v>28045</v>
      </c>
      <c r="E16" s="20">
        <v>6031</v>
      </c>
      <c r="F16" s="23">
        <v>3.99</v>
      </c>
      <c r="G16" s="20"/>
      <c r="H16" s="24"/>
      <c r="I16" s="20">
        <v>0.4</v>
      </c>
      <c r="J16" s="20">
        <v>0.3</v>
      </c>
      <c r="K16" s="20">
        <v>0.2</v>
      </c>
      <c r="L16" s="20"/>
      <c r="M16" s="20"/>
      <c r="N16" s="20"/>
      <c r="O16" s="24"/>
      <c r="P16" s="20"/>
      <c r="Q16" s="20"/>
      <c r="R16" s="24">
        <f t="shared" si="0"/>
        <v>0.89999999999999991</v>
      </c>
      <c r="S16" s="24">
        <f t="shared" si="1"/>
        <v>1.0316500000000002</v>
      </c>
      <c r="T16" s="24">
        <f t="shared" si="2"/>
        <v>5.9216500000000005</v>
      </c>
      <c r="U16" s="25">
        <f t="shared" si="3"/>
        <v>8823.2584999999999</v>
      </c>
      <c r="V16" s="26"/>
      <c r="W16" s="29">
        <v>15</v>
      </c>
      <c r="X16" s="29">
        <v>7</v>
      </c>
      <c r="Y16" s="29">
        <v>2017</v>
      </c>
    </row>
    <row r="17" spans="1:25">
      <c r="A17" s="20">
        <v>5</v>
      </c>
      <c r="B17" s="20">
        <v>2</v>
      </c>
      <c r="C17" s="21" t="s">
        <v>17</v>
      </c>
      <c r="D17" s="20" t="s">
        <v>253</v>
      </c>
      <c r="E17" s="20" t="s">
        <v>19</v>
      </c>
      <c r="F17" s="23">
        <v>3.03</v>
      </c>
      <c r="G17" s="20"/>
      <c r="H17" s="24"/>
      <c r="I17" s="20">
        <v>0.3</v>
      </c>
      <c r="J17" s="20">
        <v>0.3</v>
      </c>
      <c r="K17" s="20"/>
      <c r="L17" s="20"/>
      <c r="M17" s="20"/>
      <c r="N17" s="20"/>
      <c r="O17" s="24"/>
      <c r="P17" s="20"/>
      <c r="Q17" s="20"/>
      <c r="R17" s="24">
        <f t="shared" si="0"/>
        <v>0.6</v>
      </c>
      <c r="S17" s="24">
        <f t="shared" si="1"/>
        <v>0.78254999999999997</v>
      </c>
      <c r="T17" s="24">
        <f t="shared" si="2"/>
        <v>4.4125499999999995</v>
      </c>
      <c r="U17" s="25">
        <f t="shared" si="3"/>
        <v>6574.6994999999997</v>
      </c>
      <c r="V17" s="26"/>
      <c r="W17" s="30">
        <v>1</v>
      </c>
      <c r="X17" s="30">
        <v>10</v>
      </c>
      <c r="Y17" s="30">
        <v>2013</v>
      </c>
    </row>
    <row r="18" spans="1:25">
      <c r="A18" s="20">
        <v>6</v>
      </c>
      <c r="B18" s="20">
        <v>3</v>
      </c>
      <c r="C18" s="21" t="s">
        <v>254</v>
      </c>
      <c r="D18" s="20" t="s">
        <v>255</v>
      </c>
      <c r="E18" s="20">
        <v>6032</v>
      </c>
      <c r="F18" s="23">
        <v>2.86</v>
      </c>
      <c r="G18" s="20"/>
      <c r="H18" s="24"/>
      <c r="I18" s="20"/>
      <c r="J18" s="20">
        <v>0.3</v>
      </c>
      <c r="K18" s="20"/>
      <c r="L18" s="20"/>
      <c r="M18" s="20"/>
      <c r="N18" s="20"/>
      <c r="O18" s="24"/>
      <c r="P18" s="20"/>
      <c r="Q18" s="20"/>
      <c r="R18" s="24">
        <f t="shared" si="0"/>
        <v>0.3</v>
      </c>
      <c r="S18" s="24">
        <f t="shared" si="1"/>
        <v>0.67209999999999992</v>
      </c>
      <c r="T18" s="24">
        <f t="shared" si="2"/>
        <v>3.8320999999999996</v>
      </c>
      <c r="U18" s="25">
        <f t="shared" si="3"/>
        <v>5709.8289999999997</v>
      </c>
      <c r="V18" s="26"/>
      <c r="W18" s="30">
        <v>1</v>
      </c>
      <c r="X18" s="30">
        <v>12</v>
      </c>
      <c r="Y18" s="30">
        <v>2018</v>
      </c>
    </row>
    <row r="19" spans="1:25">
      <c r="A19" s="20">
        <v>7</v>
      </c>
      <c r="B19" s="20">
        <v>4</v>
      </c>
      <c r="C19" s="21" t="s">
        <v>102</v>
      </c>
      <c r="D19" s="20" t="s">
        <v>256</v>
      </c>
      <c r="E19" s="20">
        <v>6032</v>
      </c>
      <c r="F19" s="23">
        <v>2.66</v>
      </c>
      <c r="G19" s="20"/>
      <c r="H19" s="24"/>
      <c r="I19" s="20"/>
      <c r="J19" s="20">
        <v>0.3</v>
      </c>
      <c r="K19" s="20">
        <v>0.1</v>
      </c>
      <c r="L19" s="20"/>
      <c r="M19" s="20"/>
      <c r="N19" s="20"/>
      <c r="O19" s="24"/>
      <c r="P19" s="20"/>
      <c r="Q19" s="20"/>
      <c r="R19" s="24">
        <f t="shared" si="0"/>
        <v>0.4</v>
      </c>
      <c r="S19" s="24">
        <f t="shared" si="1"/>
        <v>0.6251000000000001</v>
      </c>
      <c r="T19" s="24">
        <f t="shared" si="2"/>
        <v>3.6851000000000003</v>
      </c>
      <c r="U19" s="25">
        <f t="shared" si="3"/>
        <v>5490.799</v>
      </c>
      <c r="V19" s="26"/>
      <c r="W19" s="30">
        <v>7</v>
      </c>
      <c r="X19" s="30">
        <v>10</v>
      </c>
      <c r="Y19" s="30">
        <v>2017</v>
      </c>
    </row>
    <row r="20" spans="1:25">
      <c r="A20" s="20">
        <v>8</v>
      </c>
      <c r="B20" s="20">
        <v>5</v>
      </c>
      <c r="C20" s="21" t="s">
        <v>257</v>
      </c>
      <c r="D20" s="22">
        <v>29531</v>
      </c>
      <c r="E20" s="20" t="s">
        <v>19</v>
      </c>
      <c r="F20" s="23">
        <v>2.72</v>
      </c>
      <c r="G20" s="20"/>
      <c r="H20" s="24"/>
      <c r="I20" s="20"/>
      <c r="J20" s="20">
        <v>0.3</v>
      </c>
      <c r="K20" s="20"/>
      <c r="L20" s="20"/>
      <c r="M20" s="20"/>
      <c r="N20" s="20"/>
      <c r="O20" s="24"/>
      <c r="P20" s="20"/>
      <c r="Q20" s="20"/>
      <c r="R20" s="24">
        <f t="shared" si="0"/>
        <v>0.3</v>
      </c>
      <c r="S20" s="24">
        <f t="shared" si="1"/>
        <v>0.63919999999999999</v>
      </c>
      <c r="T20" s="24">
        <f t="shared" si="2"/>
        <v>3.6592000000000002</v>
      </c>
      <c r="U20" s="25">
        <f t="shared" si="3"/>
        <v>5452.2080000000005</v>
      </c>
      <c r="V20" s="26"/>
      <c r="W20" s="30">
        <v>13</v>
      </c>
      <c r="X20" s="30">
        <v>4</v>
      </c>
      <c r="Y20" s="30">
        <v>2018</v>
      </c>
    </row>
    <row r="21" spans="1:25">
      <c r="A21" s="20"/>
      <c r="B21" s="20"/>
      <c r="C21" s="908" t="s">
        <v>258</v>
      </c>
      <c r="D21" s="908"/>
      <c r="E21" s="20"/>
      <c r="F21" s="23">
        <v>0</v>
      </c>
      <c r="G21" s="20"/>
      <c r="H21" s="24"/>
      <c r="I21" s="20"/>
      <c r="J21" s="20"/>
      <c r="K21" s="20"/>
      <c r="L21" s="20"/>
      <c r="M21" s="20"/>
      <c r="N21" s="20"/>
      <c r="O21" s="24"/>
      <c r="P21" s="20"/>
      <c r="Q21" s="20"/>
      <c r="R21" s="24"/>
      <c r="S21" s="24"/>
      <c r="T21" s="24"/>
      <c r="U21" s="25">
        <f t="shared" si="3"/>
        <v>0</v>
      </c>
      <c r="V21" s="26"/>
      <c r="W21" s="27"/>
      <c r="X21" s="27"/>
      <c r="Y21" s="28"/>
    </row>
    <row r="22" spans="1:25">
      <c r="A22" s="20">
        <v>9</v>
      </c>
      <c r="B22" s="20">
        <v>1</v>
      </c>
      <c r="C22" s="21" t="s">
        <v>23</v>
      </c>
      <c r="D22" s="20" t="s">
        <v>259</v>
      </c>
      <c r="E22" s="20" t="s">
        <v>12</v>
      </c>
      <c r="F22" s="31">
        <v>4.0599999999999996</v>
      </c>
      <c r="G22" s="20">
        <v>6</v>
      </c>
      <c r="H22" s="24">
        <f>F22*G22%</f>
        <v>0.24359999999999996</v>
      </c>
      <c r="I22" s="20">
        <v>0.3</v>
      </c>
      <c r="J22" s="20">
        <v>0.3</v>
      </c>
      <c r="K22" s="20"/>
      <c r="L22" s="20"/>
      <c r="M22" s="20"/>
      <c r="N22" s="20">
        <v>40</v>
      </c>
      <c r="O22" s="24">
        <f>(F22+H22+I22)*N22%</f>
        <v>1.8414399999999997</v>
      </c>
      <c r="P22" s="20">
        <v>0</v>
      </c>
      <c r="Q22" s="20">
        <v>0</v>
      </c>
      <c r="R22" s="24">
        <f t="shared" si="0"/>
        <v>2.6850399999999999</v>
      </c>
      <c r="S22" s="24">
        <f t="shared" si="1"/>
        <v>1.0818459999999999</v>
      </c>
      <c r="T22" s="24">
        <f t="shared" si="2"/>
        <v>7.8268859999999991</v>
      </c>
      <c r="U22" s="25">
        <f t="shared" si="3"/>
        <v>11662.06014</v>
      </c>
      <c r="V22" s="26"/>
      <c r="W22" s="32">
        <v>1</v>
      </c>
      <c r="X22" s="32">
        <v>7</v>
      </c>
      <c r="Y22" s="32">
        <v>2018</v>
      </c>
    </row>
    <row r="23" spans="1:25">
      <c r="A23" s="20">
        <v>10</v>
      </c>
      <c r="B23" s="20">
        <v>2</v>
      </c>
      <c r="C23" s="21" t="s">
        <v>91</v>
      </c>
      <c r="D23" s="22">
        <v>26368</v>
      </c>
      <c r="E23" s="33" t="s">
        <v>14</v>
      </c>
      <c r="F23" s="23">
        <v>2.91</v>
      </c>
      <c r="G23" s="20"/>
      <c r="H23" s="24"/>
      <c r="I23" s="20">
        <v>0</v>
      </c>
      <c r="J23" s="20">
        <v>0.3</v>
      </c>
      <c r="K23" s="20"/>
      <c r="L23" s="20"/>
      <c r="M23" s="20">
        <v>0.2</v>
      </c>
      <c r="N23" s="20">
        <v>40</v>
      </c>
      <c r="O23" s="24">
        <f>(F23+H23+I23)*N23%</f>
        <v>1.1640000000000001</v>
      </c>
      <c r="P23" s="20"/>
      <c r="Q23" s="20"/>
      <c r="R23" s="24">
        <f t="shared" si="0"/>
        <v>1.6640000000000001</v>
      </c>
      <c r="S23" s="24">
        <f t="shared" si="1"/>
        <v>0.68385000000000007</v>
      </c>
      <c r="T23" s="24">
        <f t="shared" si="2"/>
        <v>5.2578499999999995</v>
      </c>
      <c r="U23" s="25">
        <f t="shared" si="3"/>
        <v>7834.1964999999991</v>
      </c>
      <c r="V23" s="26"/>
      <c r="W23" s="30">
        <v>1</v>
      </c>
      <c r="X23" s="30">
        <v>7</v>
      </c>
      <c r="Y23" s="30">
        <v>2017</v>
      </c>
    </row>
    <row r="24" spans="1:25">
      <c r="A24" s="20">
        <v>11</v>
      </c>
      <c r="B24" s="20">
        <v>3</v>
      </c>
      <c r="C24" s="21" t="s">
        <v>92</v>
      </c>
      <c r="D24" s="20" t="s">
        <v>260</v>
      </c>
      <c r="E24" s="20">
        <v>16122</v>
      </c>
      <c r="F24" s="23">
        <v>3.45</v>
      </c>
      <c r="G24" s="20"/>
      <c r="H24" s="24"/>
      <c r="I24" s="20"/>
      <c r="J24" s="20">
        <v>0.3</v>
      </c>
      <c r="K24" s="20"/>
      <c r="L24" s="20"/>
      <c r="M24" s="20">
        <v>0.4</v>
      </c>
      <c r="N24" s="20">
        <v>40</v>
      </c>
      <c r="O24" s="24">
        <f>(F24+H24+I24)*N24%</f>
        <v>1.3800000000000001</v>
      </c>
      <c r="P24" s="20"/>
      <c r="Q24" s="20"/>
      <c r="R24" s="24">
        <f t="shared" si="0"/>
        <v>2.08</v>
      </c>
      <c r="S24" s="24">
        <f t="shared" si="1"/>
        <v>0.81075000000000008</v>
      </c>
      <c r="T24" s="24">
        <f t="shared" si="2"/>
        <v>6.3407499999999999</v>
      </c>
      <c r="U24" s="25">
        <f t="shared" si="3"/>
        <v>9447.7175000000007</v>
      </c>
      <c r="V24" s="26"/>
      <c r="W24" s="30">
        <v>1</v>
      </c>
      <c r="X24" s="30">
        <v>12</v>
      </c>
      <c r="Y24" s="30">
        <v>2017</v>
      </c>
    </row>
    <row r="25" spans="1:25">
      <c r="A25" s="20">
        <v>12</v>
      </c>
      <c r="B25" s="20">
        <v>4</v>
      </c>
      <c r="C25" s="21" t="s">
        <v>401</v>
      </c>
      <c r="D25" s="22">
        <v>32752</v>
      </c>
      <c r="E25" s="20" t="s">
        <v>402</v>
      </c>
      <c r="F25" s="23">
        <v>2.34</v>
      </c>
      <c r="G25" s="20"/>
      <c r="H25" s="24"/>
      <c r="I25" s="20"/>
      <c r="J25" s="20">
        <v>0.3</v>
      </c>
      <c r="K25" s="20"/>
      <c r="L25" s="20"/>
      <c r="M25" s="20">
        <v>0.2</v>
      </c>
      <c r="N25" s="20"/>
      <c r="O25" s="24"/>
      <c r="P25" s="20"/>
      <c r="Q25" s="20"/>
      <c r="R25" s="24">
        <f t="shared" si="0"/>
        <v>0.5</v>
      </c>
      <c r="S25" s="24">
        <f t="shared" si="1"/>
        <v>0.54989999999999994</v>
      </c>
      <c r="T25" s="24">
        <f t="shared" si="2"/>
        <v>3.3898999999999999</v>
      </c>
      <c r="U25" s="25">
        <f t="shared" si="3"/>
        <v>5050.951</v>
      </c>
      <c r="V25" s="26"/>
      <c r="W25" s="30">
        <v>1</v>
      </c>
      <c r="X25" s="30">
        <v>4</v>
      </c>
      <c r="Y25" s="30">
        <v>2019</v>
      </c>
    </row>
    <row r="26" spans="1:25">
      <c r="A26" s="20"/>
      <c r="B26" s="20"/>
      <c r="C26" s="908" t="s">
        <v>261</v>
      </c>
      <c r="D26" s="908"/>
      <c r="E26" s="20"/>
      <c r="F26" s="23"/>
      <c r="G26" s="20"/>
      <c r="H26" s="24"/>
      <c r="I26" s="20"/>
      <c r="J26" s="20"/>
      <c r="K26" s="20"/>
      <c r="L26" s="20"/>
      <c r="M26" s="20"/>
      <c r="N26" s="20"/>
      <c r="O26" s="24"/>
      <c r="P26" s="20"/>
      <c r="Q26" s="20"/>
      <c r="R26" s="24"/>
      <c r="S26" s="24"/>
      <c r="T26" s="24"/>
      <c r="U26" s="25">
        <f t="shared" si="3"/>
        <v>0</v>
      </c>
      <c r="V26" s="26"/>
      <c r="W26" s="27"/>
      <c r="X26" s="27"/>
      <c r="Y26" s="28"/>
    </row>
    <row r="27" spans="1:25">
      <c r="A27" s="20">
        <v>13</v>
      </c>
      <c r="B27" s="20">
        <v>1</v>
      </c>
      <c r="C27" s="21" t="s">
        <v>39</v>
      </c>
      <c r="D27" s="20" t="s">
        <v>40</v>
      </c>
      <c r="E27" s="20" t="s">
        <v>12</v>
      </c>
      <c r="F27" s="23">
        <v>4.0599999999999996</v>
      </c>
      <c r="G27" s="20">
        <v>11</v>
      </c>
      <c r="H27" s="24">
        <f>F27*G27%</f>
        <v>0.44659999999999994</v>
      </c>
      <c r="I27" s="20">
        <v>0.3</v>
      </c>
      <c r="J27" s="20">
        <v>0.3</v>
      </c>
      <c r="K27" s="20"/>
      <c r="L27" s="20"/>
      <c r="M27" s="20"/>
      <c r="N27" s="20">
        <v>40</v>
      </c>
      <c r="O27" s="24">
        <f>(F27+H27+I27)*N27%</f>
        <v>1.9226399999999999</v>
      </c>
      <c r="P27" s="20"/>
      <c r="Q27" s="20"/>
      <c r="R27" s="24">
        <f t="shared" si="0"/>
        <v>2.9692400000000001</v>
      </c>
      <c r="S27" s="24">
        <f t="shared" si="1"/>
        <v>1.129551</v>
      </c>
      <c r="T27" s="24">
        <f t="shared" si="2"/>
        <v>8.158790999999999</v>
      </c>
      <c r="U27" s="25">
        <f t="shared" si="3"/>
        <v>12156.598589999998</v>
      </c>
      <c r="V27" s="26"/>
      <c r="W27" s="30">
        <v>1</v>
      </c>
      <c r="X27" s="30">
        <v>12</v>
      </c>
      <c r="Y27" s="32">
        <v>2018</v>
      </c>
    </row>
    <row r="28" spans="1:25">
      <c r="A28" s="20">
        <v>14</v>
      </c>
      <c r="B28" s="20">
        <v>2</v>
      </c>
      <c r="C28" s="21" t="s">
        <v>262</v>
      </c>
      <c r="D28" s="22">
        <v>31538</v>
      </c>
      <c r="E28" s="20" t="s">
        <v>12</v>
      </c>
      <c r="F28" s="23">
        <v>2.66</v>
      </c>
      <c r="G28" s="20"/>
      <c r="H28" s="24"/>
      <c r="I28" s="20"/>
      <c r="J28" s="20">
        <v>0.3</v>
      </c>
      <c r="K28" s="20"/>
      <c r="L28" s="20"/>
      <c r="M28" s="20">
        <v>0.2</v>
      </c>
      <c r="N28" s="20">
        <v>40</v>
      </c>
      <c r="O28" s="24">
        <f>(F28+H28+I28)*N28%</f>
        <v>1.0640000000000001</v>
      </c>
      <c r="P28" s="20"/>
      <c r="Q28" s="20"/>
      <c r="R28" s="24">
        <f t="shared" si="0"/>
        <v>1.5640000000000001</v>
      </c>
      <c r="S28" s="24">
        <f t="shared" si="1"/>
        <v>0.6251000000000001</v>
      </c>
      <c r="T28" s="24">
        <f t="shared" si="2"/>
        <v>4.8491</v>
      </c>
      <c r="U28" s="25">
        <f t="shared" si="3"/>
        <v>7225.1589999999997</v>
      </c>
      <c r="V28" s="26"/>
      <c r="W28" s="29">
        <v>2</v>
      </c>
      <c r="X28" s="29">
        <v>6</v>
      </c>
      <c r="Y28" s="29">
        <v>2018</v>
      </c>
    </row>
    <row r="29" spans="1:25">
      <c r="A29" s="20">
        <v>15</v>
      </c>
      <c r="B29" s="20">
        <v>3</v>
      </c>
      <c r="C29" s="21" t="s">
        <v>263</v>
      </c>
      <c r="D29" s="22">
        <v>32426</v>
      </c>
      <c r="E29" s="20" t="s">
        <v>12</v>
      </c>
      <c r="F29" s="23">
        <v>2.46</v>
      </c>
      <c r="G29" s="20"/>
      <c r="H29" s="24"/>
      <c r="I29" s="20"/>
      <c r="J29" s="20">
        <v>0.3</v>
      </c>
      <c r="K29" s="20"/>
      <c r="L29" s="20"/>
      <c r="M29" s="20"/>
      <c r="N29" s="20">
        <v>40</v>
      </c>
      <c r="O29" s="24">
        <f>(F29+H29+I29)*N29%</f>
        <v>0.98399999999999999</v>
      </c>
      <c r="P29" s="20"/>
      <c r="Q29" s="20"/>
      <c r="R29" s="24">
        <f t="shared" si="0"/>
        <v>1.284</v>
      </c>
      <c r="S29" s="24">
        <f t="shared" si="1"/>
        <v>0.57810000000000006</v>
      </c>
      <c r="T29" s="24">
        <f t="shared" si="2"/>
        <v>4.3220999999999998</v>
      </c>
      <c r="U29" s="25">
        <f t="shared" si="3"/>
        <v>6439.9290000000001</v>
      </c>
      <c r="V29" s="26"/>
      <c r="W29" s="30">
        <v>13</v>
      </c>
      <c r="X29" s="30">
        <v>4</v>
      </c>
      <c r="Y29" s="30">
        <v>2018</v>
      </c>
    </row>
    <row r="30" spans="1:25">
      <c r="A30" s="20">
        <v>16</v>
      </c>
      <c r="B30" s="20">
        <v>4</v>
      </c>
      <c r="C30" s="21" t="s">
        <v>264</v>
      </c>
      <c r="D30" s="22">
        <v>32213</v>
      </c>
      <c r="E30" s="20" t="s">
        <v>265</v>
      </c>
      <c r="F30" s="23">
        <v>2.34</v>
      </c>
      <c r="G30" s="20"/>
      <c r="H30" s="24"/>
      <c r="I30" s="20"/>
      <c r="J30" s="20">
        <v>0.3</v>
      </c>
      <c r="K30" s="20"/>
      <c r="L30" s="20"/>
      <c r="M30" s="20"/>
      <c r="N30" s="20"/>
      <c r="O30" s="24"/>
      <c r="P30" s="20"/>
      <c r="Q30" s="20"/>
      <c r="R30" s="24">
        <f t="shared" si="0"/>
        <v>0.3</v>
      </c>
      <c r="S30" s="24">
        <f t="shared" si="1"/>
        <v>0.54989999999999994</v>
      </c>
      <c r="T30" s="24">
        <f t="shared" si="2"/>
        <v>3.1898999999999997</v>
      </c>
      <c r="U30" s="25">
        <f t="shared" si="3"/>
        <v>4752.951</v>
      </c>
      <c r="V30" s="26"/>
      <c r="W30" s="27" t="s">
        <v>399</v>
      </c>
      <c r="X30" s="27" t="s">
        <v>400</v>
      </c>
      <c r="Y30" s="28">
        <v>2018</v>
      </c>
    </row>
    <row r="31" spans="1:25">
      <c r="A31" s="20"/>
      <c r="B31" s="20"/>
      <c r="C31" s="908" t="s">
        <v>266</v>
      </c>
      <c r="D31" s="908"/>
      <c r="E31" s="20"/>
      <c r="F31" s="23"/>
      <c r="G31" s="20"/>
      <c r="H31" s="24"/>
      <c r="I31" s="20"/>
      <c r="J31" s="20"/>
      <c r="K31" s="20"/>
      <c r="L31" s="20"/>
      <c r="M31" s="20"/>
      <c r="N31" s="20"/>
      <c r="O31" s="24"/>
      <c r="P31" s="20"/>
      <c r="Q31" s="20"/>
      <c r="R31" s="24"/>
      <c r="S31" s="24"/>
      <c r="T31" s="24"/>
      <c r="U31" s="25">
        <f t="shared" si="3"/>
        <v>0</v>
      </c>
      <c r="V31" s="26"/>
      <c r="W31" s="27"/>
      <c r="X31" s="27"/>
      <c r="Y31" s="28"/>
    </row>
    <row r="32" spans="1:25">
      <c r="A32" s="20">
        <v>17</v>
      </c>
      <c r="B32" s="20">
        <v>8</v>
      </c>
      <c r="C32" s="21" t="s">
        <v>104</v>
      </c>
      <c r="D32" s="22">
        <v>32051</v>
      </c>
      <c r="E32" s="20" t="s">
        <v>11</v>
      </c>
      <c r="F32" s="23">
        <v>2.86</v>
      </c>
      <c r="G32" s="20"/>
      <c r="H32" s="24"/>
      <c r="I32" s="682">
        <v>0.4</v>
      </c>
      <c r="J32" s="20">
        <v>0.3</v>
      </c>
      <c r="K32" s="20"/>
      <c r="L32" s="20"/>
      <c r="M32" s="20"/>
      <c r="N32" s="20">
        <v>50</v>
      </c>
      <c r="O32" s="24">
        <f>(F32+H32+I32)*N32%</f>
        <v>1.63</v>
      </c>
      <c r="P32" s="23">
        <v>0.06</v>
      </c>
      <c r="Q32" s="23"/>
      <c r="R32" s="24">
        <f>H32+I32+J32+K32+L32+M32+O32+P32+Q32</f>
        <v>2.39</v>
      </c>
      <c r="S32" s="24">
        <f>SUM(F32+H32+I32)*23.5/100</f>
        <v>0.7661</v>
      </c>
      <c r="T32" s="24">
        <f>F32+R32+S32</f>
        <v>6.0160999999999998</v>
      </c>
      <c r="U32" s="25">
        <f>SUM(T32)*1490</f>
        <v>8963.9889999999996</v>
      </c>
      <c r="V32" s="26"/>
      <c r="W32" s="30">
        <v>1</v>
      </c>
      <c r="X32" s="30">
        <v>10</v>
      </c>
      <c r="Y32" s="30">
        <v>2017</v>
      </c>
    </row>
    <row r="33" spans="1:25">
      <c r="A33" s="20"/>
      <c r="B33" s="20"/>
      <c r="C33" s="908" t="s">
        <v>268</v>
      </c>
      <c r="D33" s="908"/>
      <c r="E33" s="20"/>
      <c r="F33" s="23"/>
      <c r="G33" s="20"/>
      <c r="H33" s="24"/>
      <c r="I33" s="20"/>
      <c r="J33" s="20"/>
      <c r="K33" s="20"/>
      <c r="L33" s="20"/>
      <c r="M33" s="20"/>
      <c r="N33" s="20"/>
      <c r="O33" s="24"/>
      <c r="P33" s="20"/>
      <c r="Q33" s="20"/>
      <c r="R33" s="24"/>
      <c r="S33" s="24"/>
      <c r="T33" s="24"/>
      <c r="U33" s="25">
        <f t="shared" si="3"/>
        <v>0</v>
      </c>
      <c r="V33" s="26"/>
      <c r="W33" s="27"/>
      <c r="X33" s="27"/>
      <c r="Y33" s="28"/>
    </row>
    <row r="34" spans="1:25">
      <c r="A34" s="20">
        <v>18</v>
      </c>
      <c r="B34" s="20">
        <v>1</v>
      </c>
      <c r="C34" s="21" t="s">
        <v>269</v>
      </c>
      <c r="D34" s="20" t="s">
        <v>270</v>
      </c>
      <c r="E34" s="20" t="s">
        <v>16</v>
      </c>
      <c r="F34" s="23">
        <v>3.33</v>
      </c>
      <c r="G34" s="20"/>
      <c r="H34" s="24"/>
      <c r="I34" s="20">
        <v>0.4</v>
      </c>
      <c r="J34" s="20">
        <v>0.3</v>
      </c>
      <c r="K34" s="20"/>
      <c r="L34" s="20"/>
      <c r="M34" s="20">
        <v>0.4</v>
      </c>
      <c r="N34" s="20">
        <v>70</v>
      </c>
      <c r="O34" s="24">
        <f t="shared" ref="O34:O49" si="4">(F34+H34+I34)*N34%</f>
        <v>2.6109999999999998</v>
      </c>
      <c r="P34" s="20"/>
      <c r="Q34" s="20"/>
      <c r="R34" s="24">
        <f t="shared" si="0"/>
        <v>3.7109999999999999</v>
      </c>
      <c r="S34" s="24">
        <f t="shared" si="1"/>
        <v>0.87655000000000005</v>
      </c>
      <c r="T34" s="24">
        <f t="shared" si="2"/>
        <v>7.9175500000000003</v>
      </c>
      <c r="U34" s="25">
        <f t="shared" si="3"/>
        <v>11797.149500000001</v>
      </c>
      <c r="V34" s="26"/>
      <c r="W34" s="30">
        <v>15</v>
      </c>
      <c r="X34" s="30">
        <v>4</v>
      </c>
      <c r="Y34" s="30">
        <v>2018</v>
      </c>
    </row>
    <row r="35" spans="1:25">
      <c r="A35" s="20">
        <v>19</v>
      </c>
      <c r="B35" s="20">
        <v>2</v>
      </c>
      <c r="C35" s="21" t="s">
        <v>271</v>
      </c>
      <c r="D35" s="22">
        <v>31299</v>
      </c>
      <c r="E35" s="20" t="s">
        <v>16</v>
      </c>
      <c r="F35" s="23">
        <v>3</v>
      </c>
      <c r="G35" s="20"/>
      <c r="H35" s="24"/>
      <c r="I35" s="20">
        <v>0.3</v>
      </c>
      <c r="J35" s="20">
        <v>0.3</v>
      </c>
      <c r="K35" s="20">
        <v>0.3</v>
      </c>
      <c r="L35" s="20"/>
      <c r="M35" s="20"/>
      <c r="N35" s="20">
        <v>60</v>
      </c>
      <c r="O35" s="24">
        <f t="shared" si="4"/>
        <v>1.9799999999999998</v>
      </c>
      <c r="P35" s="20"/>
      <c r="Q35" s="20"/>
      <c r="R35" s="24">
        <f t="shared" si="0"/>
        <v>2.88</v>
      </c>
      <c r="S35" s="24">
        <f t="shared" si="1"/>
        <v>0.77549999999999997</v>
      </c>
      <c r="T35" s="24">
        <f t="shared" si="2"/>
        <v>6.6555</v>
      </c>
      <c r="U35" s="25">
        <f t="shared" si="3"/>
        <v>9916.6949999999997</v>
      </c>
      <c r="V35" s="26"/>
      <c r="W35" s="30">
        <v>13</v>
      </c>
      <c r="X35" s="30">
        <v>7</v>
      </c>
      <c r="Y35" s="30">
        <v>2018</v>
      </c>
    </row>
    <row r="36" spans="1:25">
      <c r="A36" s="20">
        <v>20</v>
      </c>
      <c r="B36" s="20">
        <v>3</v>
      </c>
      <c r="C36" s="21" t="s">
        <v>15</v>
      </c>
      <c r="D36" s="20" t="s">
        <v>272</v>
      </c>
      <c r="E36" s="20" t="s">
        <v>11</v>
      </c>
      <c r="F36" s="31">
        <v>4.0599999999999996</v>
      </c>
      <c r="G36" s="20">
        <v>7</v>
      </c>
      <c r="H36" s="24">
        <f>F36*G36%</f>
        <v>0.28420000000000001</v>
      </c>
      <c r="I36" s="20">
        <v>0.3</v>
      </c>
      <c r="J36" s="20">
        <v>0.3</v>
      </c>
      <c r="K36" s="20">
        <v>0.3</v>
      </c>
      <c r="L36" s="20"/>
      <c r="M36" s="20"/>
      <c r="N36" s="20">
        <v>60</v>
      </c>
      <c r="O36" s="24">
        <f t="shared" si="4"/>
        <v>2.7865199999999999</v>
      </c>
      <c r="P36" s="20"/>
      <c r="Q36" s="20"/>
      <c r="R36" s="24">
        <f t="shared" si="0"/>
        <v>3.97072</v>
      </c>
      <c r="S36" s="24">
        <f t="shared" si="1"/>
        <v>1.0913869999999999</v>
      </c>
      <c r="T36" s="24">
        <f t="shared" si="2"/>
        <v>9.122106999999998</v>
      </c>
      <c r="U36" s="25">
        <f t="shared" si="3"/>
        <v>13591.939429999997</v>
      </c>
      <c r="V36" s="26"/>
      <c r="W36" s="30">
        <v>20</v>
      </c>
      <c r="X36" s="30">
        <v>10</v>
      </c>
      <c r="Y36" s="30">
        <v>2018</v>
      </c>
    </row>
    <row r="37" spans="1:25">
      <c r="A37" s="20">
        <v>21</v>
      </c>
      <c r="B37" s="20">
        <v>4</v>
      </c>
      <c r="C37" s="21" t="s">
        <v>273</v>
      </c>
      <c r="D37" s="22">
        <v>31845</v>
      </c>
      <c r="E37" s="20" t="s">
        <v>12</v>
      </c>
      <c r="F37" s="23">
        <v>2.67</v>
      </c>
      <c r="G37" s="20"/>
      <c r="H37" s="24">
        <f>F37*G37%</f>
        <v>0</v>
      </c>
      <c r="I37" s="20"/>
      <c r="J37" s="20">
        <v>0.3</v>
      </c>
      <c r="K37" s="20">
        <v>0.3</v>
      </c>
      <c r="L37" s="20"/>
      <c r="M37" s="20"/>
      <c r="N37" s="20">
        <v>60</v>
      </c>
      <c r="O37" s="24">
        <f t="shared" si="4"/>
        <v>1.6019999999999999</v>
      </c>
      <c r="P37" s="20"/>
      <c r="Q37" s="20"/>
      <c r="R37" s="24">
        <f t="shared" si="0"/>
        <v>2.202</v>
      </c>
      <c r="S37" s="24">
        <f t="shared" si="1"/>
        <v>0.62744999999999995</v>
      </c>
      <c r="T37" s="24">
        <f t="shared" si="2"/>
        <v>5.4994499999999995</v>
      </c>
      <c r="U37" s="25">
        <f t="shared" si="3"/>
        <v>8194.1804999999986</v>
      </c>
      <c r="V37" s="26"/>
      <c r="W37" s="30">
        <v>1</v>
      </c>
      <c r="X37" s="30">
        <v>10</v>
      </c>
      <c r="Y37" s="30">
        <v>2016</v>
      </c>
    </row>
    <row r="38" spans="1:25">
      <c r="A38" s="20">
        <v>22</v>
      </c>
      <c r="B38" s="20">
        <v>5</v>
      </c>
      <c r="C38" s="34" t="s">
        <v>274</v>
      </c>
      <c r="D38" s="22">
        <v>29532</v>
      </c>
      <c r="E38" s="20" t="s">
        <v>267</v>
      </c>
      <c r="F38" s="23">
        <v>3</v>
      </c>
      <c r="G38" s="20"/>
      <c r="H38" s="24"/>
      <c r="I38" s="20"/>
      <c r="J38" s="20">
        <v>0.3</v>
      </c>
      <c r="K38" s="20">
        <v>0.3</v>
      </c>
      <c r="L38" s="20"/>
      <c r="M38" s="20"/>
      <c r="N38" s="20">
        <v>60</v>
      </c>
      <c r="O38" s="24">
        <f t="shared" si="4"/>
        <v>1.7999999999999998</v>
      </c>
      <c r="P38" s="20"/>
      <c r="Q38" s="20"/>
      <c r="R38" s="24">
        <f t="shared" si="0"/>
        <v>2.4</v>
      </c>
      <c r="S38" s="24">
        <f t="shared" si="1"/>
        <v>0.70499999999999996</v>
      </c>
      <c r="T38" s="24">
        <f t="shared" si="2"/>
        <v>6.1050000000000004</v>
      </c>
      <c r="U38" s="25">
        <f t="shared" si="3"/>
        <v>9096.4500000000007</v>
      </c>
      <c r="V38" s="26"/>
      <c r="W38" s="29">
        <v>2</v>
      </c>
      <c r="X38" s="29">
        <v>11</v>
      </c>
      <c r="Y38" s="29">
        <v>2017</v>
      </c>
    </row>
    <row r="39" spans="1:25">
      <c r="A39" s="20">
        <v>23</v>
      </c>
      <c r="B39" s="20">
        <v>6</v>
      </c>
      <c r="C39" s="21" t="s">
        <v>275</v>
      </c>
      <c r="D39" s="20" t="s">
        <v>276</v>
      </c>
      <c r="E39" s="20" t="s">
        <v>12</v>
      </c>
      <c r="F39" s="23">
        <v>2.46</v>
      </c>
      <c r="G39" s="20"/>
      <c r="H39" s="24"/>
      <c r="I39" s="20"/>
      <c r="J39" s="20">
        <v>0.3</v>
      </c>
      <c r="K39" s="20"/>
      <c r="L39" s="20"/>
      <c r="M39" s="20"/>
      <c r="N39" s="20">
        <v>50</v>
      </c>
      <c r="O39" s="24">
        <f t="shared" si="4"/>
        <v>1.23</v>
      </c>
      <c r="P39" s="20"/>
      <c r="Q39" s="20"/>
      <c r="R39" s="24">
        <f t="shared" si="0"/>
        <v>1.53</v>
      </c>
      <c r="S39" s="24">
        <f t="shared" si="1"/>
        <v>0.57810000000000006</v>
      </c>
      <c r="T39" s="24">
        <f t="shared" si="2"/>
        <v>4.5681000000000003</v>
      </c>
      <c r="U39" s="25">
        <f t="shared" si="3"/>
        <v>6806.4690000000001</v>
      </c>
      <c r="V39" s="26"/>
      <c r="W39" s="30">
        <v>13</v>
      </c>
      <c r="X39" s="30">
        <v>4</v>
      </c>
      <c r="Y39" s="30">
        <v>2018</v>
      </c>
    </row>
    <row r="40" spans="1:25">
      <c r="A40" s="20">
        <v>24</v>
      </c>
      <c r="B40" s="20">
        <v>7</v>
      </c>
      <c r="C40" s="35" t="s">
        <v>277</v>
      </c>
      <c r="D40" s="22">
        <v>32364</v>
      </c>
      <c r="E40" s="20" t="s">
        <v>16</v>
      </c>
      <c r="F40" s="23">
        <v>2.67</v>
      </c>
      <c r="G40" s="20"/>
      <c r="H40" s="24"/>
      <c r="I40" s="20"/>
      <c r="J40" s="20">
        <v>0.3</v>
      </c>
      <c r="K40" s="20"/>
      <c r="L40" s="20"/>
      <c r="M40" s="20">
        <v>0.4</v>
      </c>
      <c r="N40" s="20">
        <v>70</v>
      </c>
      <c r="O40" s="24">
        <f t="shared" si="4"/>
        <v>1.8689999999999998</v>
      </c>
      <c r="P40" s="20"/>
      <c r="Q40" s="20"/>
      <c r="R40" s="24">
        <f t="shared" si="0"/>
        <v>2.569</v>
      </c>
      <c r="S40" s="24">
        <f t="shared" si="1"/>
        <v>0.62744999999999995</v>
      </c>
      <c r="T40" s="24">
        <f t="shared" si="2"/>
        <v>5.8664499999999995</v>
      </c>
      <c r="U40" s="25">
        <f t="shared" si="3"/>
        <v>8741.0104999999985</v>
      </c>
      <c r="V40" s="26"/>
      <c r="W40" s="30">
        <v>1</v>
      </c>
      <c r="X40" s="30">
        <v>7</v>
      </c>
      <c r="Y40" s="30">
        <v>2019</v>
      </c>
    </row>
    <row r="41" spans="1:25">
      <c r="A41" s="20">
        <v>25</v>
      </c>
      <c r="B41" s="20">
        <v>8</v>
      </c>
      <c r="C41" s="21" t="s">
        <v>278</v>
      </c>
      <c r="D41" s="22">
        <v>29861</v>
      </c>
      <c r="E41" s="20" t="s">
        <v>12</v>
      </c>
      <c r="F41" s="23">
        <v>2.46</v>
      </c>
      <c r="G41" s="20"/>
      <c r="H41" s="24"/>
      <c r="I41" s="20"/>
      <c r="J41" s="20">
        <v>0.3</v>
      </c>
      <c r="K41" s="20">
        <v>0.3</v>
      </c>
      <c r="L41" s="20"/>
      <c r="M41" s="20"/>
      <c r="N41" s="20">
        <v>60</v>
      </c>
      <c r="O41" s="24">
        <f t="shared" si="4"/>
        <v>1.476</v>
      </c>
      <c r="P41" s="20"/>
      <c r="Q41" s="20"/>
      <c r="R41" s="24">
        <f t="shared" si="0"/>
        <v>2.0760000000000001</v>
      </c>
      <c r="S41" s="24">
        <f t="shared" si="1"/>
        <v>0.57810000000000006</v>
      </c>
      <c r="T41" s="24">
        <f t="shared" si="2"/>
        <v>5.1140999999999996</v>
      </c>
      <c r="U41" s="25">
        <f t="shared" si="3"/>
        <v>7620.0089999999991</v>
      </c>
      <c r="V41" s="26"/>
      <c r="W41" s="30">
        <v>13</v>
      </c>
      <c r="X41" s="30">
        <v>4</v>
      </c>
      <c r="Y41" s="30">
        <v>2018</v>
      </c>
    </row>
    <row r="42" spans="1:25">
      <c r="A42" s="20">
        <v>26</v>
      </c>
      <c r="B42" s="20">
        <v>9</v>
      </c>
      <c r="C42" s="21" t="s">
        <v>279</v>
      </c>
      <c r="D42" s="20" t="s">
        <v>280</v>
      </c>
      <c r="E42" s="20" t="s">
        <v>11</v>
      </c>
      <c r="F42" s="23">
        <v>2.46</v>
      </c>
      <c r="G42" s="20"/>
      <c r="H42" s="24"/>
      <c r="I42" s="20"/>
      <c r="J42" s="20">
        <v>0.3</v>
      </c>
      <c r="K42" s="20"/>
      <c r="L42" s="20"/>
      <c r="M42" s="20">
        <v>0.4</v>
      </c>
      <c r="N42" s="20">
        <v>60</v>
      </c>
      <c r="O42" s="24">
        <f t="shared" si="4"/>
        <v>1.476</v>
      </c>
      <c r="P42" s="20"/>
      <c r="Q42" s="20"/>
      <c r="R42" s="24">
        <f t="shared" si="0"/>
        <v>2.1760000000000002</v>
      </c>
      <c r="S42" s="24">
        <f t="shared" si="1"/>
        <v>0.57810000000000006</v>
      </c>
      <c r="T42" s="24">
        <f t="shared" si="2"/>
        <v>5.2141000000000002</v>
      </c>
      <c r="U42" s="25">
        <f t="shared" si="3"/>
        <v>7769.009</v>
      </c>
      <c r="V42" s="26"/>
      <c r="W42" s="30">
        <v>1</v>
      </c>
      <c r="X42" s="30">
        <v>4</v>
      </c>
      <c r="Y42" s="30">
        <v>2018</v>
      </c>
    </row>
    <row r="43" spans="1:25">
      <c r="A43" s="20">
        <v>27</v>
      </c>
      <c r="B43" s="20">
        <v>10</v>
      </c>
      <c r="C43" s="21" t="s">
        <v>281</v>
      </c>
      <c r="D43" s="22">
        <v>32966</v>
      </c>
      <c r="E43" s="20" t="s">
        <v>11</v>
      </c>
      <c r="F43" s="23">
        <v>2.2599999999999998</v>
      </c>
      <c r="G43" s="20"/>
      <c r="H43" s="24"/>
      <c r="I43" s="20"/>
      <c r="J43" s="20">
        <v>0.3</v>
      </c>
      <c r="K43" s="20"/>
      <c r="L43" s="20"/>
      <c r="M43" s="20">
        <v>0.4</v>
      </c>
      <c r="N43" s="20">
        <v>60</v>
      </c>
      <c r="O43" s="24">
        <f t="shared" si="4"/>
        <v>1.3559999999999999</v>
      </c>
      <c r="P43" s="20"/>
      <c r="Q43" s="20"/>
      <c r="R43" s="24">
        <f t="shared" si="0"/>
        <v>2.056</v>
      </c>
      <c r="S43" s="24">
        <f t="shared" si="1"/>
        <v>0.53109999999999991</v>
      </c>
      <c r="T43" s="24">
        <f t="shared" si="2"/>
        <v>4.8470999999999993</v>
      </c>
      <c r="U43" s="25">
        <f t="shared" si="3"/>
        <v>7222.1789999999992</v>
      </c>
      <c r="V43" s="26"/>
      <c r="W43" s="29">
        <v>1</v>
      </c>
      <c r="X43" s="29">
        <v>10</v>
      </c>
      <c r="Y43" s="29">
        <v>2019</v>
      </c>
    </row>
    <row r="44" spans="1:25">
      <c r="A44" s="20">
        <v>28</v>
      </c>
      <c r="B44" s="20">
        <v>11</v>
      </c>
      <c r="C44" s="21" t="s">
        <v>282</v>
      </c>
      <c r="D44" s="20" t="s">
        <v>283</v>
      </c>
      <c r="E44" s="20" t="s">
        <v>11</v>
      </c>
      <c r="F44" s="23">
        <v>2.2599999999999998</v>
      </c>
      <c r="G44" s="20"/>
      <c r="H44" s="24"/>
      <c r="I44" s="20"/>
      <c r="J44" s="20">
        <v>0.3</v>
      </c>
      <c r="K44" s="20"/>
      <c r="L44" s="20"/>
      <c r="M44" s="20"/>
      <c r="N44" s="20">
        <v>50</v>
      </c>
      <c r="O44" s="24">
        <f t="shared" si="4"/>
        <v>1.1299999999999999</v>
      </c>
      <c r="P44" s="20"/>
      <c r="Q44" s="20"/>
      <c r="R44" s="24">
        <f t="shared" si="0"/>
        <v>1.43</v>
      </c>
      <c r="S44" s="24">
        <f t="shared" si="1"/>
        <v>0.53109999999999991</v>
      </c>
      <c r="T44" s="24">
        <f t="shared" si="2"/>
        <v>4.2210999999999999</v>
      </c>
      <c r="U44" s="25">
        <f t="shared" si="3"/>
        <v>6289.4389999999994</v>
      </c>
      <c r="W44" s="30">
        <v>1</v>
      </c>
      <c r="X44" s="30">
        <v>4</v>
      </c>
      <c r="Y44" s="30">
        <v>2016</v>
      </c>
    </row>
    <row r="45" spans="1:25">
      <c r="A45" s="20">
        <v>29</v>
      </c>
      <c r="B45" s="20">
        <v>12</v>
      </c>
      <c r="C45" s="21" t="s">
        <v>114</v>
      </c>
      <c r="D45" s="22">
        <v>32633</v>
      </c>
      <c r="E45" s="20" t="s">
        <v>11</v>
      </c>
      <c r="F45" s="23">
        <v>2.46</v>
      </c>
      <c r="G45" s="20"/>
      <c r="H45" s="24"/>
      <c r="I45" s="20"/>
      <c r="J45" s="20">
        <v>0.3</v>
      </c>
      <c r="K45" s="20"/>
      <c r="L45" s="20"/>
      <c r="M45" s="20">
        <v>0.4</v>
      </c>
      <c r="N45" s="20">
        <v>70</v>
      </c>
      <c r="O45" s="24">
        <f t="shared" si="4"/>
        <v>1.722</v>
      </c>
      <c r="P45" s="20"/>
      <c r="Q45" s="20"/>
      <c r="R45" s="24">
        <f t="shared" si="0"/>
        <v>2.4219999999999997</v>
      </c>
      <c r="S45" s="24">
        <f t="shared" si="1"/>
        <v>0.57810000000000006</v>
      </c>
      <c r="T45" s="24">
        <f t="shared" si="2"/>
        <v>5.4600999999999997</v>
      </c>
      <c r="U45" s="25">
        <f t="shared" si="3"/>
        <v>8135.549</v>
      </c>
      <c r="V45" s="26"/>
      <c r="W45" s="30">
        <v>1</v>
      </c>
      <c r="X45" s="30">
        <v>12</v>
      </c>
      <c r="Y45" s="30">
        <v>2017</v>
      </c>
    </row>
    <row r="46" spans="1:25">
      <c r="A46" s="20">
        <v>30</v>
      </c>
      <c r="B46" s="20">
        <v>13</v>
      </c>
      <c r="C46" s="21" t="s">
        <v>103</v>
      </c>
      <c r="D46" s="22">
        <v>31390</v>
      </c>
      <c r="E46" s="20" t="s">
        <v>11</v>
      </c>
      <c r="F46" s="23">
        <v>2.86</v>
      </c>
      <c r="G46" s="20"/>
      <c r="H46" s="24"/>
      <c r="I46" s="20"/>
      <c r="J46" s="20">
        <v>0.3</v>
      </c>
      <c r="K46" s="20"/>
      <c r="L46" s="20"/>
      <c r="M46" s="20">
        <v>0.4</v>
      </c>
      <c r="N46" s="20">
        <v>70</v>
      </c>
      <c r="O46" s="24">
        <f t="shared" si="4"/>
        <v>2.0019999999999998</v>
      </c>
      <c r="P46" s="23">
        <v>0.06</v>
      </c>
      <c r="Q46" s="23"/>
      <c r="R46" s="24">
        <f t="shared" si="0"/>
        <v>2.762</v>
      </c>
      <c r="S46" s="24">
        <f t="shared" si="1"/>
        <v>0.67209999999999992</v>
      </c>
      <c r="T46" s="24">
        <f t="shared" si="2"/>
        <v>6.2941000000000003</v>
      </c>
      <c r="U46" s="25">
        <f t="shared" si="3"/>
        <v>9378.2090000000007</v>
      </c>
      <c r="V46" s="26"/>
      <c r="W46" s="30">
        <v>1</v>
      </c>
      <c r="X46" s="30">
        <v>10</v>
      </c>
      <c r="Y46" s="30">
        <v>2017</v>
      </c>
    </row>
    <row r="47" spans="1:25">
      <c r="A47" s="20">
        <v>31</v>
      </c>
      <c r="B47" s="20">
        <v>14</v>
      </c>
      <c r="C47" s="21" t="s">
        <v>284</v>
      </c>
      <c r="D47" s="22">
        <v>32479</v>
      </c>
      <c r="E47" s="20" t="s">
        <v>11</v>
      </c>
      <c r="F47" s="23">
        <v>2.66</v>
      </c>
      <c r="G47" s="20"/>
      <c r="H47" s="24"/>
      <c r="I47" s="20"/>
      <c r="J47" s="20">
        <v>0.3</v>
      </c>
      <c r="K47" s="20">
        <v>0.3</v>
      </c>
      <c r="L47" s="20"/>
      <c r="M47" s="20"/>
      <c r="N47" s="20">
        <v>60</v>
      </c>
      <c r="O47" s="24">
        <f t="shared" si="4"/>
        <v>1.5960000000000001</v>
      </c>
      <c r="P47" s="20"/>
      <c r="Q47" s="20"/>
      <c r="R47" s="24">
        <f t="shared" si="0"/>
        <v>2.1960000000000002</v>
      </c>
      <c r="S47" s="24">
        <f t="shared" si="1"/>
        <v>0.6251000000000001</v>
      </c>
      <c r="T47" s="24">
        <f t="shared" si="2"/>
        <v>5.4810999999999996</v>
      </c>
      <c r="U47" s="25">
        <f t="shared" si="3"/>
        <v>8166.838999999999</v>
      </c>
      <c r="V47" s="26"/>
      <c r="W47" s="30">
        <v>2</v>
      </c>
      <c r="X47" s="30">
        <v>12</v>
      </c>
      <c r="Y47" s="30">
        <v>2018</v>
      </c>
    </row>
    <row r="48" spans="1:25">
      <c r="A48" s="20">
        <v>32</v>
      </c>
      <c r="B48" s="20">
        <v>15</v>
      </c>
      <c r="C48" s="21" t="s">
        <v>403</v>
      </c>
      <c r="D48" s="22">
        <v>35288</v>
      </c>
      <c r="E48" s="20" t="s">
        <v>267</v>
      </c>
      <c r="F48" s="23">
        <v>2.34</v>
      </c>
      <c r="G48" s="20"/>
      <c r="H48" s="24"/>
      <c r="I48" s="20"/>
      <c r="J48" s="20">
        <v>0.3</v>
      </c>
      <c r="K48" s="20"/>
      <c r="L48" s="20"/>
      <c r="M48" s="20"/>
      <c r="N48" s="20">
        <v>50</v>
      </c>
      <c r="O48" s="24">
        <f t="shared" si="4"/>
        <v>1.17</v>
      </c>
      <c r="P48" s="20"/>
      <c r="Q48" s="20"/>
      <c r="R48" s="24">
        <f t="shared" si="0"/>
        <v>1.47</v>
      </c>
      <c r="S48" s="24">
        <f t="shared" si="1"/>
        <v>0.54989999999999994</v>
      </c>
      <c r="T48" s="24">
        <f t="shared" si="2"/>
        <v>4.3598999999999997</v>
      </c>
      <c r="U48" s="25">
        <f t="shared" si="3"/>
        <v>6496.2509999999993</v>
      </c>
      <c r="V48" s="26"/>
      <c r="W48" s="30">
        <v>1</v>
      </c>
      <c r="X48" s="30">
        <v>4</v>
      </c>
      <c r="Y48" s="30">
        <v>2019</v>
      </c>
    </row>
    <row r="49" spans="1:25">
      <c r="A49" s="20">
        <v>33</v>
      </c>
      <c r="B49" s="20">
        <v>16</v>
      </c>
      <c r="C49" s="21" t="s">
        <v>94</v>
      </c>
      <c r="D49" s="22">
        <v>27308</v>
      </c>
      <c r="E49" s="20">
        <v>16130</v>
      </c>
      <c r="F49" s="23">
        <v>3.63</v>
      </c>
      <c r="G49" s="20"/>
      <c r="H49" s="24"/>
      <c r="I49" s="20"/>
      <c r="J49" s="20">
        <v>0.3</v>
      </c>
      <c r="K49" s="20"/>
      <c r="L49" s="20"/>
      <c r="M49" s="20">
        <v>0.2</v>
      </c>
      <c r="N49" s="20">
        <v>40</v>
      </c>
      <c r="O49" s="24">
        <f t="shared" si="4"/>
        <v>1.452</v>
      </c>
      <c r="P49" s="20"/>
      <c r="Q49" s="20"/>
      <c r="R49" s="24">
        <f t="shared" si="0"/>
        <v>1.952</v>
      </c>
      <c r="S49" s="24">
        <f t="shared" si="1"/>
        <v>0.85304999999999997</v>
      </c>
      <c r="T49" s="24">
        <f t="shared" si="2"/>
        <v>6.4350499999999995</v>
      </c>
      <c r="U49" s="25">
        <f t="shared" si="3"/>
        <v>9588.2244999999984</v>
      </c>
      <c r="V49" s="26"/>
      <c r="W49" s="30">
        <v>21</v>
      </c>
      <c r="X49" s="30">
        <v>8</v>
      </c>
      <c r="Y49" s="30">
        <v>2017</v>
      </c>
    </row>
    <row r="50" spans="1:25">
      <c r="A50" s="20"/>
      <c r="B50" s="20"/>
      <c r="C50" s="908" t="s">
        <v>285</v>
      </c>
      <c r="D50" s="908"/>
      <c r="E50" s="20"/>
      <c r="F50" s="23"/>
      <c r="G50" s="20"/>
      <c r="H50" s="24"/>
      <c r="I50" s="20"/>
      <c r="J50" s="20"/>
      <c r="K50" s="20"/>
      <c r="L50" s="20"/>
      <c r="M50" s="20"/>
      <c r="N50" s="20"/>
      <c r="O50" s="24"/>
      <c r="P50" s="20"/>
      <c r="Q50" s="20"/>
      <c r="R50" s="24"/>
      <c r="S50" s="24"/>
      <c r="T50" s="24"/>
      <c r="U50" s="25">
        <f t="shared" si="3"/>
        <v>0</v>
      </c>
      <c r="V50" s="26"/>
      <c r="W50" s="27"/>
      <c r="X50" s="27"/>
      <c r="Y50" s="28"/>
    </row>
    <row r="51" spans="1:25">
      <c r="A51" s="20">
        <v>34</v>
      </c>
      <c r="B51" s="20">
        <v>1</v>
      </c>
      <c r="C51" s="21" t="s">
        <v>86</v>
      </c>
      <c r="D51" s="20" t="s">
        <v>286</v>
      </c>
      <c r="E51" s="20" t="s">
        <v>16</v>
      </c>
      <c r="F51" s="23">
        <v>4.32</v>
      </c>
      <c r="G51" s="20"/>
      <c r="H51" s="24"/>
      <c r="I51" s="20">
        <v>0.4</v>
      </c>
      <c r="J51" s="20">
        <v>0.3</v>
      </c>
      <c r="K51" s="20">
        <v>0.3</v>
      </c>
      <c r="L51" s="20"/>
      <c r="M51" s="20">
        <v>0.4</v>
      </c>
      <c r="N51" s="20">
        <v>70</v>
      </c>
      <c r="O51" s="24">
        <f t="shared" ref="O51:O70" si="5">(F51+H51+I51)*N51%</f>
        <v>3.3040000000000003</v>
      </c>
      <c r="P51" s="20"/>
      <c r="Q51" s="20"/>
      <c r="R51" s="24">
        <f t="shared" si="0"/>
        <v>4.7040000000000006</v>
      </c>
      <c r="S51" s="24">
        <f t="shared" si="1"/>
        <v>1.1092000000000002</v>
      </c>
      <c r="T51" s="24">
        <f t="shared" si="2"/>
        <v>10.1332</v>
      </c>
      <c r="U51" s="25">
        <f t="shared" si="3"/>
        <v>15098.468000000001</v>
      </c>
      <c r="V51" s="26"/>
      <c r="W51" s="30">
        <v>1</v>
      </c>
      <c r="X51" s="30">
        <v>12</v>
      </c>
      <c r="Y51" s="30">
        <v>2017</v>
      </c>
    </row>
    <row r="52" spans="1:25">
      <c r="A52" s="20">
        <v>35</v>
      </c>
      <c r="B52" s="20">
        <v>2</v>
      </c>
      <c r="C52" s="21" t="s">
        <v>287</v>
      </c>
      <c r="D52" s="20" t="s">
        <v>288</v>
      </c>
      <c r="E52" s="20" t="s">
        <v>16</v>
      </c>
      <c r="F52" s="23">
        <v>2.67</v>
      </c>
      <c r="G52" s="20"/>
      <c r="H52" s="24"/>
      <c r="I52" s="20">
        <v>0.3</v>
      </c>
      <c r="J52" s="20">
        <v>0.3</v>
      </c>
      <c r="K52" s="20"/>
      <c r="L52" s="20"/>
      <c r="M52" s="20">
        <v>0.2</v>
      </c>
      <c r="N52" s="20">
        <v>50</v>
      </c>
      <c r="O52" s="24">
        <f t="shared" si="5"/>
        <v>1.4849999999999999</v>
      </c>
      <c r="P52" s="20"/>
      <c r="Q52" s="20"/>
      <c r="R52" s="24">
        <f t="shared" si="0"/>
        <v>2.2850000000000001</v>
      </c>
      <c r="S52" s="24">
        <f t="shared" si="1"/>
        <v>0.69794999999999985</v>
      </c>
      <c r="T52" s="24">
        <f t="shared" si="2"/>
        <v>5.6529499999999997</v>
      </c>
      <c r="U52" s="25">
        <f t="shared" si="3"/>
        <v>8422.8954999999987</v>
      </c>
      <c r="V52" s="26"/>
      <c r="W52" s="30">
        <v>1</v>
      </c>
      <c r="X52" s="30">
        <v>5</v>
      </c>
      <c r="Y52" s="30">
        <v>2018</v>
      </c>
    </row>
    <row r="53" spans="1:25">
      <c r="A53" s="20">
        <v>36</v>
      </c>
      <c r="B53" s="20">
        <v>3</v>
      </c>
      <c r="C53" s="21" t="s">
        <v>289</v>
      </c>
      <c r="D53" s="22">
        <v>30839</v>
      </c>
      <c r="E53" s="20" t="s">
        <v>11</v>
      </c>
      <c r="F53" s="23">
        <v>2.86</v>
      </c>
      <c r="G53" s="20"/>
      <c r="H53" s="24"/>
      <c r="I53" s="20"/>
      <c r="J53" s="20">
        <v>0.3</v>
      </c>
      <c r="K53" s="20"/>
      <c r="L53" s="20"/>
      <c r="M53" s="20">
        <v>0.2</v>
      </c>
      <c r="N53" s="20">
        <v>50</v>
      </c>
      <c r="O53" s="24">
        <f t="shared" si="5"/>
        <v>1.43</v>
      </c>
      <c r="P53" s="20"/>
      <c r="Q53" s="20"/>
      <c r="R53" s="24">
        <f t="shared" si="0"/>
        <v>1.93</v>
      </c>
      <c r="S53" s="24">
        <f t="shared" si="1"/>
        <v>0.67209999999999992</v>
      </c>
      <c r="T53" s="24">
        <f t="shared" si="2"/>
        <v>5.4620999999999995</v>
      </c>
      <c r="U53" s="25">
        <f t="shared" si="3"/>
        <v>8138.5289999999995</v>
      </c>
      <c r="V53" s="26"/>
      <c r="W53" s="30">
        <v>1</v>
      </c>
      <c r="X53" s="30">
        <v>11</v>
      </c>
      <c r="Y53" s="30">
        <v>2018</v>
      </c>
    </row>
    <row r="54" spans="1:25">
      <c r="A54" s="20">
        <v>37</v>
      </c>
      <c r="B54" s="20">
        <v>4</v>
      </c>
      <c r="C54" s="21" t="s">
        <v>290</v>
      </c>
      <c r="D54" s="20" t="s">
        <v>291</v>
      </c>
      <c r="E54" s="20" t="s">
        <v>12</v>
      </c>
      <c r="F54" s="23">
        <v>2.67</v>
      </c>
      <c r="G54" s="20"/>
      <c r="H54" s="24"/>
      <c r="I54" s="20"/>
      <c r="J54" s="20">
        <v>0.3</v>
      </c>
      <c r="K54" s="20"/>
      <c r="L54" s="20"/>
      <c r="M54" s="20">
        <v>0.2</v>
      </c>
      <c r="N54" s="20">
        <v>50</v>
      </c>
      <c r="O54" s="24">
        <f t="shared" si="5"/>
        <v>1.335</v>
      </c>
      <c r="P54" s="20"/>
      <c r="Q54" s="20"/>
      <c r="R54" s="24">
        <f t="shared" si="0"/>
        <v>1.835</v>
      </c>
      <c r="S54" s="24">
        <f t="shared" si="1"/>
        <v>0.62744999999999995</v>
      </c>
      <c r="T54" s="24">
        <f t="shared" si="2"/>
        <v>5.1324499999999995</v>
      </c>
      <c r="U54" s="25">
        <f t="shared" si="3"/>
        <v>7647.3504999999996</v>
      </c>
      <c r="V54" s="26"/>
      <c r="W54" s="30">
        <v>1</v>
      </c>
      <c r="X54" s="30">
        <v>10</v>
      </c>
      <c r="Y54" s="30">
        <v>2016</v>
      </c>
    </row>
    <row r="55" spans="1:25">
      <c r="A55" s="20">
        <v>38</v>
      </c>
      <c r="B55" s="20">
        <v>5</v>
      </c>
      <c r="C55" s="35" t="s">
        <v>112</v>
      </c>
      <c r="D55" s="20" t="s">
        <v>292</v>
      </c>
      <c r="E55" s="20" t="s">
        <v>16</v>
      </c>
      <c r="F55" s="23">
        <v>2.67</v>
      </c>
      <c r="G55" s="20"/>
      <c r="H55" s="24"/>
      <c r="I55" s="20"/>
      <c r="J55" s="20">
        <v>0.3</v>
      </c>
      <c r="K55" s="20"/>
      <c r="L55" s="20"/>
      <c r="M55" s="20"/>
      <c r="N55" s="20">
        <v>40</v>
      </c>
      <c r="O55" s="24">
        <f t="shared" si="5"/>
        <v>1.0680000000000001</v>
      </c>
      <c r="P55" s="20"/>
      <c r="Q55" s="20"/>
      <c r="R55" s="24">
        <f t="shared" si="0"/>
        <v>1.3680000000000001</v>
      </c>
      <c r="S55" s="24">
        <f t="shared" si="1"/>
        <v>0.62744999999999995</v>
      </c>
      <c r="T55" s="24">
        <f t="shared" si="2"/>
        <v>4.6654499999999999</v>
      </c>
      <c r="U55" s="25">
        <f t="shared" si="3"/>
        <v>6951.5204999999996</v>
      </c>
      <c r="V55" s="26"/>
      <c r="W55" s="30">
        <v>1</v>
      </c>
      <c r="X55" s="30">
        <v>7</v>
      </c>
      <c r="Y55" s="30">
        <v>2019</v>
      </c>
    </row>
    <row r="56" spans="1:25">
      <c r="A56" s="20">
        <v>39</v>
      </c>
      <c r="B56" s="20">
        <v>6</v>
      </c>
      <c r="C56" s="21" t="s">
        <v>43</v>
      </c>
      <c r="D56" s="22">
        <v>23867</v>
      </c>
      <c r="E56" s="20" t="s">
        <v>11</v>
      </c>
      <c r="F56" s="23">
        <v>4.0599999999999996</v>
      </c>
      <c r="G56" s="20">
        <v>9</v>
      </c>
      <c r="H56" s="24">
        <f>F56*G56%</f>
        <v>0.36539999999999995</v>
      </c>
      <c r="I56" s="20"/>
      <c r="J56" s="20">
        <v>0.3</v>
      </c>
      <c r="K56" s="20"/>
      <c r="L56" s="20"/>
      <c r="M56" s="20">
        <v>0.2</v>
      </c>
      <c r="N56" s="20">
        <v>50</v>
      </c>
      <c r="O56" s="24">
        <f t="shared" si="5"/>
        <v>2.2126999999999999</v>
      </c>
      <c r="P56" s="20"/>
      <c r="Q56" s="20"/>
      <c r="R56" s="24">
        <f t="shared" si="0"/>
        <v>3.0781000000000001</v>
      </c>
      <c r="S56" s="24">
        <f t="shared" si="1"/>
        <v>1.0399689999999999</v>
      </c>
      <c r="T56" s="24">
        <f t="shared" si="2"/>
        <v>8.1780689999999989</v>
      </c>
      <c r="U56" s="25">
        <f t="shared" si="3"/>
        <v>12185.322809999998</v>
      </c>
      <c r="V56" s="26"/>
      <c r="W56" s="30">
        <v>1</v>
      </c>
      <c r="X56" s="30">
        <v>12</v>
      </c>
      <c r="Y56" s="30">
        <v>2018</v>
      </c>
    </row>
    <row r="57" spans="1:25">
      <c r="A57" s="20">
        <v>40</v>
      </c>
      <c r="B57" s="20">
        <v>7</v>
      </c>
      <c r="C57" s="21" t="s">
        <v>293</v>
      </c>
      <c r="D57" s="20" t="s">
        <v>294</v>
      </c>
      <c r="E57" s="20" t="s">
        <v>12</v>
      </c>
      <c r="F57" s="23">
        <v>3.46</v>
      </c>
      <c r="G57" s="20"/>
      <c r="H57" s="24"/>
      <c r="I57" s="20"/>
      <c r="J57" s="20">
        <v>0.3</v>
      </c>
      <c r="K57" s="20"/>
      <c r="L57" s="20"/>
      <c r="M57" s="20">
        <v>0.2</v>
      </c>
      <c r="N57" s="20">
        <v>50</v>
      </c>
      <c r="O57" s="24">
        <f t="shared" si="5"/>
        <v>1.73</v>
      </c>
      <c r="P57" s="20"/>
      <c r="Q57" s="20"/>
      <c r="R57" s="24">
        <f t="shared" si="0"/>
        <v>2.23</v>
      </c>
      <c r="S57" s="24">
        <f t="shared" si="1"/>
        <v>0.81310000000000004</v>
      </c>
      <c r="T57" s="24">
        <f t="shared" si="2"/>
        <v>6.5030999999999999</v>
      </c>
      <c r="U57" s="25">
        <f t="shared" si="3"/>
        <v>9689.6190000000006</v>
      </c>
      <c r="V57" s="26"/>
      <c r="W57" s="30">
        <v>15</v>
      </c>
      <c r="X57" s="30">
        <v>4</v>
      </c>
      <c r="Y57" s="30">
        <v>2018</v>
      </c>
    </row>
    <row r="58" spans="1:25">
      <c r="A58" s="20">
        <v>41</v>
      </c>
      <c r="B58" s="20">
        <v>1</v>
      </c>
      <c r="C58" s="21" t="s">
        <v>88</v>
      </c>
      <c r="D58" s="22">
        <v>28806</v>
      </c>
      <c r="E58" s="20" t="s">
        <v>267</v>
      </c>
      <c r="F58" s="23">
        <v>3.33</v>
      </c>
      <c r="G58" s="20"/>
      <c r="H58" s="24"/>
      <c r="I58" s="20">
        <v>0</v>
      </c>
      <c r="J58" s="20">
        <v>0.3</v>
      </c>
      <c r="K58" s="20"/>
      <c r="L58" s="20"/>
      <c r="M58" s="20"/>
      <c r="N58" s="20">
        <v>40</v>
      </c>
      <c r="O58" s="24">
        <f>(F58+H58+I58)*N58%</f>
        <v>1.3320000000000001</v>
      </c>
      <c r="P58" s="20"/>
      <c r="Q58" s="20"/>
      <c r="R58" s="24">
        <f>H58+I58+J58+K58+L58+M58+O58+P58+Q58</f>
        <v>1.6320000000000001</v>
      </c>
      <c r="S58" s="24">
        <f>SUM(F58+H58+I58)*23.5/100</f>
        <v>0.78254999999999997</v>
      </c>
      <c r="T58" s="24">
        <f>F58+R58+S58</f>
        <v>5.7445499999999994</v>
      </c>
      <c r="U58" s="25">
        <f>SUM(T58)*1490</f>
        <v>8559.3794999999991</v>
      </c>
      <c r="V58" s="26"/>
      <c r="W58" s="29">
        <v>15</v>
      </c>
      <c r="X58" s="29">
        <v>7</v>
      </c>
      <c r="Y58" s="29">
        <v>2018</v>
      </c>
    </row>
    <row r="59" spans="1:25">
      <c r="A59" s="20">
        <v>42</v>
      </c>
      <c r="B59" s="20">
        <v>9</v>
      </c>
      <c r="C59" s="21" t="s">
        <v>295</v>
      </c>
      <c r="D59" s="20" t="s">
        <v>296</v>
      </c>
      <c r="E59" s="20" t="s">
        <v>12</v>
      </c>
      <c r="F59" s="23">
        <v>4.0599999999999996</v>
      </c>
      <c r="G59" s="20">
        <v>6</v>
      </c>
      <c r="H59" s="24">
        <f>F59*G59%</f>
        <v>0.24359999999999996</v>
      </c>
      <c r="I59" s="20"/>
      <c r="J59" s="20">
        <v>0.3</v>
      </c>
      <c r="K59" s="20"/>
      <c r="L59" s="20"/>
      <c r="M59" s="20"/>
      <c r="N59" s="20">
        <v>40</v>
      </c>
      <c r="O59" s="24">
        <f t="shared" si="5"/>
        <v>1.7214399999999999</v>
      </c>
      <c r="P59" s="20"/>
      <c r="Q59" s="20"/>
      <c r="R59" s="24">
        <f t="shared" si="0"/>
        <v>2.2650399999999999</v>
      </c>
      <c r="S59" s="24">
        <f t="shared" si="1"/>
        <v>1.0113459999999999</v>
      </c>
      <c r="T59" s="24">
        <f t="shared" si="2"/>
        <v>7.3363859999999992</v>
      </c>
      <c r="U59" s="25">
        <f t="shared" si="3"/>
        <v>10931.215139999998</v>
      </c>
      <c r="V59" s="26"/>
      <c r="W59" s="30">
        <v>1</v>
      </c>
      <c r="X59" s="30">
        <v>1</v>
      </c>
      <c r="Y59" s="30">
        <v>2018</v>
      </c>
    </row>
    <row r="60" spans="1:25">
      <c r="A60" s="20">
        <v>43</v>
      </c>
      <c r="B60" s="20">
        <v>10</v>
      </c>
      <c r="C60" s="21" t="s">
        <v>297</v>
      </c>
      <c r="D60" s="20" t="s">
        <v>298</v>
      </c>
      <c r="E60" s="20" t="s">
        <v>12</v>
      </c>
      <c r="F60" s="23">
        <v>3.06</v>
      </c>
      <c r="G60" s="26"/>
      <c r="H60" s="37"/>
      <c r="I60" s="20"/>
      <c r="J60" s="20">
        <v>0.3</v>
      </c>
      <c r="K60" s="20"/>
      <c r="L60" s="20"/>
      <c r="M60" s="20"/>
      <c r="N60" s="20">
        <v>40</v>
      </c>
      <c r="O60" s="24">
        <f t="shared" si="5"/>
        <v>1.2240000000000002</v>
      </c>
      <c r="P60" s="20"/>
      <c r="Q60" s="20"/>
      <c r="R60" s="24">
        <f t="shared" si="0"/>
        <v>1.5240000000000002</v>
      </c>
      <c r="S60" s="24">
        <f t="shared" si="1"/>
        <v>0.71909999999999996</v>
      </c>
      <c r="T60" s="24">
        <f t="shared" si="2"/>
        <v>5.3031000000000006</v>
      </c>
      <c r="U60" s="25">
        <f t="shared" si="3"/>
        <v>7901.6190000000006</v>
      </c>
      <c r="V60" s="26"/>
      <c r="W60" s="30">
        <v>15</v>
      </c>
      <c r="X60" s="30">
        <v>4</v>
      </c>
      <c r="Y60" s="30">
        <v>2019</v>
      </c>
    </row>
    <row r="61" spans="1:25">
      <c r="A61" s="20">
        <v>44</v>
      </c>
      <c r="B61" s="20">
        <v>11</v>
      </c>
      <c r="C61" s="21" t="s">
        <v>299</v>
      </c>
      <c r="D61" s="22">
        <v>32419</v>
      </c>
      <c r="E61" s="20" t="s">
        <v>11</v>
      </c>
      <c r="F61" s="23">
        <v>2.66</v>
      </c>
      <c r="G61" s="20"/>
      <c r="H61" s="24"/>
      <c r="I61" s="20">
        <v>0.3</v>
      </c>
      <c r="J61" s="20">
        <v>0.3</v>
      </c>
      <c r="K61" s="20"/>
      <c r="L61" s="20"/>
      <c r="M61" s="20"/>
      <c r="N61" s="20">
        <v>40</v>
      </c>
      <c r="O61" s="24">
        <f t="shared" si="5"/>
        <v>1.1839999999999999</v>
      </c>
      <c r="P61" s="20"/>
      <c r="Q61" s="20"/>
      <c r="R61" s="24">
        <f t="shared" si="0"/>
        <v>1.7839999999999998</v>
      </c>
      <c r="S61" s="24">
        <f t="shared" si="1"/>
        <v>0.6956</v>
      </c>
      <c r="T61" s="24">
        <f t="shared" si="2"/>
        <v>5.1395999999999997</v>
      </c>
      <c r="U61" s="25">
        <f t="shared" si="3"/>
        <v>7658.0039999999999</v>
      </c>
      <c r="V61" s="26"/>
      <c r="W61" s="30">
        <v>2</v>
      </c>
      <c r="X61" s="30">
        <v>6</v>
      </c>
      <c r="Y61" s="30">
        <v>2018</v>
      </c>
    </row>
    <row r="62" spans="1:25">
      <c r="A62" s="20">
        <v>45</v>
      </c>
      <c r="B62" s="20">
        <v>12</v>
      </c>
      <c r="C62" s="21" t="s">
        <v>80</v>
      </c>
      <c r="D62" s="20" t="s">
        <v>300</v>
      </c>
      <c r="E62" s="20">
        <v>16130</v>
      </c>
      <c r="F62" s="23">
        <v>3.63</v>
      </c>
      <c r="G62" s="20"/>
      <c r="H62" s="24"/>
      <c r="I62" s="20"/>
      <c r="J62" s="20">
        <v>0.3</v>
      </c>
      <c r="K62" s="20"/>
      <c r="L62" s="20"/>
      <c r="M62" s="20">
        <v>0.2</v>
      </c>
      <c r="N62" s="20">
        <v>40</v>
      </c>
      <c r="O62" s="24">
        <f t="shared" si="5"/>
        <v>1.452</v>
      </c>
      <c r="P62" s="20">
        <v>0</v>
      </c>
      <c r="Q62" s="20"/>
      <c r="R62" s="24">
        <f t="shared" si="0"/>
        <v>1.952</v>
      </c>
      <c r="S62" s="24">
        <f t="shared" si="1"/>
        <v>0.85304999999999997</v>
      </c>
      <c r="T62" s="24">
        <f t="shared" si="2"/>
        <v>6.4350499999999995</v>
      </c>
      <c r="U62" s="25">
        <f t="shared" si="3"/>
        <v>9588.2244999999984</v>
      </c>
      <c r="V62" s="26"/>
      <c r="W62" s="30">
        <v>1</v>
      </c>
      <c r="X62" s="30">
        <v>12</v>
      </c>
      <c r="Y62" s="30">
        <v>2015</v>
      </c>
    </row>
    <row r="63" spans="1:25">
      <c r="A63" s="20">
        <v>46</v>
      </c>
      <c r="B63" s="20">
        <v>13</v>
      </c>
      <c r="C63" s="21" t="s">
        <v>110</v>
      </c>
      <c r="D63" s="22">
        <v>32180</v>
      </c>
      <c r="E63" s="20" t="s">
        <v>11</v>
      </c>
      <c r="F63" s="23">
        <v>2.46</v>
      </c>
      <c r="G63" s="20"/>
      <c r="H63" s="24"/>
      <c r="I63" s="20"/>
      <c r="J63" s="20">
        <v>0.3</v>
      </c>
      <c r="K63" s="20"/>
      <c r="L63" s="20"/>
      <c r="M63" s="20"/>
      <c r="N63" s="20">
        <v>40</v>
      </c>
      <c r="O63" s="24">
        <f t="shared" si="5"/>
        <v>0.98399999999999999</v>
      </c>
      <c r="P63" s="20"/>
      <c r="Q63" s="20"/>
      <c r="R63" s="24">
        <f t="shared" si="0"/>
        <v>1.284</v>
      </c>
      <c r="S63" s="24">
        <f t="shared" si="1"/>
        <v>0.57810000000000006</v>
      </c>
      <c r="T63" s="24">
        <f t="shared" si="2"/>
        <v>4.3220999999999998</v>
      </c>
      <c r="U63" s="25">
        <f t="shared" si="3"/>
        <v>6439.9290000000001</v>
      </c>
      <c r="V63" s="26"/>
      <c r="W63" s="30">
        <v>1</v>
      </c>
      <c r="X63" s="30">
        <v>12</v>
      </c>
      <c r="Y63" s="30">
        <v>2017</v>
      </c>
    </row>
    <row r="64" spans="1:25">
      <c r="A64" s="20">
        <v>47</v>
      </c>
      <c r="B64" s="20">
        <v>14</v>
      </c>
      <c r="C64" s="21" t="s">
        <v>301</v>
      </c>
      <c r="D64" s="22">
        <v>30380</v>
      </c>
      <c r="E64" s="20" t="s">
        <v>16</v>
      </c>
      <c r="F64" s="23">
        <v>3</v>
      </c>
      <c r="G64" s="20"/>
      <c r="H64" s="24"/>
      <c r="I64" s="20">
        <v>0.4</v>
      </c>
      <c r="J64" s="20">
        <v>0.3</v>
      </c>
      <c r="K64" s="20">
        <v>0.1</v>
      </c>
      <c r="L64" s="20"/>
      <c r="M64" s="20"/>
      <c r="N64" s="20">
        <v>40</v>
      </c>
      <c r="O64" s="24">
        <f t="shared" si="5"/>
        <v>1.36</v>
      </c>
      <c r="P64" s="20"/>
      <c r="Q64" s="20"/>
      <c r="R64" s="24">
        <f t="shared" si="0"/>
        <v>2.16</v>
      </c>
      <c r="S64" s="24">
        <f t="shared" si="1"/>
        <v>0.79899999999999993</v>
      </c>
      <c r="T64" s="24">
        <f t="shared" si="2"/>
        <v>5.9589999999999996</v>
      </c>
      <c r="U64" s="25">
        <f t="shared" si="3"/>
        <v>8878.91</v>
      </c>
      <c r="V64" s="26"/>
      <c r="W64" s="30">
        <v>1</v>
      </c>
      <c r="X64" s="30">
        <v>6</v>
      </c>
      <c r="Y64" s="30">
        <v>2018</v>
      </c>
    </row>
    <row r="65" spans="1:25">
      <c r="A65" s="20">
        <v>48</v>
      </c>
      <c r="B65" s="20">
        <v>15</v>
      </c>
      <c r="C65" s="21" t="s">
        <v>36</v>
      </c>
      <c r="D65" s="20" t="s">
        <v>37</v>
      </c>
      <c r="E65" s="20" t="s">
        <v>38</v>
      </c>
      <c r="F65" s="23">
        <v>4.0599999999999996</v>
      </c>
      <c r="G65" s="20">
        <v>11</v>
      </c>
      <c r="H65" s="24">
        <f>F65*G65%</f>
        <v>0.44659999999999994</v>
      </c>
      <c r="I65" s="20"/>
      <c r="J65" s="20">
        <v>0.3</v>
      </c>
      <c r="K65" s="20">
        <v>0.1</v>
      </c>
      <c r="L65" s="20"/>
      <c r="M65" s="20"/>
      <c r="N65" s="20">
        <v>40</v>
      </c>
      <c r="O65" s="24">
        <f t="shared" si="5"/>
        <v>1.80264</v>
      </c>
      <c r="P65" s="20"/>
      <c r="Q65" s="20"/>
      <c r="R65" s="24">
        <f t="shared" si="0"/>
        <v>2.6492399999999998</v>
      </c>
      <c r="S65" s="24">
        <f t="shared" si="1"/>
        <v>1.059051</v>
      </c>
      <c r="T65" s="24">
        <f t="shared" si="2"/>
        <v>7.7682909999999996</v>
      </c>
      <c r="U65" s="25">
        <f t="shared" si="3"/>
        <v>11574.75359</v>
      </c>
      <c r="V65" s="26"/>
      <c r="W65" s="30">
        <v>1</v>
      </c>
      <c r="X65" s="30">
        <v>12</v>
      </c>
      <c r="Y65" s="30">
        <v>2018</v>
      </c>
    </row>
    <row r="66" spans="1:25">
      <c r="A66" s="20">
        <v>49</v>
      </c>
      <c r="B66" s="20">
        <v>16</v>
      </c>
      <c r="C66" s="21" t="s">
        <v>73</v>
      </c>
      <c r="D66" s="22">
        <v>25123</v>
      </c>
      <c r="E66" s="20" t="s">
        <v>38</v>
      </c>
      <c r="F66" s="23">
        <v>4.0599999999999996</v>
      </c>
      <c r="G66" s="20">
        <v>8</v>
      </c>
      <c r="H66" s="24">
        <f>F66*G66%</f>
        <v>0.32479999999999998</v>
      </c>
      <c r="I66" s="20"/>
      <c r="J66" s="20">
        <v>0.3</v>
      </c>
      <c r="K66" s="20">
        <v>0.1</v>
      </c>
      <c r="L66" s="20"/>
      <c r="M66" s="20"/>
      <c r="N66" s="20">
        <v>40</v>
      </c>
      <c r="O66" s="24">
        <f t="shared" si="5"/>
        <v>1.7539199999999999</v>
      </c>
      <c r="P66" s="20"/>
      <c r="Q66" s="20"/>
      <c r="R66" s="24">
        <f t="shared" si="0"/>
        <v>2.47872</v>
      </c>
      <c r="S66" s="24">
        <f t="shared" si="1"/>
        <v>1.0304279999999999</v>
      </c>
      <c r="T66" s="24">
        <f t="shared" si="2"/>
        <v>7.5691479999999993</v>
      </c>
      <c r="U66" s="25">
        <f t="shared" si="3"/>
        <v>11278.030519999998</v>
      </c>
      <c r="V66" s="26"/>
      <c r="W66" s="30">
        <v>1</v>
      </c>
      <c r="X66" s="30">
        <v>7</v>
      </c>
      <c r="Y66" s="30">
        <v>2018</v>
      </c>
    </row>
    <row r="67" spans="1:25">
      <c r="A67" s="20">
        <v>50</v>
      </c>
      <c r="B67" s="20">
        <v>17</v>
      </c>
      <c r="C67" s="21" t="s">
        <v>302</v>
      </c>
      <c r="D67" s="20" t="s">
        <v>303</v>
      </c>
      <c r="E67" s="20" t="s">
        <v>38</v>
      </c>
      <c r="F67" s="23">
        <v>2.46</v>
      </c>
      <c r="G67" s="20"/>
      <c r="H67" s="24"/>
      <c r="I67" s="20">
        <v>0.3</v>
      </c>
      <c r="J67" s="20">
        <v>0.3</v>
      </c>
      <c r="K67" s="20">
        <v>0.1</v>
      </c>
      <c r="L67" s="20"/>
      <c r="M67" s="20"/>
      <c r="N67" s="20">
        <v>40</v>
      </c>
      <c r="O67" s="24">
        <f t="shared" si="5"/>
        <v>1.1039999999999999</v>
      </c>
      <c r="P67" s="20"/>
      <c r="Q67" s="20"/>
      <c r="R67" s="24">
        <f t="shared" si="0"/>
        <v>1.8039999999999998</v>
      </c>
      <c r="S67" s="24">
        <f t="shared" si="1"/>
        <v>0.64859999999999995</v>
      </c>
      <c r="T67" s="24">
        <f t="shared" si="2"/>
        <v>4.9125999999999994</v>
      </c>
      <c r="U67" s="25">
        <f t="shared" si="3"/>
        <v>7319.7739999999994</v>
      </c>
      <c r="V67" s="26"/>
      <c r="W67" s="29">
        <v>1</v>
      </c>
      <c r="X67" s="29">
        <v>10</v>
      </c>
      <c r="Y67" s="29">
        <v>2019</v>
      </c>
    </row>
    <row r="68" spans="1:25">
      <c r="A68" s="20">
        <v>51</v>
      </c>
      <c r="B68" s="20">
        <v>18</v>
      </c>
      <c r="C68" s="21" t="s">
        <v>304</v>
      </c>
      <c r="D68" s="20" t="s">
        <v>305</v>
      </c>
      <c r="E68" s="20" t="s">
        <v>38</v>
      </c>
      <c r="F68" s="23">
        <v>3.06</v>
      </c>
      <c r="G68" s="20"/>
      <c r="H68" s="24"/>
      <c r="I68" s="20"/>
      <c r="J68" s="20">
        <v>0.3</v>
      </c>
      <c r="K68" s="20">
        <v>0.1</v>
      </c>
      <c r="L68" s="20"/>
      <c r="M68" s="20"/>
      <c r="N68" s="20">
        <v>40</v>
      </c>
      <c r="O68" s="24">
        <f t="shared" si="5"/>
        <v>1.2240000000000002</v>
      </c>
      <c r="P68" s="20"/>
      <c r="Q68" s="20"/>
      <c r="R68" s="24">
        <f t="shared" si="0"/>
        <v>1.6240000000000001</v>
      </c>
      <c r="S68" s="24">
        <f t="shared" si="1"/>
        <v>0.71909999999999996</v>
      </c>
      <c r="T68" s="24">
        <f t="shared" si="2"/>
        <v>5.4031000000000002</v>
      </c>
      <c r="U68" s="25">
        <f t="shared" si="3"/>
        <v>8050.6190000000006</v>
      </c>
      <c r="V68" s="26"/>
      <c r="W68" s="30">
        <v>15</v>
      </c>
      <c r="X68" s="30">
        <v>4</v>
      </c>
      <c r="Y68" s="30">
        <v>2019</v>
      </c>
    </row>
    <row r="69" spans="1:25">
      <c r="A69" s="20">
        <v>52</v>
      </c>
      <c r="B69" s="20">
        <v>19</v>
      </c>
      <c r="C69" s="21" t="s">
        <v>404</v>
      </c>
      <c r="D69" s="22">
        <v>33880</v>
      </c>
      <c r="E69" s="20" t="s">
        <v>16</v>
      </c>
      <c r="F69" s="23">
        <v>2.34</v>
      </c>
      <c r="G69" s="20"/>
      <c r="H69" s="24"/>
      <c r="I69" s="20"/>
      <c r="J69" s="20">
        <v>0.3</v>
      </c>
      <c r="K69" s="20"/>
      <c r="L69" s="20"/>
      <c r="M69" s="20"/>
      <c r="N69" s="20">
        <v>40</v>
      </c>
      <c r="O69" s="24">
        <f t="shared" si="5"/>
        <v>0.93599999999999994</v>
      </c>
      <c r="P69" s="20"/>
      <c r="Q69" s="20"/>
      <c r="R69" s="24">
        <f t="shared" si="0"/>
        <v>1.236</v>
      </c>
      <c r="S69" s="24">
        <f t="shared" si="1"/>
        <v>0.54989999999999994</v>
      </c>
      <c r="T69" s="24">
        <f t="shared" si="2"/>
        <v>4.1258999999999997</v>
      </c>
      <c r="U69" s="25">
        <f t="shared" si="3"/>
        <v>6147.5909999999994</v>
      </c>
      <c r="V69" s="26"/>
      <c r="W69" s="30">
        <v>1</v>
      </c>
      <c r="X69" s="30">
        <v>4</v>
      </c>
      <c r="Y69" s="30">
        <v>2019</v>
      </c>
    </row>
    <row r="70" spans="1:25">
      <c r="A70" s="20">
        <v>53</v>
      </c>
      <c r="B70" s="20">
        <v>20</v>
      </c>
      <c r="C70" s="21" t="s">
        <v>76</v>
      </c>
      <c r="D70" s="20" t="s">
        <v>306</v>
      </c>
      <c r="E70" s="20" t="s">
        <v>11</v>
      </c>
      <c r="F70" s="23">
        <v>4.0599999999999996</v>
      </c>
      <c r="G70" s="20"/>
      <c r="H70" s="24"/>
      <c r="I70" s="20"/>
      <c r="J70" s="20">
        <v>0.3</v>
      </c>
      <c r="K70" s="20"/>
      <c r="L70" s="20"/>
      <c r="M70" s="20">
        <v>0.2</v>
      </c>
      <c r="N70" s="20">
        <v>40</v>
      </c>
      <c r="O70" s="24">
        <f t="shared" si="5"/>
        <v>1.6239999999999999</v>
      </c>
      <c r="P70" s="20"/>
      <c r="Q70" s="20"/>
      <c r="R70" s="24">
        <f t="shared" si="0"/>
        <v>2.1239999999999997</v>
      </c>
      <c r="S70" s="24">
        <f t="shared" si="1"/>
        <v>0.95409999999999995</v>
      </c>
      <c r="T70" s="24">
        <f t="shared" si="2"/>
        <v>7.1380999999999997</v>
      </c>
      <c r="U70" s="25">
        <f t="shared" si="3"/>
        <v>10635.769</v>
      </c>
      <c r="V70" s="26"/>
      <c r="W70" s="30">
        <v>1</v>
      </c>
      <c r="X70" s="30">
        <v>10</v>
      </c>
      <c r="Y70" s="30">
        <v>2017</v>
      </c>
    </row>
    <row r="71" spans="1:25">
      <c r="A71" s="20"/>
      <c r="B71" s="20"/>
      <c r="C71" s="908" t="s">
        <v>307</v>
      </c>
      <c r="D71" s="908"/>
      <c r="E71" s="20"/>
      <c r="F71" s="23"/>
      <c r="G71" s="20"/>
      <c r="H71" s="24"/>
      <c r="I71" s="20"/>
      <c r="J71" s="20"/>
      <c r="K71" s="20"/>
      <c r="L71" s="20"/>
      <c r="M71" s="20"/>
      <c r="N71" s="20"/>
      <c r="O71" s="24"/>
      <c r="P71" s="20"/>
      <c r="Q71" s="20"/>
      <c r="R71" s="24"/>
      <c r="S71" s="24"/>
      <c r="T71" s="24"/>
      <c r="U71" s="25">
        <f t="shared" si="3"/>
        <v>0</v>
      </c>
      <c r="V71" s="26"/>
      <c r="W71" s="27"/>
      <c r="X71" s="27"/>
      <c r="Y71" s="28"/>
    </row>
    <row r="72" spans="1:25">
      <c r="A72" s="20">
        <v>54</v>
      </c>
      <c r="B72" s="20">
        <v>1</v>
      </c>
      <c r="C72" s="21" t="s">
        <v>59</v>
      </c>
      <c r="D72" s="20" t="s">
        <v>308</v>
      </c>
      <c r="E72" s="20" t="s">
        <v>16</v>
      </c>
      <c r="F72" s="23">
        <v>4.6500000000000004</v>
      </c>
      <c r="G72" s="20"/>
      <c r="H72" s="24"/>
      <c r="I72" s="20">
        <v>0.4</v>
      </c>
      <c r="J72" s="20">
        <v>0.3</v>
      </c>
      <c r="K72" s="20"/>
      <c r="L72" s="20"/>
      <c r="M72" s="20"/>
      <c r="N72" s="20">
        <v>40</v>
      </c>
      <c r="O72" s="24">
        <f t="shared" ref="O72:O80" si="6">(F72+H72+I72)*N72%</f>
        <v>2.0200000000000005</v>
      </c>
      <c r="P72" s="20"/>
      <c r="Q72" s="20"/>
      <c r="R72" s="24">
        <f t="shared" si="0"/>
        <v>2.7200000000000006</v>
      </c>
      <c r="S72" s="24">
        <f t="shared" si="1"/>
        <v>1.1867500000000002</v>
      </c>
      <c r="T72" s="24">
        <f t="shared" si="2"/>
        <v>8.556750000000001</v>
      </c>
      <c r="U72" s="25">
        <f t="shared" si="3"/>
        <v>12749.557500000001</v>
      </c>
      <c r="V72" s="26"/>
      <c r="W72" s="30">
        <v>1</v>
      </c>
      <c r="X72" s="30">
        <v>10</v>
      </c>
      <c r="Y72" s="30">
        <v>2017</v>
      </c>
    </row>
    <row r="73" spans="1:25">
      <c r="A73" s="20">
        <v>55</v>
      </c>
      <c r="B73" s="20">
        <v>2</v>
      </c>
      <c r="C73" s="21" t="s">
        <v>309</v>
      </c>
      <c r="D73" s="22">
        <v>24752</v>
      </c>
      <c r="E73" s="20" t="s">
        <v>12</v>
      </c>
      <c r="F73" s="23">
        <v>4.0599999999999996</v>
      </c>
      <c r="G73" s="20">
        <v>10</v>
      </c>
      <c r="H73" s="24">
        <f>F73*G73%</f>
        <v>0.40599999999999997</v>
      </c>
      <c r="I73" s="20">
        <v>0</v>
      </c>
      <c r="J73" s="20">
        <v>0.3</v>
      </c>
      <c r="K73" s="20"/>
      <c r="L73" s="20"/>
      <c r="M73" s="20"/>
      <c r="N73" s="20">
        <v>40</v>
      </c>
      <c r="O73" s="24">
        <f t="shared" si="6"/>
        <v>1.7863999999999998</v>
      </c>
      <c r="P73" s="20"/>
      <c r="Q73" s="20"/>
      <c r="R73" s="24">
        <f t="shared" si="0"/>
        <v>2.4923999999999999</v>
      </c>
      <c r="S73" s="24">
        <f t="shared" si="1"/>
        <v>1.0495099999999997</v>
      </c>
      <c r="T73" s="24">
        <f t="shared" si="2"/>
        <v>7.6019099999999993</v>
      </c>
      <c r="U73" s="25">
        <f t="shared" si="3"/>
        <v>11326.845899999998</v>
      </c>
      <c r="V73" s="26"/>
      <c r="W73" s="30">
        <v>1</v>
      </c>
      <c r="X73" s="30">
        <v>6</v>
      </c>
      <c r="Y73" s="30">
        <v>2019</v>
      </c>
    </row>
    <row r="74" spans="1:25">
      <c r="A74" s="20">
        <v>56</v>
      </c>
      <c r="B74" s="20">
        <v>3</v>
      </c>
      <c r="C74" s="21" t="s">
        <v>310</v>
      </c>
      <c r="D74" s="22">
        <v>30873</v>
      </c>
      <c r="E74" s="20" t="s">
        <v>12</v>
      </c>
      <c r="F74" s="23">
        <v>3</v>
      </c>
      <c r="G74" s="20"/>
      <c r="H74" s="24"/>
      <c r="I74" s="20">
        <v>0.3</v>
      </c>
      <c r="J74" s="20">
        <v>0.3</v>
      </c>
      <c r="K74" s="20"/>
      <c r="L74" s="20"/>
      <c r="M74" s="20"/>
      <c r="N74" s="20">
        <v>40</v>
      </c>
      <c r="O74" s="24">
        <f t="shared" si="6"/>
        <v>1.32</v>
      </c>
      <c r="P74" s="20"/>
      <c r="Q74" s="20"/>
      <c r="R74" s="24">
        <f t="shared" si="0"/>
        <v>1.92</v>
      </c>
      <c r="S74" s="24">
        <f t="shared" si="1"/>
        <v>0.77549999999999997</v>
      </c>
      <c r="T74" s="24">
        <f t="shared" si="2"/>
        <v>5.6955</v>
      </c>
      <c r="U74" s="25">
        <f t="shared" si="3"/>
        <v>8486.2950000000001</v>
      </c>
      <c r="V74" s="26"/>
      <c r="W74" s="29">
        <v>1</v>
      </c>
      <c r="X74" s="29">
        <v>4</v>
      </c>
      <c r="Y74" s="29">
        <v>2019</v>
      </c>
    </row>
    <row r="75" spans="1:25">
      <c r="A75" s="20">
        <v>57</v>
      </c>
      <c r="B75" s="20">
        <v>4</v>
      </c>
      <c r="C75" s="21" t="s">
        <v>311</v>
      </c>
      <c r="D75" s="20" t="s">
        <v>312</v>
      </c>
      <c r="E75" s="20" t="s">
        <v>12</v>
      </c>
      <c r="F75" s="23">
        <v>3.26</v>
      </c>
      <c r="G75" s="20"/>
      <c r="H75" s="24"/>
      <c r="I75" s="20">
        <v>0.3</v>
      </c>
      <c r="J75" s="20">
        <v>0.3</v>
      </c>
      <c r="K75" s="20"/>
      <c r="L75" s="20"/>
      <c r="M75" s="20"/>
      <c r="N75" s="20">
        <v>40</v>
      </c>
      <c r="O75" s="24">
        <f t="shared" si="6"/>
        <v>1.4239999999999999</v>
      </c>
      <c r="P75" s="20"/>
      <c r="Q75" s="20"/>
      <c r="R75" s="24">
        <f t="shared" si="0"/>
        <v>2.024</v>
      </c>
      <c r="S75" s="24">
        <f t="shared" si="1"/>
        <v>0.83660000000000001</v>
      </c>
      <c r="T75" s="24">
        <f t="shared" si="2"/>
        <v>6.1205999999999996</v>
      </c>
      <c r="U75" s="25">
        <f t="shared" si="3"/>
        <v>9119.6939999999995</v>
      </c>
      <c r="V75" s="26"/>
      <c r="W75" s="30">
        <v>1</v>
      </c>
      <c r="X75" s="30">
        <v>3</v>
      </c>
      <c r="Y75" s="30">
        <v>2018</v>
      </c>
    </row>
    <row r="76" spans="1:25">
      <c r="A76" s="20">
        <v>58</v>
      </c>
      <c r="B76" s="20">
        <v>5</v>
      </c>
      <c r="C76" s="21" t="s">
        <v>313</v>
      </c>
      <c r="D76" s="22">
        <v>32422</v>
      </c>
      <c r="E76" s="20" t="s">
        <v>12</v>
      </c>
      <c r="F76" s="23">
        <v>2.2599999999999998</v>
      </c>
      <c r="G76" s="20"/>
      <c r="H76" s="24"/>
      <c r="I76" s="20"/>
      <c r="J76" s="20">
        <v>0.3</v>
      </c>
      <c r="K76" s="20"/>
      <c r="L76" s="20"/>
      <c r="M76" s="20"/>
      <c r="N76" s="20">
        <v>40</v>
      </c>
      <c r="O76" s="24">
        <f t="shared" si="6"/>
        <v>0.90399999999999991</v>
      </c>
      <c r="P76" s="20"/>
      <c r="Q76" s="20"/>
      <c r="R76" s="24">
        <f t="shared" si="0"/>
        <v>1.204</v>
      </c>
      <c r="S76" s="24">
        <f t="shared" si="1"/>
        <v>0.53109999999999991</v>
      </c>
      <c r="T76" s="24">
        <f t="shared" si="2"/>
        <v>3.9950999999999994</v>
      </c>
      <c r="U76" s="25">
        <f t="shared" si="3"/>
        <v>5952.6989999999987</v>
      </c>
      <c r="V76" s="26"/>
      <c r="W76" s="30">
        <v>1</v>
      </c>
      <c r="X76" s="30">
        <v>4</v>
      </c>
      <c r="Y76" s="30">
        <v>2018</v>
      </c>
    </row>
    <row r="77" spans="1:25">
      <c r="A77" s="20">
        <v>59</v>
      </c>
      <c r="B77" s="20">
        <v>6</v>
      </c>
      <c r="C77" s="21" t="s">
        <v>314</v>
      </c>
      <c r="D77" s="22">
        <v>30111</v>
      </c>
      <c r="E77" s="20" t="s">
        <v>12</v>
      </c>
      <c r="F77" s="23">
        <v>2.66</v>
      </c>
      <c r="G77" s="20"/>
      <c r="H77" s="24"/>
      <c r="I77" s="20"/>
      <c r="J77" s="20">
        <v>0.3</v>
      </c>
      <c r="K77" s="20"/>
      <c r="L77" s="20"/>
      <c r="M77" s="20"/>
      <c r="N77" s="20">
        <v>40</v>
      </c>
      <c r="O77" s="24">
        <f t="shared" si="6"/>
        <v>1.0640000000000001</v>
      </c>
      <c r="P77" s="20"/>
      <c r="Q77" s="20"/>
      <c r="R77" s="24">
        <f t="shared" si="0"/>
        <v>1.3640000000000001</v>
      </c>
      <c r="S77" s="24">
        <f t="shared" si="1"/>
        <v>0.6251000000000001</v>
      </c>
      <c r="T77" s="24">
        <f t="shared" si="2"/>
        <v>4.6490999999999998</v>
      </c>
      <c r="U77" s="25">
        <f t="shared" si="3"/>
        <v>6927.1589999999997</v>
      </c>
      <c r="V77" s="26"/>
      <c r="W77" s="30">
        <v>2</v>
      </c>
      <c r="X77" s="30">
        <v>12</v>
      </c>
      <c r="Y77" s="30">
        <v>2018</v>
      </c>
    </row>
    <row r="78" spans="1:25">
      <c r="A78" s="20">
        <v>60</v>
      </c>
      <c r="B78" s="20">
        <v>7</v>
      </c>
      <c r="C78" s="21" t="s">
        <v>79</v>
      </c>
      <c r="D78" s="20" t="s">
        <v>315</v>
      </c>
      <c r="E78" s="20" t="s">
        <v>11</v>
      </c>
      <c r="F78" s="23">
        <v>3.86</v>
      </c>
      <c r="G78" s="20"/>
      <c r="H78" s="24"/>
      <c r="I78" s="20"/>
      <c r="J78" s="20">
        <v>0.3</v>
      </c>
      <c r="K78" s="20"/>
      <c r="L78" s="20"/>
      <c r="M78" s="20"/>
      <c r="N78" s="20">
        <v>40</v>
      </c>
      <c r="O78" s="24">
        <f t="shared" si="6"/>
        <v>1.544</v>
      </c>
      <c r="P78" s="20"/>
      <c r="Q78" s="20"/>
      <c r="R78" s="24">
        <f t="shared" ref="R78:R141" si="7">H78+I78+J78+K78+L78+M78+O78+P78+Q78</f>
        <v>1.8440000000000001</v>
      </c>
      <c r="S78" s="24">
        <f t="shared" ref="S78:S141" si="8">SUM(F78+H78+I78)*23.5/100</f>
        <v>0.90709999999999991</v>
      </c>
      <c r="T78" s="24">
        <f t="shared" ref="T78:T141" si="9">F78+R78+S78</f>
        <v>6.6110999999999995</v>
      </c>
      <c r="U78" s="25">
        <f t="shared" ref="U78:U141" si="10">SUM(T78)*1490</f>
        <v>9850.5389999999989</v>
      </c>
      <c r="V78" s="26"/>
      <c r="W78" s="30">
        <v>1</v>
      </c>
      <c r="X78" s="30">
        <v>12</v>
      </c>
      <c r="Y78" s="30">
        <v>2017</v>
      </c>
    </row>
    <row r="79" spans="1:25">
      <c r="A79" s="20">
        <v>61</v>
      </c>
      <c r="B79" s="20">
        <v>8</v>
      </c>
      <c r="C79" s="21" t="s">
        <v>316</v>
      </c>
      <c r="D79" s="22">
        <v>34255</v>
      </c>
      <c r="E79" s="20" t="s">
        <v>16</v>
      </c>
      <c r="F79" s="23">
        <v>2.34</v>
      </c>
      <c r="G79" s="20"/>
      <c r="H79" s="24"/>
      <c r="I79" s="20"/>
      <c r="J79" s="20">
        <v>0.3</v>
      </c>
      <c r="K79" s="20"/>
      <c r="L79" s="20"/>
      <c r="M79" s="20"/>
      <c r="N79" s="20">
        <v>40</v>
      </c>
      <c r="O79" s="24">
        <f t="shared" si="6"/>
        <v>0.93599999999999994</v>
      </c>
      <c r="P79" s="20"/>
      <c r="Q79" s="20"/>
      <c r="R79" s="24">
        <f t="shared" si="7"/>
        <v>1.236</v>
      </c>
      <c r="S79" s="24">
        <f t="shared" si="8"/>
        <v>0.54989999999999994</v>
      </c>
      <c r="T79" s="24">
        <f t="shared" si="9"/>
        <v>4.1258999999999997</v>
      </c>
      <c r="U79" s="25">
        <f t="shared" si="10"/>
        <v>6147.5909999999994</v>
      </c>
      <c r="V79" s="26"/>
      <c r="W79" s="30">
        <v>1</v>
      </c>
      <c r="X79" s="30">
        <v>4</v>
      </c>
      <c r="Y79" s="30">
        <v>2019</v>
      </c>
    </row>
    <row r="80" spans="1:25">
      <c r="A80" s="20">
        <v>62</v>
      </c>
      <c r="B80" s="20">
        <v>9</v>
      </c>
      <c r="C80" s="21" t="s">
        <v>84</v>
      </c>
      <c r="D80" s="20" t="s">
        <v>317</v>
      </c>
      <c r="E80" s="20" t="s">
        <v>11</v>
      </c>
      <c r="F80" s="23">
        <v>3.86</v>
      </c>
      <c r="G80" s="20"/>
      <c r="H80" s="24"/>
      <c r="I80" s="20"/>
      <c r="J80" s="20">
        <v>0.3</v>
      </c>
      <c r="K80" s="20"/>
      <c r="L80" s="20"/>
      <c r="M80" s="20"/>
      <c r="N80" s="20">
        <v>40</v>
      </c>
      <c r="O80" s="24">
        <f t="shared" si="6"/>
        <v>1.544</v>
      </c>
      <c r="P80" s="20"/>
      <c r="Q80" s="20"/>
      <c r="R80" s="24">
        <f t="shared" si="7"/>
        <v>1.8440000000000001</v>
      </c>
      <c r="S80" s="24">
        <f t="shared" si="8"/>
        <v>0.90709999999999991</v>
      </c>
      <c r="T80" s="24">
        <f t="shared" si="9"/>
        <v>6.6110999999999995</v>
      </c>
      <c r="U80" s="25">
        <f t="shared" si="10"/>
        <v>9850.5389999999989</v>
      </c>
      <c r="V80" s="26"/>
      <c r="W80" s="30">
        <v>1</v>
      </c>
      <c r="X80" s="30">
        <v>12</v>
      </c>
      <c r="Y80" s="30">
        <v>2017</v>
      </c>
    </row>
    <row r="81" spans="1:25">
      <c r="A81" s="20"/>
      <c r="B81" s="20"/>
      <c r="C81" s="908" t="s">
        <v>318</v>
      </c>
      <c r="D81" s="908"/>
      <c r="E81" s="20"/>
      <c r="F81" s="23"/>
      <c r="G81" s="20"/>
      <c r="H81" s="24"/>
      <c r="I81" s="20"/>
      <c r="J81" s="20"/>
      <c r="K81" s="20"/>
      <c r="L81" s="20"/>
      <c r="M81" s="20"/>
      <c r="N81" s="20"/>
      <c r="O81" s="24"/>
      <c r="P81" s="20"/>
      <c r="Q81" s="20"/>
      <c r="R81" s="24"/>
      <c r="S81" s="24"/>
      <c r="T81" s="24"/>
      <c r="U81" s="25">
        <f t="shared" si="10"/>
        <v>0</v>
      </c>
      <c r="V81" s="26"/>
      <c r="W81" s="27"/>
      <c r="X81" s="27"/>
      <c r="Y81" s="28"/>
    </row>
    <row r="82" spans="1:25">
      <c r="A82" s="20">
        <v>63</v>
      </c>
      <c r="B82" s="20">
        <v>1</v>
      </c>
      <c r="C82" s="21" t="s">
        <v>319</v>
      </c>
      <c r="D82" s="20" t="s">
        <v>320</v>
      </c>
      <c r="E82" s="20" t="s">
        <v>16</v>
      </c>
      <c r="F82" s="23">
        <v>4.6500000000000004</v>
      </c>
      <c r="G82" s="20"/>
      <c r="H82" s="24"/>
      <c r="I82" s="20">
        <v>0.4</v>
      </c>
      <c r="J82" s="20">
        <v>0.3</v>
      </c>
      <c r="K82" s="20"/>
      <c r="L82" s="20"/>
      <c r="M82" s="20"/>
      <c r="N82" s="20">
        <v>70</v>
      </c>
      <c r="O82" s="24">
        <f t="shared" ref="O82:O91" si="11">(F82+H82+I82)*N82%</f>
        <v>3.5350000000000001</v>
      </c>
      <c r="P82" s="20"/>
      <c r="Q82" s="20"/>
      <c r="R82" s="24">
        <f t="shared" si="7"/>
        <v>4.2350000000000003</v>
      </c>
      <c r="S82" s="24">
        <f t="shared" si="8"/>
        <v>1.1867500000000002</v>
      </c>
      <c r="T82" s="24">
        <f t="shared" si="9"/>
        <v>10.071750000000002</v>
      </c>
      <c r="U82" s="25">
        <f t="shared" si="10"/>
        <v>15006.907500000003</v>
      </c>
      <c r="V82" s="26"/>
      <c r="W82" s="29">
        <v>1</v>
      </c>
      <c r="X82" s="29">
        <v>8</v>
      </c>
      <c r="Y82" s="29">
        <v>2017</v>
      </c>
    </row>
    <row r="83" spans="1:25">
      <c r="A83" s="20">
        <v>64</v>
      </c>
      <c r="B83" s="20">
        <v>3</v>
      </c>
      <c r="C83" s="21" t="s">
        <v>321</v>
      </c>
      <c r="D83" s="22">
        <v>30779</v>
      </c>
      <c r="E83" s="20" t="s">
        <v>16</v>
      </c>
      <c r="F83" s="23">
        <v>3</v>
      </c>
      <c r="G83" s="20"/>
      <c r="H83" s="24"/>
      <c r="I83" s="20">
        <v>0.3</v>
      </c>
      <c r="J83" s="20">
        <v>0.3</v>
      </c>
      <c r="K83" s="20"/>
      <c r="L83" s="20"/>
      <c r="M83" s="20"/>
      <c r="N83" s="20">
        <v>50</v>
      </c>
      <c r="O83" s="24">
        <f t="shared" si="11"/>
        <v>1.65</v>
      </c>
      <c r="P83" s="20"/>
      <c r="Q83" s="20"/>
      <c r="R83" s="24">
        <f t="shared" si="7"/>
        <v>2.25</v>
      </c>
      <c r="S83" s="24">
        <f t="shared" si="8"/>
        <v>0.77549999999999997</v>
      </c>
      <c r="T83" s="24">
        <f t="shared" si="9"/>
        <v>6.0255000000000001</v>
      </c>
      <c r="U83" s="25">
        <f t="shared" si="10"/>
        <v>8977.9950000000008</v>
      </c>
      <c r="V83" s="26"/>
      <c r="W83" s="30">
        <v>1</v>
      </c>
      <c r="X83" s="30">
        <v>6</v>
      </c>
      <c r="Y83" s="30">
        <v>2018</v>
      </c>
    </row>
    <row r="84" spans="1:25">
      <c r="A84" s="20">
        <v>65</v>
      </c>
      <c r="B84" s="20">
        <v>4</v>
      </c>
      <c r="C84" s="21" t="s">
        <v>21</v>
      </c>
      <c r="D84" s="22">
        <v>29502</v>
      </c>
      <c r="E84" s="20" t="s">
        <v>16</v>
      </c>
      <c r="F84" s="23">
        <v>3</v>
      </c>
      <c r="G84" s="20"/>
      <c r="H84" s="24"/>
      <c r="I84" s="20"/>
      <c r="J84" s="20">
        <v>0.3</v>
      </c>
      <c r="K84" s="20"/>
      <c r="L84" s="20"/>
      <c r="M84" s="20"/>
      <c r="N84" s="20">
        <v>60</v>
      </c>
      <c r="O84" s="24">
        <f t="shared" si="11"/>
        <v>1.7999999999999998</v>
      </c>
      <c r="P84" s="20"/>
      <c r="Q84" s="20"/>
      <c r="R84" s="24">
        <f t="shared" si="7"/>
        <v>2.0999999999999996</v>
      </c>
      <c r="S84" s="24">
        <f t="shared" si="8"/>
        <v>0.70499999999999996</v>
      </c>
      <c r="T84" s="24">
        <f t="shared" si="9"/>
        <v>5.8049999999999997</v>
      </c>
      <c r="U84" s="25">
        <f t="shared" si="10"/>
        <v>8649.4499999999989</v>
      </c>
      <c r="V84" s="26"/>
      <c r="W84" s="30">
        <v>15</v>
      </c>
      <c r="X84" s="30">
        <v>12</v>
      </c>
      <c r="Y84" s="30">
        <v>2016</v>
      </c>
    </row>
    <row r="85" spans="1:25">
      <c r="A85" s="20">
        <v>66</v>
      </c>
      <c r="B85" s="20">
        <v>5</v>
      </c>
      <c r="C85" s="21" t="s">
        <v>322</v>
      </c>
      <c r="D85" s="20" t="s">
        <v>323</v>
      </c>
      <c r="E85" s="20" t="s">
        <v>16</v>
      </c>
      <c r="F85" s="23">
        <v>4.6500000000000004</v>
      </c>
      <c r="G85" s="110"/>
      <c r="H85" s="24"/>
      <c r="I85" s="20"/>
      <c r="J85" s="20">
        <v>0.3</v>
      </c>
      <c r="K85" s="20"/>
      <c r="L85" s="20"/>
      <c r="M85" s="20"/>
      <c r="N85" s="20">
        <v>70</v>
      </c>
      <c r="O85" s="24">
        <f t="shared" si="11"/>
        <v>3.2549999999999999</v>
      </c>
      <c r="P85" s="20"/>
      <c r="Q85" s="20"/>
      <c r="R85" s="24">
        <f t="shared" si="7"/>
        <v>3.5549999999999997</v>
      </c>
      <c r="S85" s="24">
        <f t="shared" si="8"/>
        <v>1.0927500000000001</v>
      </c>
      <c r="T85" s="24">
        <f t="shared" si="9"/>
        <v>9.2977500000000006</v>
      </c>
      <c r="U85" s="25">
        <f t="shared" si="10"/>
        <v>13853.647500000001</v>
      </c>
      <c r="V85" s="26"/>
      <c r="W85" s="29">
        <v>1</v>
      </c>
      <c r="X85" s="29">
        <v>5</v>
      </c>
      <c r="Y85" s="29">
        <v>2016</v>
      </c>
    </row>
    <row r="86" spans="1:25">
      <c r="A86" s="20">
        <v>67</v>
      </c>
      <c r="B86" s="20">
        <v>6</v>
      </c>
      <c r="C86" s="21" t="s">
        <v>324</v>
      </c>
      <c r="D86" s="20" t="s">
        <v>325</v>
      </c>
      <c r="E86" s="20" t="s">
        <v>11</v>
      </c>
      <c r="F86" s="23">
        <v>2.66</v>
      </c>
      <c r="G86" s="20"/>
      <c r="H86" s="24"/>
      <c r="I86" s="20"/>
      <c r="J86" s="20">
        <v>0.3</v>
      </c>
      <c r="K86" s="20"/>
      <c r="L86" s="20"/>
      <c r="M86" s="20"/>
      <c r="N86" s="20">
        <v>40</v>
      </c>
      <c r="O86" s="24">
        <f t="shared" si="11"/>
        <v>1.0640000000000001</v>
      </c>
      <c r="P86" s="20"/>
      <c r="Q86" s="20"/>
      <c r="R86" s="24">
        <f t="shared" si="7"/>
        <v>1.3640000000000001</v>
      </c>
      <c r="S86" s="24">
        <f t="shared" si="8"/>
        <v>0.6251000000000001</v>
      </c>
      <c r="T86" s="24">
        <f t="shared" si="9"/>
        <v>4.6490999999999998</v>
      </c>
      <c r="U86" s="25">
        <f t="shared" si="10"/>
        <v>6927.1589999999997</v>
      </c>
      <c r="V86" s="26"/>
      <c r="W86" s="30">
        <v>2</v>
      </c>
      <c r="X86" s="30">
        <v>12</v>
      </c>
      <c r="Y86" s="30">
        <v>2018</v>
      </c>
    </row>
    <row r="87" spans="1:25">
      <c r="A87" s="20">
        <v>68</v>
      </c>
      <c r="B87" s="20">
        <v>7</v>
      </c>
      <c r="C87" s="21" t="s">
        <v>117</v>
      </c>
      <c r="D87" s="20" t="s">
        <v>326</v>
      </c>
      <c r="E87" s="20" t="s">
        <v>16</v>
      </c>
      <c r="F87" s="23">
        <v>2.67</v>
      </c>
      <c r="G87" s="20"/>
      <c r="H87" s="24"/>
      <c r="I87" s="20"/>
      <c r="J87" s="20">
        <v>0.3</v>
      </c>
      <c r="K87" s="20"/>
      <c r="L87" s="20"/>
      <c r="M87" s="20"/>
      <c r="N87" s="20">
        <v>40</v>
      </c>
      <c r="O87" s="24">
        <f t="shared" si="11"/>
        <v>1.0680000000000001</v>
      </c>
      <c r="P87" s="20"/>
      <c r="Q87" s="20"/>
      <c r="R87" s="24">
        <f t="shared" si="7"/>
        <v>1.3680000000000001</v>
      </c>
      <c r="S87" s="24">
        <f t="shared" si="8"/>
        <v>0.62744999999999995</v>
      </c>
      <c r="T87" s="24">
        <f t="shared" si="9"/>
        <v>4.6654499999999999</v>
      </c>
      <c r="U87" s="25">
        <f t="shared" si="10"/>
        <v>6951.5204999999996</v>
      </c>
      <c r="V87" s="26"/>
      <c r="W87" s="30">
        <v>1</v>
      </c>
      <c r="X87" s="30">
        <v>7</v>
      </c>
      <c r="Y87" s="30">
        <v>2019</v>
      </c>
    </row>
    <row r="88" spans="1:25">
      <c r="A88" s="20">
        <v>69</v>
      </c>
      <c r="B88" s="20">
        <v>8</v>
      </c>
      <c r="C88" s="21" t="s">
        <v>116</v>
      </c>
      <c r="D88" s="20" t="s">
        <v>327</v>
      </c>
      <c r="E88" s="20" t="s">
        <v>11</v>
      </c>
      <c r="F88" s="23">
        <v>2.46</v>
      </c>
      <c r="G88" s="20"/>
      <c r="H88" s="24"/>
      <c r="I88" s="20"/>
      <c r="J88" s="20">
        <v>0.3</v>
      </c>
      <c r="K88" s="20"/>
      <c r="L88" s="20"/>
      <c r="M88" s="20"/>
      <c r="N88" s="20">
        <v>40</v>
      </c>
      <c r="O88" s="24">
        <f t="shared" si="11"/>
        <v>0.98399999999999999</v>
      </c>
      <c r="P88" s="20"/>
      <c r="Q88" s="20"/>
      <c r="R88" s="24">
        <f t="shared" si="7"/>
        <v>1.284</v>
      </c>
      <c r="S88" s="24">
        <f t="shared" si="8"/>
        <v>0.57810000000000006</v>
      </c>
      <c r="T88" s="24">
        <f t="shared" si="9"/>
        <v>4.3220999999999998</v>
      </c>
      <c r="U88" s="25">
        <f t="shared" si="10"/>
        <v>6439.9290000000001</v>
      </c>
      <c r="V88" s="26"/>
      <c r="W88" s="30">
        <v>1</v>
      </c>
      <c r="X88" s="30">
        <v>12</v>
      </c>
      <c r="Y88" s="30">
        <v>2017</v>
      </c>
    </row>
    <row r="89" spans="1:25">
      <c r="A89" s="20">
        <v>70</v>
      </c>
      <c r="B89" s="20">
        <v>9</v>
      </c>
      <c r="C89" s="21" t="s">
        <v>328</v>
      </c>
      <c r="D89" s="20" t="s">
        <v>329</v>
      </c>
      <c r="E89" s="20" t="s">
        <v>12</v>
      </c>
      <c r="F89" s="23">
        <v>2.06</v>
      </c>
      <c r="G89" s="20"/>
      <c r="H89" s="24"/>
      <c r="I89" s="20"/>
      <c r="J89" s="20">
        <v>0.3</v>
      </c>
      <c r="K89" s="20"/>
      <c r="L89" s="20"/>
      <c r="M89" s="20"/>
      <c r="N89" s="20">
        <v>40</v>
      </c>
      <c r="O89" s="24">
        <f t="shared" si="11"/>
        <v>0.82400000000000007</v>
      </c>
      <c r="P89" s="20"/>
      <c r="Q89" s="20"/>
      <c r="R89" s="24">
        <f t="shared" si="7"/>
        <v>1.1240000000000001</v>
      </c>
      <c r="S89" s="24">
        <f t="shared" si="8"/>
        <v>0.48410000000000003</v>
      </c>
      <c r="T89" s="24">
        <f t="shared" si="9"/>
        <v>3.6681000000000004</v>
      </c>
      <c r="U89" s="25">
        <f t="shared" si="10"/>
        <v>5465.469000000001</v>
      </c>
      <c r="V89" s="26"/>
      <c r="W89" s="30">
        <v>13</v>
      </c>
      <c r="X89" s="30">
        <v>1</v>
      </c>
      <c r="Y89" s="30">
        <v>2018</v>
      </c>
    </row>
    <row r="90" spans="1:25">
      <c r="A90" s="20">
        <v>71</v>
      </c>
      <c r="B90" s="20">
        <v>10</v>
      </c>
      <c r="C90" s="21" t="s">
        <v>70</v>
      </c>
      <c r="D90" s="22">
        <v>25116</v>
      </c>
      <c r="E90" s="20" t="s">
        <v>12</v>
      </c>
      <c r="F90" s="23">
        <v>4.0599999999999996</v>
      </c>
      <c r="G90" s="20">
        <v>6</v>
      </c>
      <c r="H90" s="24">
        <f>F90*G90%</f>
        <v>0.24359999999999996</v>
      </c>
      <c r="I90" s="20"/>
      <c r="J90" s="20">
        <v>0.3</v>
      </c>
      <c r="K90" s="20"/>
      <c r="L90" s="20"/>
      <c r="M90" s="20"/>
      <c r="N90" s="20">
        <v>40</v>
      </c>
      <c r="O90" s="24">
        <f t="shared" si="11"/>
        <v>1.7214399999999999</v>
      </c>
      <c r="P90" s="20"/>
      <c r="Q90" s="20"/>
      <c r="R90" s="24">
        <f t="shared" si="7"/>
        <v>2.2650399999999999</v>
      </c>
      <c r="S90" s="24">
        <f t="shared" si="8"/>
        <v>1.0113459999999999</v>
      </c>
      <c r="T90" s="24">
        <f t="shared" si="9"/>
        <v>7.3363859999999992</v>
      </c>
      <c r="U90" s="25">
        <f t="shared" si="10"/>
        <v>10931.215139999998</v>
      </c>
      <c r="V90" s="26"/>
      <c r="W90" s="30">
        <v>1</v>
      </c>
      <c r="X90" s="30">
        <v>10</v>
      </c>
      <c r="Y90" s="30">
        <v>2018</v>
      </c>
    </row>
    <row r="91" spans="1:25">
      <c r="A91" s="20">
        <v>72</v>
      </c>
      <c r="B91" s="20">
        <v>11</v>
      </c>
      <c r="C91" s="21" t="s">
        <v>44</v>
      </c>
      <c r="D91" s="20" t="s">
        <v>45</v>
      </c>
      <c r="E91" s="20" t="s">
        <v>12</v>
      </c>
      <c r="F91" s="23">
        <v>4.0599999999999996</v>
      </c>
      <c r="G91" s="20">
        <v>9</v>
      </c>
      <c r="H91" s="24">
        <f>F91*G91%</f>
        <v>0.36539999999999995</v>
      </c>
      <c r="I91" s="20">
        <v>0.3</v>
      </c>
      <c r="J91" s="20">
        <v>0.3</v>
      </c>
      <c r="K91" s="20"/>
      <c r="L91" s="20"/>
      <c r="M91" s="20"/>
      <c r="N91" s="20">
        <v>40</v>
      </c>
      <c r="O91" s="24">
        <f t="shared" si="11"/>
        <v>1.8901599999999998</v>
      </c>
      <c r="P91" s="20"/>
      <c r="Q91" s="20"/>
      <c r="R91" s="24">
        <f t="shared" si="7"/>
        <v>2.8555599999999997</v>
      </c>
      <c r="S91" s="24">
        <f t="shared" si="8"/>
        <v>1.1104689999999999</v>
      </c>
      <c r="T91" s="24">
        <f t="shared" si="9"/>
        <v>8.0260289999999994</v>
      </c>
      <c r="U91" s="25">
        <f t="shared" si="10"/>
        <v>11958.78321</v>
      </c>
      <c r="V91" s="26"/>
      <c r="W91" s="30">
        <v>1</v>
      </c>
      <c r="X91" s="30">
        <v>12</v>
      </c>
      <c r="Y91" s="30">
        <v>2018</v>
      </c>
    </row>
    <row r="92" spans="1:25">
      <c r="A92" s="20"/>
      <c r="B92" s="20"/>
      <c r="C92" s="908" t="s">
        <v>330</v>
      </c>
      <c r="D92" s="908"/>
      <c r="E92" s="20"/>
      <c r="F92" s="23"/>
      <c r="G92" s="20"/>
      <c r="H92" s="24"/>
      <c r="I92" s="20"/>
      <c r="J92" s="20"/>
      <c r="K92" s="20"/>
      <c r="L92" s="20"/>
      <c r="M92" s="20"/>
      <c r="N92" s="20"/>
      <c r="O92" s="24"/>
      <c r="P92" s="20"/>
      <c r="Q92" s="20"/>
      <c r="R92" s="24"/>
      <c r="S92" s="24"/>
      <c r="T92" s="24"/>
      <c r="U92" s="25">
        <f t="shared" si="10"/>
        <v>0</v>
      </c>
      <c r="V92" s="26"/>
      <c r="W92" s="27"/>
      <c r="X92" s="27"/>
      <c r="Y92" s="28"/>
    </row>
    <row r="93" spans="1:25">
      <c r="A93" s="20">
        <v>73</v>
      </c>
      <c r="B93" s="20">
        <v>1</v>
      </c>
      <c r="C93" s="21" t="s">
        <v>13</v>
      </c>
      <c r="D93" s="22">
        <v>26487</v>
      </c>
      <c r="E93" s="20" t="s">
        <v>14</v>
      </c>
      <c r="F93" s="23">
        <v>4.0599999999999996</v>
      </c>
      <c r="G93" s="20">
        <v>7</v>
      </c>
      <c r="H93" s="24">
        <f>F93*G93%</f>
        <v>0.28420000000000001</v>
      </c>
      <c r="I93" s="20">
        <v>0</v>
      </c>
      <c r="J93" s="20">
        <v>0.3</v>
      </c>
      <c r="K93" s="20"/>
      <c r="L93" s="20"/>
      <c r="M93" s="20">
        <v>0.3</v>
      </c>
      <c r="N93" s="20">
        <v>70</v>
      </c>
      <c r="O93" s="24">
        <f t="shared" ref="O93:O104" si="12">(F93+H93+I93)*N93%</f>
        <v>3.0409399999999995</v>
      </c>
      <c r="P93" s="20"/>
      <c r="Q93" s="20"/>
      <c r="R93" s="24">
        <f t="shared" si="7"/>
        <v>3.9251399999999999</v>
      </c>
      <c r="S93" s="24">
        <f t="shared" si="8"/>
        <v>1.0208870000000001</v>
      </c>
      <c r="T93" s="24">
        <f t="shared" si="9"/>
        <v>9.0060269999999996</v>
      </c>
      <c r="U93" s="25">
        <f t="shared" si="10"/>
        <v>13418.980229999999</v>
      </c>
      <c r="V93" s="26"/>
      <c r="W93" s="30">
        <v>1</v>
      </c>
      <c r="X93" s="30">
        <v>11</v>
      </c>
      <c r="Y93" s="30">
        <v>2018</v>
      </c>
    </row>
    <row r="94" spans="1:25">
      <c r="A94" s="20">
        <v>74</v>
      </c>
      <c r="B94" s="20">
        <v>2</v>
      </c>
      <c r="C94" s="21" t="s">
        <v>331</v>
      </c>
      <c r="D94" s="20" t="s">
        <v>332</v>
      </c>
      <c r="E94" s="20" t="s">
        <v>16</v>
      </c>
      <c r="F94" s="23">
        <v>3.33</v>
      </c>
      <c r="G94" s="20"/>
      <c r="H94" s="24"/>
      <c r="I94" s="20">
        <v>0.4</v>
      </c>
      <c r="J94" s="20">
        <v>0.3</v>
      </c>
      <c r="K94" s="20"/>
      <c r="L94" s="20"/>
      <c r="M94" s="20">
        <v>0.4</v>
      </c>
      <c r="N94" s="20">
        <v>40</v>
      </c>
      <c r="O94" s="24">
        <f t="shared" si="12"/>
        <v>1.492</v>
      </c>
      <c r="P94" s="20"/>
      <c r="Q94" s="20"/>
      <c r="R94" s="24">
        <f t="shared" si="7"/>
        <v>2.5920000000000001</v>
      </c>
      <c r="S94" s="24">
        <f t="shared" si="8"/>
        <v>0.87655000000000005</v>
      </c>
      <c r="T94" s="24">
        <f t="shared" si="9"/>
        <v>6.7985500000000005</v>
      </c>
      <c r="U94" s="25">
        <f t="shared" si="10"/>
        <v>10129.8395</v>
      </c>
      <c r="V94" s="26"/>
      <c r="W94" s="30">
        <v>1</v>
      </c>
      <c r="X94" s="30">
        <v>1</v>
      </c>
      <c r="Y94" s="30">
        <v>2018</v>
      </c>
    </row>
    <row r="95" spans="1:25">
      <c r="A95" s="20">
        <v>75</v>
      </c>
      <c r="B95" s="20">
        <v>4</v>
      </c>
      <c r="C95" s="21" t="s">
        <v>333</v>
      </c>
      <c r="D95" s="20" t="s">
        <v>334</v>
      </c>
      <c r="E95" s="20" t="s">
        <v>16</v>
      </c>
      <c r="F95" s="23">
        <v>2.67</v>
      </c>
      <c r="G95" s="20"/>
      <c r="H95" s="24">
        <f>F95*G95%</f>
        <v>0</v>
      </c>
      <c r="I95" s="20"/>
      <c r="J95" s="20">
        <v>0.3</v>
      </c>
      <c r="K95" s="20"/>
      <c r="L95" s="20"/>
      <c r="M95" s="20"/>
      <c r="N95" s="20">
        <v>40</v>
      </c>
      <c r="O95" s="24">
        <f t="shared" si="12"/>
        <v>1.0680000000000001</v>
      </c>
      <c r="P95" s="20"/>
      <c r="Q95" s="20"/>
      <c r="R95" s="24">
        <f t="shared" si="7"/>
        <v>1.3680000000000001</v>
      </c>
      <c r="S95" s="24">
        <f t="shared" si="8"/>
        <v>0.62744999999999995</v>
      </c>
      <c r="T95" s="24">
        <f t="shared" si="9"/>
        <v>4.6654499999999999</v>
      </c>
      <c r="U95" s="25">
        <f t="shared" si="10"/>
        <v>6951.5204999999996</v>
      </c>
      <c r="V95" s="26"/>
      <c r="W95" s="30">
        <v>5</v>
      </c>
      <c r="X95" s="30">
        <v>10</v>
      </c>
      <c r="Y95" s="30">
        <v>2018</v>
      </c>
    </row>
    <row r="96" spans="1:25">
      <c r="A96" s="20">
        <v>76</v>
      </c>
      <c r="B96" s="20">
        <v>5</v>
      </c>
      <c r="C96" s="35" t="s">
        <v>115</v>
      </c>
      <c r="D96" s="20" t="s">
        <v>335</v>
      </c>
      <c r="E96" s="20" t="s">
        <v>16</v>
      </c>
      <c r="F96" s="23">
        <v>2.67</v>
      </c>
      <c r="G96" s="20"/>
      <c r="H96" s="24"/>
      <c r="I96" s="20"/>
      <c r="J96" s="20">
        <v>0.3</v>
      </c>
      <c r="K96" s="20"/>
      <c r="L96" s="20"/>
      <c r="M96" s="20"/>
      <c r="N96" s="20">
        <v>40</v>
      </c>
      <c r="O96" s="24">
        <f t="shared" si="12"/>
        <v>1.0680000000000001</v>
      </c>
      <c r="P96" s="20"/>
      <c r="Q96" s="20"/>
      <c r="R96" s="24">
        <f t="shared" si="7"/>
        <v>1.3680000000000001</v>
      </c>
      <c r="S96" s="24">
        <f t="shared" si="8"/>
        <v>0.62744999999999995</v>
      </c>
      <c r="T96" s="24">
        <f t="shared" si="9"/>
        <v>4.6654499999999999</v>
      </c>
      <c r="U96" s="25">
        <f t="shared" si="10"/>
        <v>6951.5204999999996</v>
      </c>
      <c r="V96" s="26"/>
      <c r="W96" s="30">
        <v>1</v>
      </c>
      <c r="X96" s="30">
        <v>7</v>
      </c>
      <c r="Y96" s="30">
        <v>2019</v>
      </c>
    </row>
    <row r="97" spans="1:25">
      <c r="A97" s="20">
        <v>77</v>
      </c>
      <c r="B97" s="20">
        <v>6</v>
      </c>
      <c r="C97" s="35" t="s">
        <v>106</v>
      </c>
      <c r="D97" s="20" t="s">
        <v>336</v>
      </c>
      <c r="E97" s="20" t="s">
        <v>16</v>
      </c>
      <c r="F97" s="23">
        <v>2.67</v>
      </c>
      <c r="G97" s="20"/>
      <c r="H97" s="24"/>
      <c r="I97" s="20"/>
      <c r="J97" s="20">
        <v>0.3</v>
      </c>
      <c r="K97" s="20"/>
      <c r="L97" s="20"/>
      <c r="M97" s="20">
        <v>0.3</v>
      </c>
      <c r="N97" s="20">
        <v>60</v>
      </c>
      <c r="O97" s="24">
        <f t="shared" si="12"/>
        <v>1.6019999999999999</v>
      </c>
      <c r="P97" s="20"/>
      <c r="Q97" s="20"/>
      <c r="R97" s="24">
        <f t="shared" si="7"/>
        <v>2.202</v>
      </c>
      <c r="S97" s="24">
        <f t="shared" si="8"/>
        <v>0.62744999999999995</v>
      </c>
      <c r="T97" s="24">
        <f t="shared" si="9"/>
        <v>5.4994499999999995</v>
      </c>
      <c r="U97" s="25">
        <f t="shared" si="10"/>
        <v>8194.1804999999986</v>
      </c>
      <c r="V97" s="26"/>
      <c r="W97" s="30">
        <v>1</v>
      </c>
      <c r="X97" s="30">
        <v>7</v>
      </c>
      <c r="Y97" s="30">
        <v>2019</v>
      </c>
    </row>
    <row r="98" spans="1:25">
      <c r="A98" s="20">
        <v>78</v>
      </c>
      <c r="B98" s="20">
        <v>3</v>
      </c>
      <c r="C98" s="21" t="s">
        <v>20</v>
      </c>
      <c r="D98" s="20" t="s">
        <v>337</v>
      </c>
      <c r="E98" s="20" t="s">
        <v>14</v>
      </c>
      <c r="F98" s="38">
        <v>3.06</v>
      </c>
      <c r="G98" s="20"/>
      <c r="H98" s="24"/>
      <c r="I98" s="20"/>
      <c r="J98" s="20">
        <v>0.3</v>
      </c>
      <c r="K98" s="20"/>
      <c r="L98" s="20"/>
      <c r="M98" s="20">
        <v>0.4</v>
      </c>
      <c r="N98" s="20">
        <v>40</v>
      </c>
      <c r="O98" s="24">
        <f t="shared" si="12"/>
        <v>1.2240000000000002</v>
      </c>
      <c r="P98" s="23">
        <v>0.06</v>
      </c>
      <c r="Q98" s="23"/>
      <c r="R98" s="24">
        <f t="shared" si="7"/>
        <v>1.9840000000000002</v>
      </c>
      <c r="S98" s="24">
        <f t="shared" si="8"/>
        <v>0.71909999999999996</v>
      </c>
      <c r="T98" s="24">
        <f t="shared" si="9"/>
        <v>5.7631000000000006</v>
      </c>
      <c r="U98" s="25">
        <f t="shared" si="10"/>
        <v>8587.0190000000002</v>
      </c>
      <c r="V98" s="26"/>
      <c r="W98" s="39">
        <v>15</v>
      </c>
      <c r="X98" s="39">
        <v>8</v>
      </c>
      <c r="Y98" s="39">
        <v>2018</v>
      </c>
    </row>
    <row r="99" spans="1:25">
      <c r="A99" s="20">
        <v>79</v>
      </c>
      <c r="B99" s="20">
        <v>7</v>
      </c>
      <c r="C99" s="21" t="s">
        <v>338</v>
      </c>
      <c r="D99" s="20" t="s">
        <v>339</v>
      </c>
      <c r="E99" s="20" t="s">
        <v>14</v>
      </c>
      <c r="F99" s="23">
        <v>4.0599999999999996</v>
      </c>
      <c r="G99" s="20">
        <v>9</v>
      </c>
      <c r="H99" s="24">
        <f>F99*G99%</f>
        <v>0.36539999999999995</v>
      </c>
      <c r="I99" s="20"/>
      <c r="J99" s="20">
        <v>0.3</v>
      </c>
      <c r="K99" s="20"/>
      <c r="L99" s="20"/>
      <c r="M99" s="20">
        <v>0.3</v>
      </c>
      <c r="N99" s="20">
        <v>70</v>
      </c>
      <c r="O99" s="24">
        <f t="shared" si="12"/>
        <v>3.0977799999999998</v>
      </c>
      <c r="P99" s="20"/>
      <c r="Q99" s="20"/>
      <c r="R99" s="24">
        <f t="shared" si="7"/>
        <v>4.06318</v>
      </c>
      <c r="S99" s="24">
        <f t="shared" si="8"/>
        <v>1.0399689999999999</v>
      </c>
      <c r="T99" s="24">
        <f t="shared" si="9"/>
        <v>9.1631489999999989</v>
      </c>
      <c r="U99" s="25">
        <f t="shared" si="10"/>
        <v>13653.092009999998</v>
      </c>
      <c r="V99" s="26"/>
      <c r="W99" s="30">
        <v>1</v>
      </c>
      <c r="X99" s="30">
        <v>3</v>
      </c>
      <c r="Y99" s="30">
        <v>2019</v>
      </c>
    </row>
    <row r="100" spans="1:25">
      <c r="A100" s="20">
        <v>80</v>
      </c>
      <c r="B100" s="20">
        <v>8</v>
      </c>
      <c r="C100" s="21" t="s">
        <v>340</v>
      </c>
      <c r="D100" s="20" t="s">
        <v>341</v>
      </c>
      <c r="E100" s="20" t="s">
        <v>14</v>
      </c>
      <c r="F100" s="23">
        <v>2.46</v>
      </c>
      <c r="G100" s="20"/>
      <c r="H100" s="24"/>
      <c r="I100" s="20"/>
      <c r="J100" s="20">
        <v>0.3</v>
      </c>
      <c r="K100" s="20"/>
      <c r="L100" s="20"/>
      <c r="M100" s="20">
        <v>0.3</v>
      </c>
      <c r="N100" s="20">
        <v>70</v>
      </c>
      <c r="O100" s="24">
        <f t="shared" si="12"/>
        <v>1.722</v>
      </c>
      <c r="P100" s="20"/>
      <c r="Q100" s="20"/>
      <c r="R100" s="24">
        <f t="shared" si="7"/>
        <v>2.3220000000000001</v>
      </c>
      <c r="S100" s="24">
        <f t="shared" si="8"/>
        <v>0.57810000000000006</v>
      </c>
      <c r="T100" s="24">
        <f t="shared" si="9"/>
        <v>5.3601000000000001</v>
      </c>
      <c r="U100" s="25">
        <f t="shared" si="10"/>
        <v>7986.549</v>
      </c>
      <c r="V100" s="26"/>
      <c r="W100" s="30">
        <v>1</v>
      </c>
      <c r="X100" s="30">
        <v>4</v>
      </c>
      <c r="Y100" s="30">
        <v>2018</v>
      </c>
    </row>
    <row r="101" spans="1:25">
      <c r="A101" s="20">
        <v>81</v>
      </c>
      <c r="B101" s="20">
        <v>9</v>
      </c>
      <c r="C101" s="21" t="s">
        <v>109</v>
      </c>
      <c r="D101" s="22">
        <v>32451</v>
      </c>
      <c r="E101" s="20" t="s">
        <v>14</v>
      </c>
      <c r="F101" s="23">
        <v>2.46</v>
      </c>
      <c r="G101" s="20"/>
      <c r="H101" s="24"/>
      <c r="I101" s="20"/>
      <c r="J101" s="20">
        <v>0.3</v>
      </c>
      <c r="K101" s="20"/>
      <c r="L101" s="20"/>
      <c r="M101" s="20">
        <v>0.4</v>
      </c>
      <c r="N101" s="20">
        <v>40</v>
      </c>
      <c r="O101" s="24">
        <f t="shared" si="12"/>
        <v>0.98399999999999999</v>
      </c>
      <c r="P101" s="20"/>
      <c r="Q101" s="20"/>
      <c r="R101" s="24">
        <f t="shared" si="7"/>
        <v>1.6839999999999999</v>
      </c>
      <c r="S101" s="24">
        <f t="shared" si="8"/>
        <v>0.57810000000000006</v>
      </c>
      <c r="T101" s="24">
        <f t="shared" si="9"/>
        <v>4.7221000000000002</v>
      </c>
      <c r="U101" s="25">
        <f t="shared" si="10"/>
        <v>7035.9290000000001</v>
      </c>
      <c r="V101" s="26"/>
      <c r="W101" s="30">
        <v>1</v>
      </c>
      <c r="X101" s="30">
        <v>12</v>
      </c>
      <c r="Y101" s="30">
        <v>2017</v>
      </c>
    </row>
    <row r="102" spans="1:25">
      <c r="A102" s="20">
        <v>82</v>
      </c>
      <c r="B102" s="20">
        <v>10</v>
      </c>
      <c r="C102" s="21" t="s">
        <v>105</v>
      </c>
      <c r="D102" s="20" t="s">
        <v>342</v>
      </c>
      <c r="E102" s="20" t="s">
        <v>14</v>
      </c>
      <c r="F102" s="23">
        <v>2.46</v>
      </c>
      <c r="G102" s="20"/>
      <c r="H102" s="24"/>
      <c r="I102" s="20"/>
      <c r="J102" s="20">
        <v>0.3</v>
      </c>
      <c r="K102" s="20"/>
      <c r="L102" s="20"/>
      <c r="M102" s="20">
        <v>0.2</v>
      </c>
      <c r="N102" s="20">
        <v>60</v>
      </c>
      <c r="O102" s="24">
        <f t="shared" si="12"/>
        <v>1.476</v>
      </c>
      <c r="P102" s="20"/>
      <c r="Q102" s="20"/>
      <c r="R102" s="24">
        <f t="shared" si="7"/>
        <v>1.976</v>
      </c>
      <c r="S102" s="24">
        <f t="shared" si="8"/>
        <v>0.57810000000000006</v>
      </c>
      <c r="T102" s="24">
        <f t="shared" si="9"/>
        <v>5.0141</v>
      </c>
      <c r="U102" s="25">
        <f t="shared" si="10"/>
        <v>7471.009</v>
      </c>
      <c r="V102" s="26"/>
      <c r="W102" s="30">
        <v>1</v>
      </c>
      <c r="X102" s="30">
        <v>12</v>
      </c>
      <c r="Y102" s="30">
        <v>2017</v>
      </c>
    </row>
    <row r="103" spans="1:25">
      <c r="A103" s="20">
        <v>83</v>
      </c>
      <c r="B103" s="20">
        <v>11</v>
      </c>
      <c r="C103" s="21" t="s">
        <v>343</v>
      </c>
      <c r="D103" s="20" t="s">
        <v>344</v>
      </c>
      <c r="E103" s="20" t="s">
        <v>12</v>
      </c>
      <c r="F103" s="23">
        <v>4.0599999999999996</v>
      </c>
      <c r="G103" s="20">
        <v>6</v>
      </c>
      <c r="H103" s="24">
        <f>F103*G103%</f>
        <v>0.24359999999999996</v>
      </c>
      <c r="I103" s="20"/>
      <c r="J103" s="20">
        <v>0.3</v>
      </c>
      <c r="K103" s="20"/>
      <c r="L103" s="20"/>
      <c r="M103" s="20">
        <v>0.4</v>
      </c>
      <c r="N103" s="20">
        <v>40</v>
      </c>
      <c r="O103" s="24">
        <f t="shared" si="12"/>
        <v>1.7214399999999999</v>
      </c>
      <c r="P103" s="20"/>
      <c r="Q103" s="20"/>
      <c r="R103" s="24">
        <f t="shared" si="7"/>
        <v>2.6650399999999999</v>
      </c>
      <c r="S103" s="24">
        <f t="shared" si="8"/>
        <v>1.0113459999999999</v>
      </c>
      <c r="T103" s="24">
        <f t="shared" si="9"/>
        <v>7.7363859999999995</v>
      </c>
      <c r="U103" s="25">
        <f t="shared" si="10"/>
        <v>11527.215139999998</v>
      </c>
      <c r="V103" s="26"/>
      <c r="W103" s="30">
        <v>1</v>
      </c>
      <c r="X103" s="30">
        <v>1</v>
      </c>
      <c r="Y103" s="30">
        <v>2018</v>
      </c>
    </row>
    <row r="104" spans="1:25">
      <c r="A104" s="20">
        <v>84</v>
      </c>
      <c r="B104" s="20">
        <v>12</v>
      </c>
      <c r="C104" s="21" t="s">
        <v>41</v>
      </c>
      <c r="D104" s="20" t="s">
        <v>42</v>
      </c>
      <c r="E104" s="20" t="s">
        <v>11</v>
      </c>
      <c r="F104" s="23">
        <v>4.0599999999999996</v>
      </c>
      <c r="G104" s="20">
        <v>9</v>
      </c>
      <c r="H104" s="24">
        <f>F104*G104%</f>
        <v>0.36539999999999995</v>
      </c>
      <c r="I104" s="20"/>
      <c r="J104" s="20">
        <v>0.3</v>
      </c>
      <c r="K104" s="20"/>
      <c r="L104" s="20"/>
      <c r="M104" s="20">
        <v>0.2</v>
      </c>
      <c r="N104" s="20">
        <v>40</v>
      </c>
      <c r="O104" s="24">
        <f t="shared" si="12"/>
        <v>1.77016</v>
      </c>
      <c r="P104" s="20"/>
      <c r="Q104" s="20"/>
      <c r="R104" s="24">
        <f t="shared" si="7"/>
        <v>2.6355599999999999</v>
      </c>
      <c r="S104" s="24">
        <f t="shared" si="8"/>
        <v>1.0399689999999999</v>
      </c>
      <c r="T104" s="24">
        <f t="shared" si="9"/>
        <v>7.7355289999999997</v>
      </c>
      <c r="U104" s="25">
        <f t="shared" si="10"/>
        <v>11525.93821</v>
      </c>
      <c r="V104" s="26"/>
      <c r="W104" s="30">
        <v>1</v>
      </c>
      <c r="X104" s="30">
        <v>12</v>
      </c>
      <c r="Y104" s="30">
        <v>2018</v>
      </c>
    </row>
    <row r="105" spans="1:25">
      <c r="A105" s="20"/>
      <c r="B105" s="20"/>
      <c r="C105" s="912" t="s">
        <v>345</v>
      </c>
      <c r="D105" s="912"/>
      <c r="E105" s="20"/>
      <c r="F105" s="23"/>
      <c r="G105" s="20"/>
      <c r="H105" s="24"/>
      <c r="I105" s="20"/>
      <c r="J105" s="20"/>
      <c r="K105" s="20"/>
      <c r="L105" s="20"/>
      <c r="M105" s="20"/>
      <c r="N105" s="20"/>
      <c r="O105" s="24"/>
      <c r="P105" s="20"/>
      <c r="Q105" s="20"/>
      <c r="R105" s="24"/>
      <c r="S105" s="24"/>
      <c r="T105" s="24"/>
      <c r="U105" s="25">
        <f t="shared" si="10"/>
        <v>0</v>
      </c>
      <c r="V105" s="26"/>
      <c r="W105" s="27"/>
      <c r="X105" s="27"/>
      <c r="Y105" s="28"/>
    </row>
    <row r="106" spans="1:25">
      <c r="A106" s="20">
        <v>85</v>
      </c>
      <c r="B106" s="20">
        <v>1</v>
      </c>
      <c r="C106" s="21" t="s">
        <v>346</v>
      </c>
      <c r="D106" s="22">
        <v>24360</v>
      </c>
      <c r="E106" s="20" t="s">
        <v>137</v>
      </c>
      <c r="F106" s="23">
        <v>3.86</v>
      </c>
      <c r="G106" s="20"/>
      <c r="H106" s="24"/>
      <c r="I106" s="20">
        <v>0</v>
      </c>
      <c r="J106" s="20">
        <v>0.3</v>
      </c>
      <c r="K106" s="20"/>
      <c r="L106" s="20"/>
      <c r="M106" s="20"/>
      <c r="N106" s="20">
        <v>40</v>
      </c>
      <c r="O106" s="24">
        <f t="shared" ref="O106:O112" si="13">(F106+H106+I106)*N106%</f>
        <v>1.544</v>
      </c>
      <c r="P106" s="20"/>
      <c r="Q106" s="20"/>
      <c r="R106" s="24">
        <f t="shared" si="7"/>
        <v>1.8440000000000001</v>
      </c>
      <c r="S106" s="24">
        <f t="shared" si="8"/>
        <v>0.90709999999999991</v>
      </c>
      <c r="T106" s="24">
        <f t="shared" si="9"/>
        <v>6.6110999999999995</v>
      </c>
      <c r="U106" s="25">
        <f t="shared" si="10"/>
        <v>9850.5389999999989</v>
      </c>
      <c r="V106" s="26"/>
      <c r="W106" s="30">
        <v>1</v>
      </c>
      <c r="X106" s="30">
        <v>5</v>
      </c>
      <c r="Y106" s="30">
        <v>2018</v>
      </c>
    </row>
    <row r="107" spans="1:25">
      <c r="A107" s="20">
        <v>86</v>
      </c>
      <c r="B107" s="20">
        <v>2</v>
      </c>
      <c r="C107" s="21" t="s">
        <v>347</v>
      </c>
      <c r="D107" s="20" t="s">
        <v>348</v>
      </c>
      <c r="E107" s="20" t="s">
        <v>137</v>
      </c>
      <c r="F107" s="23">
        <v>4.0599999999999996</v>
      </c>
      <c r="G107" s="20"/>
      <c r="H107" s="24"/>
      <c r="I107" s="20">
        <v>0</v>
      </c>
      <c r="J107" s="20">
        <v>0.3</v>
      </c>
      <c r="K107" s="20"/>
      <c r="L107" s="20"/>
      <c r="M107" s="20"/>
      <c r="N107" s="20">
        <v>40</v>
      </c>
      <c r="O107" s="24">
        <f t="shared" si="13"/>
        <v>1.6239999999999999</v>
      </c>
      <c r="P107" s="20"/>
      <c r="Q107" s="20"/>
      <c r="R107" s="24">
        <f t="shared" si="7"/>
        <v>1.9239999999999999</v>
      </c>
      <c r="S107" s="24">
        <f t="shared" si="8"/>
        <v>0.95409999999999995</v>
      </c>
      <c r="T107" s="24">
        <f t="shared" si="9"/>
        <v>6.9381000000000004</v>
      </c>
      <c r="U107" s="25">
        <f t="shared" si="10"/>
        <v>10337.769</v>
      </c>
      <c r="V107" s="26"/>
      <c r="W107" s="30">
        <v>1</v>
      </c>
      <c r="X107" s="30">
        <v>5</v>
      </c>
      <c r="Y107" s="30">
        <v>2019</v>
      </c>
    </row>
    <row r="108" spans="1:25">
      <c r="A108" s="20">
        <v>87</v>
      </c>
      <c r="B108" s="20">
        <v>3</v>
      </c>
      <c r="C108" s="21" t="s">
        <v>349</v>
      </c>
      <c r="D108" s="22">
        <v>32144</v>
      </c>
      <c r="E108" s="20" t="s">
        <v>350</v>
      </c>
      <c r="F108" s="23">
        <v>2.67</v>
      </c>
      <c r="G108" s="20"/>
      <c r="H108" s="24"/>
      <c r="I108" s="20">
        <v>0.3</v>
      </c>
      <c r="J108" s="20">
        <v>0.3</v>
      </c>
      <c r="K108" s="20"/>
      <c r="L108" s="20"/>
      <c r="M108" s="20">
        <v>0.2</v>
      </c>
      <c r="N108" s="20">
        <v>40</v>
      </c>
      <c r="O108" s="24">
        <f t="shared" si="13"/>
        <v>1.1879999999999999</v>
      </c>
      <c r="P108" s="20"/>
      <c r="Q108" s="20"/>
      <c r="R108" s="24">
        <f t="shared" si="7"/>
        <v>1.988</v>
      </c>
      <c r="S108" s="24">
        <f t="shared" si="8"/>
        <v>0.69794999999999985</v>
      </c>
      <c r="T108" s="24">
        <f t="shared" si="9"/>
        <v>5.3559499999999991</v>
      </c>
      <c r="U108" s="25">
        <f t="shared" si="10"/>
        <v>7980.365499999999</v>
      </c>
      <c r="V108" s="26"/>
      <c r="W108" s="30">
        <v>1</v>
      </c>
      <c r="X108" s="30">
        <v>1</v>
      </c>
      <c r="Y108" s="30">
        <v>2019</v>
      </c>
    </row>
    <row r="109" spans="1:25">
      <c r="A109" s="20">
        <v>88</v>
      </c>
      <c r="B109" s="20">
        <v>4</v>
      </c>
      <c r="C109" s="21" t="s">
        <v>78</v>
      </c>
      <c r="D109" s="22">
        <v>25634</v>
      </c>
      <c r="E109" s="20" t="s">
        <v>137</v>
      </c>
      <c r="F109" s="23">
        <v>4.0599999999999996</v>
      </c>
      <c r="G109" s="20"/>
      <c r="H109" s="24"/>
      <c r="I109" s="20"/>
      <c r="J109" s="20">
        <v>0.3</v>
      </c>
      <c r="K109" s="20"/>
      <c r="L109" s="20"/>
      <c r="M109" s="20"/>
      <c r="N109" s="20">
        <v>40</v>
      </c>
      <c r="O109" s="24">
        <f t="shared" si="13"/>
        <v>1.6239999999999999</v>
      </c>
      <c r="P109" s="20"/>
      <c r="Q109" s="20"/>
      <c r="R109" s="24">
        <f t="shared" si="7"/>
        <v>1.9239999999999999</v>
      </c>
      <c r="S109" s="24">
        <f t="shared" si="8"/>
        <v>0.95409999999999995</v>
      </c>
      <c r="T109" s="24">
        <f t="shared" si="9"/>
        <v>6.9381000000000004</v>
      </c>
      <c r="U109" s="25">
        <f t="shared" si="10"/>
        <v>10337.769</v>
      </c>
      <c r="V109" s="26"/>
      <c r="W109" s="30">
        <v>1</v>
      </c>
      <c r="X109" s="30">
        <v>10</v>
      </c>
      <c r="Y109" s="30">
        <v>2017</v>
      </c>
    </row>
    <row r="110" spans="1:25">
      <c r="A110" s="20">
        <v>89</v>
      </c>
      <c r="B110" s="20">
        <v>5</v>
      </c>
      <c r="C110" s="21" t="s">
        <v>311</v>
      </c>
      <c r="D110" s="22">
        <v>29992</v>
      </c>
      <c r="E110" s="20" t="s">
        <v>137</v>
      </c>
      <c r="F110" s="23">
        <v>2.86</v>
      </c>
      <c r="G110" s="20"/>
      <c r="H110" s="24"/>
      <c r="I110" s="20"/>
      <c r="J110" s="20">
        <v>0.3</v>
      </c>
      <c r="K110" s="20"/>
      <c r="L110" s="20"/>
      <c r="M110" s="20"/>
      <c r="N110" s="20">
        <v>40</v>
      </c>
      <c r="O110" s="24">
        <f t="shared" si="13"/>
        <v>1.1439999999999999</v>
      </c>
      <c r="P110" s="20"/>
      <c r="Q110" s="20"/>
      <c r="R110" s="24">
        <f t="shared" si="7"/>
        <v>1.444</v>
      </c>
      <c r="S110" s="24">
        <f t="shared" si="8"/>
        <v>0.67209999999999992</v>
      </c>
      <c r="T110" s="24">
        <f t="shared" si="9"/>
        <v>4.9761000000000006</v>
      </c>
      <c r="U110" s="25">
        <f t="shared" si="10"/>
        <v>7414.389000000001</v>
      </c>
      <c r="V110" s="26"/>
      <c r="W110" s="30">
        <v>2</v>
      </c>
      <c r="X110" s="30">
        <v>6</v>
      </c>
      <c r="Y110" s="30">
        <v>2018</v>
      </c>
    </row>
    <row r="111" spans="1:25">
      <c r="A111" s="20">
        <v>90</v>
      </c>
      <c r="B111" s="20">
        <v>6</v>
      </c>
      <c r="C111" s="21" t="s">
        <v>351</v>
      </c>
      <c r="D111" s="20" t="s">
        <v>352</v>
      </c>
      <c r="E111" s="20" t="s">
        <v>137</v>
      </c>
      <c r="F111" s="23">
        <v>2.66</v>
      </c>
      <c r="G111" s="20"/>
      <c r="H111" s="24"/>
      <c r="I111" s="20"/>
      <c r="J111" s="20">
        <v>0.3</v>
      </c>
      <c r="K111" s="20"/>
      <c r="L111" s="20"/>
      <c r="M111" s="20"/>
      <c r="N111" s="20">
        <v>40</v>
      </c>
      <c r="O111" s="24">
        <f t="shared" si="13"/>
        <v>1.0640000000000001</v>
      </c>
      <c r="P111" s="20"/>
      <c r="Q111" s="20"/>
      <c r="R111" s="24">
        <f t="shared" si="7"/>
        <v>1.3640000000000001</v>
      </c>
      <c r="S111" s="24">
        <f t="shared" si="8"/>
        <v>0.6251000000000001</v>
      </c>
      <c r="T111" s="24">
        <f t="shared" si="9"/>
        <v>4.6490999999999998</v>
      </c>
      <c r="U111" s="25">
        <f t="shared" si="10"/>
        <v>6927.1589999999997</v>
      </c>
      <c r="V111" s="26"/>
      <c r="W111" s="39">
        <v>1</v>
      </c>
      <c r="X111" s="39">
        <v>12</v>
      </c>
      <c r="Y111" s="30">
        <v>2018</v>
      </c>
    </row>
    <row r="112" spans="1:25">
      <c r="A112" s="20">
        <v>91</v>
      </c>
      <c r="B112" s="20">
        <v>7</v>
      </c>
      <c r="C112" s="21" t="s">
        <v>353</v>
      </c>
      <c r="D112" s="22">
        <v>33202</v>
      </c>
      <c r="E112" s="20" t="s">
        <v>137</v>
      </c>
      <c r="F112" s="23">
        <v>2.46</v>
      </c>
      <c r="G112" s="20"/>
      <c r="H112" s="24"/>
      <c r="I112" s="20"/>
      <c r="J112" s="20">
        <v>0.3</v>
      </c>
      <c r="K112" s="20"/>
      <c r="L112" s="20"/>
      <c r="M112" s="20"/>
      <c r="N112" s="20">
        <v>40</v>
      </c>
      <c r="O112" s="24">
        <f t="shared" si="13"/>
        <v>0.98399999999999999</v>
      </c>
      <c r="P112" s="20"/>
      <c r="Q112" s="20"/>
      <c r="R112" s="24">
        <f t="shared" si="7"/>
        <v>1.284</v>
      </c>
      <c r="S112" s="24">
        <f t="shared" si="8"/>
        <v>0.57810000000000006</v>
      </c>
      <c r="T112" s="24">
        <f t="shared" si="9"/>
        <v>4.3220999999999998</v>
      </c>
      <c r="U112" s="25">
        <f t="shared" si="10"/>
        <v>6439.9290000000001</v>
      </c>
      <c r="V112" s="26"/>
      <c r="W112" s="30">
        <v>13</v>
      </c>
      <c r="X112" s="30">
        <v>4</v>
      </c>
      <c r="Y112" s="30">
        <v>2018</v>
      </c>
    </row>
    <row r="113" spans="1:25">
      <c r="A113" s="20"/>
      <c r="B113" s="20"/>
      <c r="C113" s="908" t="s">
        <v>354</v>
      </c>
      <c r="D113" s="908"/>
      <c r="E113" s="20"/>
      <c r="F113" s="23"/>
      <c r="G113" s="20"/>
      <c r="H113" s="24"/>
      <c r="I113" s="20"/>
      <c r="J113" s="20"/>
      <c r="K113" s="20"/>
      <c r="L113" s="20"/>
      <c r="M113" s="20"/>
      <c r="N113" s="20"/>
      <c r="O113" s="24"/>
      <c r="P113" s="20"/>
      <c r="Q113" s="20"/>
      <c r="R113" s="24"/>
      <c r="S113" s="24"/>
      <c r="T113" s="24"/>
      <c r="U113" s="25">
        <f t="shared" si="10"/>
        <v>0</v>
      </c>
      <c r="V113" s="26"/>
      <c r="W113" s="27"/>
      <c r="X113" s="27"/>
      <c r="Y113" s="28"/>
    </row>
    <row r="114" spans="1:25">
      <c r="A114" s="20">
        <v>92</v>
      </c>
      <c r="B114" s="20">
        <v>1</v>
      </c>
      <c r="C114" s="21" t="s">
        <v>355</v>
      </c>
      <c r="D114" s="20" t="s">
        <v>356</v>
      </c>
      <c r="E114" s="20" t="s">
        <v>16</v>
      </c>
      <c r="F114" s="23">
        <v>4.9800000000000004</v>
      </c>
      <c r="G114" s="20">
        <v>5</v>
      </c>
      <c r="H114" s="24">
        <f>F114*G114%</f>
        <v>0.24900000000000003</v>
      </c>
      <c r="I114" s="20">
        <v>0.4</v>
      </c>
      <c r="J114" s="20">
        <v>0.3</v>
      </c>
      <c r="K114" s="20"/>
      <c r="L114" s="20"/>
      <c r="M114" s="20">
        <v>0.4</v>
      </c>
      <c r="N114" s="20">
        <v>70</v>
      </c>
      <c r="O114" s="24">
        <f>(F114+H114+I114)*N114%</f>
        <v>3.9403000000000001</v>
      </c>
      <c r="P114" s="20"/>
      <c r="Q114" s="20"/>
      <c r="R114" s="24">
        <f t="shared" si="7"/>
        <v>5.2893000000000008</v>
      </c>
      <c r="S114" s="24">
        <f t="shared" si="8"/>
        <v>1.3228150000000003</v>
      </c>
      <c r="T114" s="24">
        <f t="shared" si="9"/>
        <v>11.592115000000002</v>
      </c>
      <c r="U114" s="25">
        <f t="shared" si="10"/>
        <v>17272.251350000002</v>
      </c>
      <c r="V114" s="26"/>
      <c r="W114" s="30">
        <v>1</v>
      </c>
      <c r="X114" s="30">
        <v>11</v>
      </c>
      <c r="Y114" s="30">
        <v>2018</v>
      </c>
    </row>
    <row r="115" spans="1:25">
      <c r="A115" s="20">
        <v>93</v>
      </c>
      <c r="B115" s="20">
        <v>2</v>
      </c>
      <c r="C115" s="21" t="s">
        <v>357</v>
      </c>
      <c r="D115" s="22">
        <v>32552</v>
      </c>
      <c r="E115" s="20" t="s">
        <v>12</v>
      </c>
      <c r="F115" s="23">
        <v>2.46</v>
      </c>
      <c r="G115" s="20"/>
      <c r="H115" s="24"/>
      <c r="I115" s="20"/>
      <c r="J115" s="20">
        <v>0.3</v>
      </c>
      <c r="K115" s="20"/>
      <c r="L115" s="20"/>
      <c r="M115" s="20">
        <v>0.4</v>
      </c>
      <c r="N115" s="20">
        <v>70</v>
      </c>
      <c r="O115" s="24">
        <f>(F115+H115+I115)*N115%</f>
        <v>1.722</v>
      </c>
      <c r="P115" s="20"/>
      <c r="Q115" s="20"/>
      <c r="R115" s="24">
        <f t="shared" si="7"/>
        <v>2.4219999999999997</v>
      </c>
      <c r="S115" s="24">
        <f t="shared" si="8"/>
        <v>0.57810000000000006</v>
      </c>
      <c r="T115" s="24">
        <f t="shared" si="9"/>
        <v>5.4600999999999997</v>
      </c>
      <c r="U115" s="25">
        <f t="shared" si="10"/>
        <v>8135.549</v>
      </c>
      <c r="V115" s="26"/>
      <c r="W115" s="30">
        <v>13</v>
      </c>
      <c r="X115" s="30">
        <v>4</v>
      </c>
      <c r="Y115" s="30">
        <v>2018</v>
      </c>
    </row>
    <row r="116" spans="1:25">
      <c r="A116" s="20">
        <v>94</v>
      </c>
      <c r="B116" s="20">
        <v>3</v>
      </c>
      <c r="C116" s="21" t="s">
        <v>358</v>
      </c>
      <c r="D116" s="20" t="s">
        <v>359</v>
      </c>
      <c r="E116" s="20" t="s">
        <v>11</v>
      </c>
      <c r="F116" s="23">
        <v>2.66</v>
      </c>
      <c r="G116" s="20"/>
      <c r="H116" s="24"/>
      <c r="I116" s="20"/>
      <c r="J116" s="20">
        <v>0.3</v>
      </c>
      <c r="K116" s="20"/>
      <c r="L116" s="20"/>
      <c r="M116" s="20">
        <v>0.4</v>
      </c>
      <c r="N116" s="20">
        <v>70</v>
      </c>
      <c r="O116" s="24">
        <f>(F116+H116+I116)*N116%</f>
        <v>1.8619999999999999</v>
      </c>
      <c r="P116" s="20"/>
      <c r="Q116" s="20"/>
      <c r="R116" s="24">
        <f t="shared" si="7"/>
        <v>2.5619999999999998</v>
      </c>
      <c r="S116" s="24">
        <f t="shared" si="8"/>
        <v>0.6251000000000001</v>
      </c>
      <c r="T116" s="24">
        <f t="shared" si="9"/>
        <v>5.8470999999999993</v>
      </c>
      <c r="U116" s="25">
        <f t="shared" si="10"/>
        <v>8712.1789999999983</v>
      </c>
      <c r="V116" s="26"/>
      <c r="W116" s="30">
        <v>2</v>
      </c>
      <c r="X116" s="30">
        <v>12</v>
      </c>
      <c r="Y116" s="30">
        <v>2018</v>
      </c>
    </row>
    <row r="117" spans="1:25">
      <c r="A117" s="20">
        <v>95</v>
      </c>
      <c r="B117" s="20">
        <v>4</v>
      </c>
      <c r="C117" s="21" t="s">
        <v>89</v>
      </c>
      <c r="D117" s="20" t="s">
        <v>360</v>
      </c>
      <c r="E117" s="20" t="s">
        <v>12</v>
      </c>
      <c r="F117" s="23">
        <v>4.0599999999999996</v>
      </c>
      <c r="G117" s="20"/>
      <c r="H117" s="24"/>
      <c r="I117" s="20"/>
      <c r="J117" s="20">
        <v>0.3</v>
      </c>
      <c r="K117" s="20"/>
      <c r="L117" s="20"/>
      <c r="M117" s="20"/>
      <c r="N117" s="20">
        <v>40</v>
      </c>
      <c r="O117" s="24">
        <f>(F117+H117+I117)*N117%</f>
        <v>1.6239999999999999</v>
      </c>
      <c r="P117" s="20"/>
      <c r="Q117" s="20"/>
      <c r="R117" s="24">
        <f t="shared" si="7"/>
        <v>1.9239999999999999</v>
      </c>
      <c r="S117" s="24">
        <f t="shared" si="8"/>
        <v>0.95409999999999995</v>
      </c>
      <c r="T117" s="24">
        <f t="shared" si="9"/>
        <v>6.9381000000000004</v>
      </c>
      <c r="U117" s="25">
        <f t="shared" si="10"/>
        <v>10337.769</v>
      </c>
      <c r="V117" s="26"/>
      <c r="W117" s="30">
        <v>1</v>
      </c>
      <c r="X117" s="30">
        <v>12</v>
      </c>
      <c r="Y117" s="30">
        <v>2017</v>
      </c>
    </row>
    <row r="118" spans="1:25">
      <c r="A118" s="40"/>
      <c r="B118" s="108"/>
      <c r="C118" s="108"/>
      <c r="D118" s="108"/>
      <c r="E118" s="108"/>
      <c r="F118" s="41">
        <f>SUM(F12:F117)</f>
        <v>305.88000000000005</v>
      </c>
      <c r="G118" s="108"/>
      <c r="H118" s="42">
        <f t="shared" ref="H118:M118" si="14">SUM(H12:H117)</f>
        <v>4.8773999999999997</v>
      </c>
      <c r="I118" s="43">
        <f t="shared" si="14"/>
        <v>9.2000000000000011</v>
      </c>
      <c r="J118" s="43">
        <f t="shared" si="14"/>
        <v>28.500000000000046</v>
      </c>
      <c r="K118" s="43">
        <f t="shared" si="14"/>
        <v>3.5</v>
      </c>
      <c r="L118" s="43">
        <f t="shared" si="14"/>
        <v>0</v>
      </c>
      <c r="M118" s="44">
        <f t="shared" si="14"/>
        <v>10</v>
      </c>
      <c r="N118" s="108"/>
      <c r="O118" s="45">
        <f>SUM(O12:O117)</f>
        <v>145.75191999999996</v>
      </c>
      <c r="P118" s="46">
        <f>SUM(P12:P117)</f>
        <v>0.18</v>
      </c>
      <c r="Q118" s="108"/>
      <c r="R118" s="47">
        <f>SUM(R12:R117)</f>
        <v>202.00932</v>
      </c>
      <c r="S118" s="47">
        <f>SUM(S12:S117)</f>
        <v>75.125389000000041</v>
      </c>
      <c r="T118" s="47">
        <f>SUM(T12:T117)</f>
        <v>583.0147089999997</v>
      </c>
      <c r="U118" s="48">
        <f>SUM(U12:U117)</f>
        <v>868691.9164099996</v>
      </c>
      <c r="V118" s="26"/>
      <c r="W118" s="46"/>
      <c r="X118" s="46"/>
      <c r="Y118" s="46"/>
    </row>
    <row r="119" spans="1:25" ht="15.75">
      <c r="A119" s="20"/>
      <c r="B119" s="20"/>
      <c r="C119" s="913" t="s">
        <v>361</v>
      </c>
      <c r="D119" s="913"/>
      <c r="E119" s="20"/>
      <c r="F119" s="23"/>
      <c r="G119" s="20"/>
      <c r="H119" s="24"/>
      <c r="I119" s="20"/>
      <c r="J119" s="20"/>
      <c r="K119" s="20"/>
      <c r="L119" s="20"/>
      <c r="M119" s="20"/>
      <c r="N119" s="20"/>
      <c r="O119" s="24"/>
      <c r="P119" s="20"/>
      <c r="Q119" s="20"/>
      <c r="R119" s="24"/>
      <c r="S119" s="24"/>
      <c r="T119" s="24"/>
      <c r="U119" s="25">
        <f t="shared" si="10"/>
        <v>0</v>
      </c>
      <c r="V119" s="26"/>
      <c r="W119" s="27"/>
      <c r="X119" s="27"/>
      <c r="Y119" s="28"/>
    </row>
    <row r="120" spans="1:25">
      <c r="A120" s="20" t="s">
        <v>1</v>
      </c>
      <c r="B120" s="20"/>
      <c r="C120" s="914" t="s">
        <v>362</v>
      </c>
      <c r="D120" s="914"/>
      <c r="E120" s="20"/>
      <c r="F120" s="23"/>
      <c r="G120" s="20"/>
      <c r="H120" s="24"/>
      <c r="I120" s="20"/>
      <c r="J120" s="20"/>
      <c r="K120" s="20"/>
      <c r="L120" s="20"/>
      <c r="M120" s="20"/>
      <c r="N120" s="20"/>
      <c r="O120" s="24"/>
      <c r="P120" s="20"/>
      <c r="Q120" s="20"/>
      <c r="R120" s="24"/>
      <c r="S120" s="24"/>
      <c r="T120" s="24"/>
      <c r="U120" s="25">
        <f t="shared" si="10"/>
        <v>0</v>
      </c>
      <c r="V120" s="26"/>
      <c r="W120" s="27"/>
      <c r="X120" s="27"/>
      <c r="Y120" s="28"/>
    </row>
    <row r="121" spans="1:25">
      <c r="A121" s="20">
        <v>96</v>
      </c>
      <c r="B121" s="49">
        <v>1</v>
      </c>
      <c r="C121" s="21" t="s">
        <v>363</v>
      </c>
      <c r="D121" s="22">
        <v>24119</v>
      </c>
      <c r="E121" s="20" t="s">
        <v>151</v>
      </c>
      <c r="F121" s="23">
        <v>4.9800000000000004</v>
      </c>
      <c r="G121" s="20"/>
      <c r="H121" s="24"/>
      <c r="I121" s="20">
        <v>0.5</v>
      </c>
      <c r="J121" s="20">
        <v>0.3</v>
      </c>
      <c r="K121" s="20"/>
      <c r="L121" s="20"/>
      <c r="M121" s="20">
        <v>0.2</v>
      </c>
      <c r="N121" s="20">
        <v>40</v>
      </c>
      <c r="O121" s="24">
        <f>(F121+H121+I121)*N121%</f>
        <v>2.1920000000000002</v>
      </c>
      <c r="P121" s="20"/>
      <c r="Q121" s="20">
        <v>0.4</v>
      </c>
      <c r="R121" s="24">
        <f t="shared" si="7"/>
        <v>3.5920000000000001</v>
      </c>
      <c r="S121" s="24">
        <f t="shared" si="8"/>
        <v>1.2878000000000001</v>
      </c>
      <c r="T121" s="24">
        <f t="shared" si="9"/>
        <v>9.8598000000000017</v>
      </c>
      <c r="U121" s="25">
        <f t="shared" si="10"/>
        <v>14691.102000000003</v>
      </c>
      <c r="V121" s="26"/>
      <c r="W121" s="50" t="s">
        <v>399</v>
      </c>
      <c r="X121" s="50" t="s">
        <v>399</v>
      </c>
      <c r="Y121" s="51">
        <v>2018</v>
      </c>
    </row>
    <row r="122" spans="1:25" ht="15.75">
      <c r="A122" s="20"/>
      <c r="B122" s="52"/>
      <c r="C122" s="915" t="s">
        <v>258</v>
      </c>
      <c r="D122" s="915"/>
      <c r="E122" s="20"/>
      <c r="F122" s="23">
        <v>0</v>
      </c>
      <c r="G122" s="20"/>
      <c r="H122" s="24"/>
      <c r="I122" s="20"/>
      <c r="J122" s="20"/>
      <c r="K122" s="20"/>
      <c r="L122" s="20"/>
      <c r="M122" s="20"/>
      <c r="N122" s="20"/>
      <c r="O122" s="24"/>
      <c r="P122" s="20"/>
      <c r="Q122" s="20"/>
      <c r="R122" s="24"/>
      <c r="S122" s="24"/>
      <c r="T122" s="24"/>
      <c r="U122" s="25">
        <f t="shared" si="10"/>
        <v>0</v>
      </c>
      <c r="V122" s="26"/>
      <c r="W122" s="27"/>
      <c r="X122" s="27"/>
      <c r="Y122" s="28"/>
    </row>
    <row r="123" spans="1:25">
      <c r="A123" s="20">
        <v>97</v>
      </c>
      <c r="B123" s="20">
        <v>1</v>
      </c>
      <c r="C123" s="21" t="s">
        <v>245</v>
      </c>
      <c r="D123" s="22">
        <v>31547</v>
      </c>
      <c r="E123" s="20" t="s">
        <v>151</v>
      </c>
      <c r="F123" s="23">
        <v>3</v>
      </c>
      <c r="G123" s="20"/>
      <c r="H123" s="53"/>
      <c r="I123" s="20">
        <v>0.4</v>
      </c>
      <c r="J123" s="20">
        <v>0.3</v>
      </c>
      <c r="K123" s="20"/>
      <c r="L123" s="20"/>
      <c r="M123" s="20">
        <v>0.2</v>
      </c>
      <c r="N123" s="20">
        <v>40</v>
      </c>
      <c r="O123" s="24">
        <f>(F123+H123+I123)*N123%</f>
        <v>1.36</v>
      </c>
      <c r="P123" s="20"/>
      <c r="Q123" s="20">
        <v>0.4</v>
      </c>
      <c r="R123" s="24">
        <f t="shared" si="7"/>
        <v>2.6599999999999997</v>
      </c>
      <c r="S123" s="24">
        <f t="shared" si="8"/>
        <v>0.79899999999999993</v>
      </c>
      <c r="T123" s="24">
        <f t="shared" si="9"/>
        <v>6.4589999999999996</v>
      </c>
      <c r="U123" s="25">
        <f t="shared" si="10"/>
        <v>9623.91</v>
      </c>
      <c r="V123" s="26"/>
      <c r="W123" s="50" t="s">
        <v>399</v>
      </c>
      <c r="X123" s="50" t="s">
        <v>62</v>
      </c>
      <c r="Y123" s="51">
        <v>2018</v>
      </c>
    </row>
    <row r="124" spans="1:25">
      <c r="A124" s="20">
        <v>98</v>
      </c>
      <c r="B124" s="20">
        <v>2</v>
      </c>
      <c r="C124" s="21" t="s">
        <v>364</v>
      </c>
      <c r="D124" s="22" t="s">
        <v>365</v>
      </c>
      <c r="E124" s="20" t="s">
        <v>366</v>
      </c>
      <c r="F124" s="23">
        <v>3</v>
      </c>
      <c r="G124" s="20"/>
      <c r="H124" s="24"/>
      <c r="I124" s="20">
        <v>0</v>
      </c>
      <c r="J124" s="20">
        <v>0.3</v>
      </c>
      <c r="K124" s="20"/>
      <c r="L124" s="20"/>
      <c r="M124" s="20"/>
      <c r="N124" s="20"/>
      <c r="O124" s="24"/>
      <c r="P124" s="20"/>
      <c r="Q124" s="20"/>
      <c r="R124" s="24">
        <f t="shared" si="7"/>
        <v>0.3</v>
      </c>
      <c r="S124" s="24">
        <f t="shared" si="8"/>
        <v>0.70499999999999996</v>
      </c>
      <c r="T124" s="24">
        <f t="shared" si="9"/>
        <v>4.0049999999999999</v>
      </c>
      <c r="U124" s="25">
        <f t="shared" si="10"/>
        <v>5967.45</v>
      </c>
      <c r="V124" s="26"/>
      <c r="W124" s="27" t="s">
        <v>399</v>
      </c>
      <c r="X124" s="27" t="s">
        <v>68</v>
      </c>
      <c r="Y124" s="28">
        <v>2018</v>
      </c>
    </row>
    <row r="125" spans="1:25">
      <c r="A125" s="20">
        <v>99</v>
      </c>
      <c r="B125" s="20">
        <v>3</v>
      </c>
      <c r="C125" s="21" t="s">
        <v>367</v>
      </c>
      <c r="D125" s="22">
        <v>32005</v>
      </c>
      <c r="E125" s="20" t="s">
        <v>368</v>
      </c>
      <c r="F125" s="23">
        <v>2.72</v>
      </c>
      <c r="G125" s="20"/>
      <c r="H125" s="24"/>
      <c r="I125" s="20"/>
      <c r="J125" s="20">
        <v>0.3</v>
      </c>
      <c r="K125" s="20"/>
      <c r="L125" s="20"/>
      <c r="M125" s="20"/>
      <c r="N125" s="20"/>
      <c r="O125" s="24"/>
      <c r="P125" s="20"/>
      <c r="Q125" s="20"/>
      <c r="R125" s="24">
        <f t="shared" si="7"/>
        <v>0.3</v>
      </c>
      <c r="S125" s="24">
        <f t="shared" si="8"/>
        <v>0.63919999999999999</v>
      </c>
      <c r="T125" s="24">
        <f t="shared" si="9"/>
        <v>3.6592000000000002</v>
      </c>
      <c r="U125" s="25">
        <f t="shared" si="10"/>
        <v>5452.2080000000005</v>
      </c>
      <c r="V125" s="26"/>
      <c r="W125" s="27" t="s">
        <v>399</v>
      </c>
      <c r="X125" s="27" t="s">
        <v>62</v>
      </c>
      <c r="Y125" s="28">
        <v>2017</v>
      </c>
    </row>
    <row r="126" spans="1:25">
      <c r="A126" s="20">
        <v>100</v>
      </c>
      <c r="B126" s="20">
        <v>4</v>
      </c>
      <c r="C126" s="21" t="s">
        <v>99</v>
      </c>
      <c r="D126" s="22">
        <v>30189</v>
      </c>
      <c r="E126" s="20" t="s">
        <v>151</v>
      </c>
      <c r="F126" s="23">
        <v>3.33</v>
      </c>
      <c r="G126" s="20"/>
      <c r="H126" s="24"/>
      <c r="I126" s="20">
        <v>0.4</v>
      </c>
      <c r="J126" s="20">
        <v>0.3</v>
      </c>
      <c r="K126" s="20"/>
      <c r="L126" s="20"/>
      <c r="M126" s="20"/>
      <c r="N126" s="20">
        <v>40</v>
      </c>
      <c r="O126" s="24">
        <f>(F126+H126+I126)*N126%</f>
        <v>1.492</v>
      </c>
      <c r="P126" s="20"/>
      <c r="Q126" s="20"/>
      <c r="R126" s="24">
        <f t="shared" si="7"/>
        <v>2.1920000000000002</v>
      </c>
      <c r="S126" s="24">
        <f t="shared" si="8"/>
        <v>0.87655000000000005</v>
      </c>
      <c r="T126" s="24">
        <f t="shared" si="9"/>
        <v>6.3985500000000002</v>
      </c>
      <c r="U126" s="25">
        <f t="shared" si="10"/>
        <v>9533.8395</v>
      </c>
      <c r="V126" s="26"/>
      <c r="W126" s="27" t="s">
        <v>399</v>
      </c>
      <c r="X126" s="27" t="s">
        <v>66</v>
      </c>
      <c r="Y126" s="28">
        <v>2017</v>
      </c>
    </row>
    <row r="127" spans="1:25">
      <c r="A127" s="20">
        <v>101</v>
      </c>
      <c r="B127" s="20">
        <v>5</v>
      </c>
      <c r="C127" s="21" t="s">
        <v>369</v>
      </c>
      <c r="D127" s="22">
        <v>29955</v>
      </c>
      <c r="E127" s="20" t="s">
        <v>137</v>
      </c>
      <c r="F127" s="23">
        <v>2.86</v>
      </c>
      <c r="G127" s="20"/>
      <c r="H127" s="24"/>
      <c r="I127" s="20"/>
      <c r="J127" s="20">
        <v>0.3</v>
      </c>
      <c r="K127" s="20"/>
      <c r="L127" s="20"/>
      <c r="M127" s="20"/>
      <c r="N127" s="20">
        <v>40</v>
      </c>
      <c r="O127" s="24">
        <f>(F127+H127+I127)*N127%</f>
        <v>1.1439999999999999</v>
      </c>
      <c r="P127" s="20"/>
      <c r="Q127" s="20"/>
      <c r="R127" s="24">
        <f t="shared" si="7"/>
        <v>1.444</v>
      </c>
      <c r="S127" s="24">
        <f t="shared" si="8"/>
        <v>0.67209999999999992</v>
      </c>
      <c r="T127" s="24">
        <f t="shared" si="9"/>
        <v>4.9761000000000006</v>
      </c>
      <c r="U127" s="25">
        <f t="shared" si="10"/>
        <v>7414.389000000001</v>
      </c>
      <c r="V127" s="26"/>
      <c r="W127" s="27" t="s">
        <v>399</v>
      </c>
      <c r="X127" s="27" t="s">
        <v>66</v>
      </c>
      <c r="Y127" s="28">
        <v>2018</v>
      </c>
    </row>
    <row r="128" spans="1:25">
      <c r="A128" s="20">
        <v>102</v>
      </c>
      <c r="B128" s="20">
        <v>6</v>
      </c>
      <c r="C128" s="35" t="s">
        <v>370</v>
      </c>
      <c r="D128" s="22">
        <v>31853</v>
      </c>
      <c r="E128" s="20" t="s">
        <v>350</v>
      </c>
      <c r="F128" s="23">
        <v>2.67</v>
      </c>
      <c r="G128" s="20"/>
      <c r="H128" s="24"/>
      <c r="I128" s="20"/>
      <c r="J128" s="20">
        <v>0.3</v>
      </c>
      <c r="K128" s="20"/>
      <c r="L128" s="20"/>
      <c r="M128" s="20"/>
      <c r="N128" s="20">
        <v>40</v>
      </c>
      <c r="O128" s="24">
        <f>(F128+H128+I128)*N128%</f>
        <v>1.0680000000000001</v>
      </c>
      <c r="P128" s="20"/>
      <c r="Q128" s="20"/>
      <c r="R128" s="24">
        <f t="shared" si="7"/>
        <v>1.3680000000000001</v>
      </c>
      <c r="S128" s="24">
        <f t="shared" si="8"/>
        <v>0.62744999999999995</v>
      </c>
      <c r="T128" s="24">
        <f t="shared" si="9"/>
        <v>4.6654499999999999</v>
      </c>
      <c r="U128" s="25">
        <f t="shared" si="10"/>
        <v>6951.5204999999996</v>
      </c>
      <c r="V128" s="26"/>
      <c r="W128" s="27" t="s">
        <v>399</v>
      </c>
      <c r="X128" s="27" t="s">
        <v>62</v>
      </c>
      <c r="Y128" s="28">
        <v>2019</v>
      </c>
    </row>
    <row r="129" spans="1:25">
      <c r="A129" s="20"/>
      <c r="B129" s="20"/>
      <c r="C129" s="908" t="s">
        <v>371</v>
      </c>
      <c r="D129" s="908"/>
      <c r="E129" s="20"/>
      <c r="F129" s="23"/>
      <c r="G129" s="20"/>
      <c r="H129" s="24"/>
      <c r="I129" s="20"/>
      <c r="J129" s="20"/>
      <c r="K129" s="20"/>
      <c r="L129" s="20"/>
      <c r="M129" s="20"/>
      <c r="N129" s="20"/>
      <c r="O129" s="24"/>
      <c r="P129" s="20"/>
      <c r="Q129" s="20"/>
      <c r="R129" s="24"/>
      <c r="S129" s="24"/>
      <c r="T129" s="24"/>
      <c r="U129" s="25">
        <f t="shared" si="10"/>
        <v>0</v>
      </c>
      <c r="V129" s="26"/>
      <c r="W129" s="27"/>
      <c r="X129" s="27"/>
      <c r="Y129" s="28"/>
    </row>
    <row r="130" spans="1:25">
      <c r="A130" s="20">
        <v>103</v>
      </c>
      <c r="B130" s="20">
        <v>7</v>
      </c>
      <c r="C130" s="21" t="s">
        <v>372</v>
      </c>
      <c r="D130" s="22">
        <v>33848</v>
      </c>
      <c r="E130" s="20" t="s">
        <v>16</v>
      </c>
      <c r="F130" s="23">
        <v>2.34</v>
      </c>
      <c r="G130" s="20"/>
      <c r="H130" s="24"/>
      <c r="I130" s="20"/>
      <c r="J130" s="20">
        <v>0.3</v>
      </c>
      <c r="K130" s="20"/>
      <c r="L130" s="20"/>
      <c r="M130" s="20">
        <v>0.2</v>
      </c>
      <c r="N130" s="20">
        <v>40</v>
      </c>
      <c r="O130" s="24">
        <f t="shared" ref="O130:O136" si="15">(F130+H130+I130)*N130%</f>
        <v>0.93599999999999994</v>
      </c>
      <c r="P130" s="20"/>
      <c r="Q130" s="20">
        <v>0.4</v>
      </c>
      <c r="R130" s="24">
        <f t="shared" si="7"/>
        <v>1.8359999999999999</v>
      </c>
      <c r="S130" s="24">
        <f t="shared" si="8"/>
        <v>0.54989999999999994</v>
      </c>
      <c r="T130" s="24">
        <f t="shared" si="9"/>
        <v>4.7259000000000002</v>
      </c>
      <c r="U130" s="25">
        <f t="shared" si="10"/>
        <v>7041.5910000000003</v>
      </c>
      <c r="V130" s="26"/>
      <c r="W130" s="27" t="s">
        <v>399</v>
      </c>
      <c r="X130" s="27" t="s">
        <v>400</v>
      </c>
      <c r="Y130" s="28">
        <v>2018</v>
      </c>
    </row>
    <row r="131" spans="1:25">
      <c r="A131" s="20">
        <v>104</v>
      </c>
      <c r="B131" s="20">
        <v>8</v>
      </c>
      <c r="C131" s="21" t="s">
        <v>72</v>
      </c>
      <c r="D131" s="22">
        <v>25017</v>
      </c>
      <c r="E131" s="20" t="s">
        <v>12</v>
      </c>
      <c r="F131" s="23">
        <v>4.0599999999999996</v>
      </c>
      <c r="G131" s="20">
        <v>9</v>
      </c>
      <c r="H131" s="24">
        <f>F131*G131%</f>
        <v>0.36539999999999995</v>
      </c>
      <c r="I131" s="20">
        <v>0.3</v>
      </c>
      <c r="J131" s="20">
        <v>0.3</v>
      </c>
      <c r="K131" s="20"/>
      <c r="L131" s="20"/>
      <c r="M131" s="20">
        <v>0.2</v>
      </c>
      <c r="N131" s="20">
        <v>40</v>
      </c>
      <c r="O131" s="24">
        <f t="shared" si="15"/>
        <v>1.8901599999999998</v>
      </c>
      <c r="P131" s="20"/>
      <c r="Q131" s="20">
        <v>0.4</v>
      </c>
      <c r="R131" s="24">
        <f t="shared" si="7"/>
        <v>3.4555599999999997</v>
      </c>
      <c r="S131" s="24">
        <f t="shared" si="8"/>
        <v>1.1104689999999999</v>
      </c>
      <c r="T131" s="24">
        <f t="shared" si="9"/>
        <v>8.6260289999999991</v>
      </c>
      <c r="U131" s="25">
        <f t="shared" si="10"/>
        <v>12852.783209999998</v>
      </c>
      <c r="V131" s="26"/>
      <c r="W131" s="27" t="s">
        <v>399</v>
      </c>
      <c r="X131" s="27" t="s">
        <v>68</v>
      </c>
      <c r="Y131" s="28">
        <v>2018</v>
      </c>
    </row>
    <row r="132" spans="1:25">
      <c r="A132" s="20">
        <v>105</v>
      </c>
      <c r="B132" s="20">
        <v>9</v>
      </c>
      <c r="C132" s="21" t="s">
        <v>71</v>
      </c>
      <c r="D132" s="22">
        <v>25007</v>
      </c>
      <c r="E132" s="20" t="s">
        <v>12</v>
      </c>
      <c r="F132" s="23">
        <v>4.0599999999999996</v>
      </c>
      <c r="G132" s="20">
        <v>9</v>
      </c>
      <c r="H132" s="24">
        <f>F132*G132%</f>
        <v>0.36539999999999995</v>
      </c>
      <c r="I132" s="20"/>
      <c r="J132" s="20">
        <v>0.3</v>
      </c>
      <c r="K132" s="20"/>
      <c r="L132" s="20"/>
      <c r="M132" s="20">
        <v>0.2</v>
      </c>
      <c r="N132" s="20">
        <v>40</v>
      </c>
      <c r="O132" s="24">
        <f t="shared" si="15"/>
        <v>1.77016</v>
      </c>
      <c r="P132" s="20"/>
      <c r="Q132" s="20">
        <v>0.4</v>
      </c>
      <c r="R132" s="24">
        <f t="shared" si="7"/>
        <v>3.0355599999999998</v>
      </c>
      <c r="S132" s="24">
        <f t="shared" si="8"/>
        <v>1.0399689999999999</v>
      </c>
      <c r="T132" s="24">
        <f t="shared" si="9"/>
        <v>8.1355289999999982</v>
      </c>
      <c r="U132" s="25">
        <f t="shared" si="10"/>
        <v>12121.938209999997</v>
      </c>
      <c r="V132" s="26"/>
      <c r="W132" s="27" t="s">
        <v>399</v>
      </c>
      <c r="X132" s="27" t="s">
        <v>68</v>
      </c>
      <c r="Y132" s="28">
        <v>2018</v>
      </c>
    </row>
    <row r="133" spans="1:25">
      <c r="A133" s="20">
        <v>106</v>
      </c>
      <c r="B133" s="20">
        <v>10</v>
      </c>
      <c r="C133" s="21" t="s">
        <v>373</v>
      </c>
      <c r="D133" s="22">
        <v>25817</v>
      </c>
      <c r="E133" s="20" t="s">
        <v>12</v>
      </c>
      <c r="F133" s="23">
        <v>4.0599999999999996</v>
      </c>
      <c r="G133" s="20">
        <v>7</v>
      </c>
      <c r="H133" s="24">
        <f>F133*G133%</f>
        <v>0.28420000000000001</v>
      </c>
      <c r="I133" s="20"/>
      <c r="J133" s="20">
        <v>0.3</v>
      </c>
      <c r="K133" s="20"/>
      <c r="L133" s="20"/>
      <c r="M133" s="20">
        <v>0.2</v>
      </c>
      <c r="N133" s="20">
        <v>40</v>
      </c>
      <c r="O133" s="24">
        <f t="shared" si="15"/>
        <v>1.7376800000000001</v>
      </c>
      <c r="P133" s="20"/>
      <c r="Q133" s="20">
        <v>0.4</v>
      </c>
      <c r="R133" s="24">
        <f t="shared" si="7"/>
        <v>2.9218800000000003</v>
      </c>
      <c r="S133" s="24">
        <f t="shared" si="8"/>
        <v>1.0208870000000001</v>
      </c>
      <c r="T133" s="24">
        <f t="shared" si="9"/>
        <v>8.0027670000000004</v>
      </c>
      <c r="U133" s="25">
        <f t="shared" si="10"/>
        <v>11924.12283</v>
      </c>
      <c r="V133" s="26"/>
      <c r="W133" s="27" t="s">
        <v>399</v>
      </c>
      <c r="X133" s="27" t="s">
        <v>60</v>
      </c>
      <c r="Y133" s="28">
        <v>2019</v>
      </c>
    </row>
    <row r="134" spans="1:25">
      <c r="A134" s="20">
        <v>107</v>
      </c>
      <c r="B134" s="20">
        <v>11</v>
      </c>
      <c r="C134" s="21" t="s">
        <v>374</v>
      </c>
      <c r="D134" s="22">
        <v>28759</v>
      </c>
      <c r="E134" s="20" t="s">
        <v>38</v>
      </c>
      <c r="F134" s="23">
        <v>2.86</v>
      </c>
      <c r="G134" s="20"/>
      <c r="H134" s="24"/>
      <c r="I134" s="20"/>
      <c r="J134" s="20">
        <v>0.3</v>
      </c>
      <c r="K134" s="20"/>
      <c r="L134" s="20"/>
      <c r="M134" s="20">
        <v>0.2</v>
      </c>
      <c r="N134" s="20">
        <v>40</v>
      </c>
      <c r="O134" s="24">
        <f t="shared" si="15"/>
        <v>1.1439999999999999</v>
      </c>
      <c r="P134" s="20"/>
      <c r="Q134" s="20">
        <v>0.4</v>
      </c>
      <c r="R134" s="24">
        <f t="shared" si="7"/>
        <v>2.044</v>
      </c>
      <c r="S134" s="24">
        <f t="shared" si="8"/>
        <v>0.67209999999999992</v>
      </c>
      <c r="T134" s="24">
        <f t="shared" si="9"/>
        <v>5.5761000000000003</v>
      </c>
      <c r="U134" s="25">
        <f t="shared" si="10"/>
        <v>8308.389000000001</v>
      </c>
      <c r="V134" s="26"/>
      <c r="W134" s="27" t="s">
        <v>399</v>
      </c>
      <c r="X134" s="27" t="s">
        <v>66</v>
      </c>
      <c r="Y134" s="28">
        <v>2018</v>
      </c>
    </row>
    <row r="135" spans="1:25">
      <c r="A135" s="20">
        <v>108</v>
      </c>
      <c r="B135" s="20">
        <v>12</v>
      </c>
      <c r="C135" s="21" t="s">
        <v>405</v>
      </c>
      <c r="D135" s="22">
        <v>34520</v>
      </c>
      <c r="E135" s="20" t="s">
        <v>38</v>
      </c>
      <c r="F135" s="23">
        <v>2.06</v>
      </c>
      <c r="G135" s="20"/>
      <c r="H135" s="24"/>
      <c r="I135" s="20"/>
      <c r="J135" s="20">
        <v>0.3</v>
      </c>
      <c r="K135" s="20">
        <v>0.1</v>
      </c>
      <c r="L135" s="20"/>
      <c r="M135" s="20"/>
      <c r="N135" s="20">
        <v>40</v>
      </c>
      <c r="O135" s="24">
        <f t="shared" si="15"/>
        <v>0.82400000000000007</v>
      </c>
      <c r="P135" s="20"/>
      <c r="Q135" s="20"/>
      <c r="R135" s="24">
        <f t="shared" si="7"/>
        <v>1.2240000000000002</v>
      </c>
      <c r="S135" s="24">
        <f t="shared" si="8"/>
        <v>0.48410000000000003</v>
      </c>
      <c r="T135" s="24">
        <f t="shared" si="9"/>
        <v>3.7681000000000004</v>
      </c>
      <c r="U135" s="25">
        <f t="shared" si="10"/>
        <v>5614.469000000001</v>
      </c>
      <c r="V135" s="26"/>
      <c r="W135" s="32">
        <v>1</v>
      </c>
      <c r="X135" s="358">
        <v>10</v>
      </c>
      <c r="Y135" s="32">
        <v>2019</v>
      </c>
    </row>
    <row r="136" spans="1:25">
      <c r="A136" s="20">
        <v>109</v>
      </c>
      <c r="B136" s="20">
        <v>13</v>
      </c>
      <c r="C136" s="21" t="s">
        <v>406</v>
      </c>
      <c r="D136" s="22">
        <v>34579</v>
      </c>
      <c r="E136" s="20" t="s">
        <v>38</v>
      </c>
      <c r="F136" s="23">
        <v>2.06</v>
      </c>
      <c r="G136" s="20"/>
      <c r="H136" s="24"/>
      <c r="I136" s="20"/>
      <c r="J136" s="20">
        <v>0.3</v>
      </c>
      <c r="K136" s="20">
        <v>0.1</v>
      </c>
      <c r="L136" s="20"/>
      <c r="M136" s="20"/>
      <c r="N136" s="20">
        <v>40</v>
      </c>
      <c r="O136" s="24">
        <f t="shared" si="15"/>
        <v>0.82400000000000007</v>
      </c>
      <c r="P136" s="20"/>
      <c r="Q136" s="20"/>
      <c r="R136" s="24">
        <f t="shared" si="7"/>
        <v>1.2240000000000002</v>
      </c>
      <c r="S136" s="24">
        <f t="shared" si="8"/>
        <v>0.48410000000000003</v>
      </c>
      <c r="T136" s="24">
        <f t="shared" si="9"/>
        <v>3.7681000000000004</v>
      </c>
      <c r="U136" s="25">
        <f t="shared" si="10"/>
        <v>5614.469000000001</v>
      </c>
      <c r="V136" s="26"/>
      <c r="W136" s="32">
        <v>1</v>
      </c>
      <c r="X136" s="358">
        <v>10</v>
      </c>
      <c r="Y136" s="32">
        <v>2019</v>
      </c>
    </row>
    <row r="137" spans="1:25">
      <c r="A137" s="20"/>
      <c r="B137" s="20"/>
      <c r="C137" s="908" t="s">
        <v>375</v>
      </c>
      <c r="D137" s="908"/>
      <c r="E137" s="20"/>
      <c r="F137" s="23"/>
      <c r="G137" s="20"/>
      <c r="H137" s="24"/>
      <c r="I137" s="20"/>
      <c r="J137" s="20"/>
      <c r="K137" s="20"/>
      <c r="L137" s="20"/>
      <c r="M137" s="20"/>
      <c r="N137" s="20"/>
      <c r="O137" s="24"/>
      <c r="P137" s="20"/>
      <c r="Q137" s="20"/>
      <c r="R137" s="24"/>
      <c r="S137" s="24"/>
      <c r="T137" s="24"/>
      <c r="U137" s="25">
        <f t="shared" si="10"/>
        <v>0</v>
      </c>
      <c r="V137" s="26"/>
      <c r="W137" s="27"/>
      <c r="X137" s="27"/>
      <c r="Y137" s="28"/>
    </row>
    <row r="138" spans="1:25">
      <c r="A138" s="20">
        <v>110</v>
      </c>
      <c r="B138" s="20">
        <v>14</v>
      </c>
      <c r="C138" s="21" t="s">
        <v>376</v>
      </c>
      <c r="D138" s="22">
        <v>33601</v>
      </c>
      <c r="E138" s="20" t="s">
        <v>151</v>
      </c>
      <c r="F138" s="23">
        <v>2.34</v>
      </c>
      <c r="G138" s="20"/>
      <c r="H138" s="24"/>
      <c r="I138" s="20">
        <v>0.4</v>
      </c>
      <c r="J138" s="20">
        <v>0.3</v>
      </c>
      <c r="K138" s="20"/>
      <c r="L138" s="20"/>
      <c r="M138" s="20">
        <v>0.2</v>
      </c>
      <c r="N138" s="20">
        <v>70</v>
      </c>
      <c r="O138" s="24">
        <f t="shared" ref="O138:O145" si="16">(F138+H138+I138)*N138%</f>
        <v>1.9179999999999997</v>
      </c>
      <c r="P138" s="20"/>
      <c r="Q138" s="20">
        <v>0.4</v>
      </c>
      <c r="R138" s="24">
        <f t="shared" si="7"/>
        <v>3.2179999999999995</v>
      </c>
      <c r="S138" s="24">
        <f t="shared" si="8"/>
        <v>0.64390000000000003</v>
      </c>
      <c r="T138" s="24">
        <f t="shared" si="9"/>
        <v>6.2019000000000002</v>
      </c>
      <c r="U138" s="25">
        <f t="shared" si="10"/>
        <v>9240.8310000000001</v>
      </c>
      <c r="V138" s="26"/>
      <c r="W138" s="27" t="s">
        <v>399</v>
      </c>
      <c r="X138" s="27" t="s">
        <v>55</v>
      </c>
      <c r="Y138" s="28">
        <v>2016</v>
      </c>
    </row>
    <row r="139" spans="1:25">
      <c r="A139" s="20">
        <v>111</v>
      </c>
      <c r="B139" s="20">
        <v>15</v>
      </c>
      <c r="C139" s="21" t="s">
        <v>377</v>
      </c>
      <c r="D139" s="22">
        <v>29653</v>
      </c>
      <c r="E139" s="20" t="s">
        <v>151</v>
      </c>
      <c r="F139" s="23">
        <v>2.67</v>
      </c>
      <c r="G139" s="20"/>
      <c r="H139" s="24"/>
      <c r="I139" s="20"/>
      <c r="J139" s="20">
        <v>0.3</v>
      </c>
      <c r="K139" s="20"/>
      <c r="L139" s="20"/>
      <c r="M139" s="20">
        <v>0.2</v>
      </c>
      <c r="N139" s="20">
        <v>40</v>
      </c>
      <c r="O139" s="24">
        <f t="shared" si="16"/>
        <v>1.0680000000000001</v>
      </c>
      <c r="P139" s="20"/>
      <c r="Q139" s="20">
        <v>0.4</v>
      </c>
      <c r="R139" s="24">
        <f t="shared" si="7"/>
        <v>1.968</v>
      </c>
      <c r="S139" s="24">
        <f t="shared" si="8"/>
        <v>0.62744999999999995</v>
      </c>
      <c r="T139" s="24">
        <f t="shared" si="9"/>
        <v>5.2654499999999995</v>
      </c>
      <c r="U139" s="25">
        <f t="shared" si="10"/>
        <v>7845.5204999999996</v>
      </c>
      <c r="V139" s="26"/>
      <c r="W139" s="27" t="s">
        <v>399</v>
      </c>
      <c r="X139" s="27" t="s">
        <v>61</v>
      </c>
      <c r="Y139" s="28">
        <v>2018</v>
      </c>
    </row>
    <row r="140" spans="1:25">
      <c r="A140" s="20">
        <v>112</v>
      </c>
      <c r="B140" s="20">
        <v>16</v>
      </c>
      <c r="C140" s="21" t="s">
        <v>378</v>
      </c>
      <c r="D140" s="22">
        <v>25431</v>
      </c>
      <c r="E140" s="20" t="s">
        <v>12</v>
      </c>
      <c r="F140" s="23">
        <v>4.0599999999999996</v>
      </c>
      <c r="G140" s="20">
        <v>6</v>
      </c>
      <c r="H140" s="24">
        <f>F140*G140%</f>
        <v>0.24359999999999996</v>
      </c>
      <c r="I140" s="20"/>
      <c r="J140" s="20">
        <v>0.3</v>
      </c>
      <c r="K140" s="20"/>
      <c r="L140" s="20"/>
      <c r="M140" s="20">
        <v>0.2</v>
      </c>
      <c r="N140" s="20">
        <v>40</v>
      </c>
      <c r="O140" s="24">
        <f t="shared" si="16"/>
        <v>1.7214399999999999</v>
      </c>
      <c r="P140" s="20"/>
      <c r="Q140" s="20">
        <v>0.4</v>
      </c>
      <c r="R140" s="24">
        <f t="shared" si="7"/>
        <v>2.86504</v>
      </c>
      <c r="S140" s="24">
        <f t="shared" si="8"/>
        <v>1.0113459999999999</v>
      </c>
      <c r="T140" s="24">
        <f t="shared" si="9"/>
        <v>7.9363859999999988</v>
      </c>
      <c r="U140" s="25">
        <f t="shared" si="10"/>
        <v>11825.215139999998</v>
      </c>
      <c r="V140" s="26"/>
      <c r="W140" s="27" t="s">
        <v>399</v>
      </c>
      <c r="X140" s="27" t="s">
        <v>399</v>
      </c>
      <c r="Y140" s="28">
        <v>2018</v>
      </c>
    </row>
    <row r="141" spans="1:25">
      <c r="A141" s="20">
        <v>113</v>
      </c>
      <c r="B141" s="20">
        <v>17</v>
      </c>
      <c r="C141" s="21" t="s">
        <v>87</v>
      </c>
      <c r="D141" s="22">
        <v>26378</v>
      </c>
      <c r="E141" s="20" t="s">
        <v>11</v>
      </c>
      <c r="F141" s="23">
        <v>2.66</v>
      </c>
      <c r="G141" s="20"/>
      <c r="H141" s="24"/>
      <c r="I141" s="20">
        <v>0.3</v>
      </c>
      <c r="J141" s="20">
        <v>0.3</v>
      </c>
      <c r="K141" s="20"/>
      <c r="L141" s="20"/>
      <c r="M141" s="20">
        <v>0.2</v>
      </c>
      <c r="N141" s="20">
        <v>70</v>
      </c>
      <c r="O141" s="24">
        <f t="shared" si="16"/>
        <v>2.0720000000000001</v>
      </c>
      <c r="P141" s="20"/>
      <c r="Q141" s="20">
        <v>0.4</v>
      </c>
      <c r="R141" s="24">
        <f t="shared" si="7"/>
        <v>3.2719999999999998</v>
      </c>
      <c r="S141" s="24">
        <f t="shared" si="8"/>
        <v>0.6956</v>
      </c>
      <c r="T141" s="24">
        <f t="shared" si="9"/>
        <v>6.6276000000000002</v>
      </c>
      <c r="U141" s="25">
        <f t="shared" si="10"/>
        <v>9875.1239999999998</v>
      </c>
      <c r="V141" s="26"/>
      <c r="W141" s="27" t="s">
        <v>399</v>
      </c>
      <c r="X141" s="27" t="s">
        <v>66</v>
      </c>
      <c r="Y141" s="28">
        <v>2017</v>
      </c>
    </row>
    <row r="142" spans="1:25">
      <c r="A142" s="20">
        <v>114</v>
      </c>
      <c r="B142" s="20">
        <v>18</v>
      </c>
      <c r="C142" s="21" t="s">
        <v>379</v>
      </c>
      <c r="D142" s="22">
        <v>31608</v>
      </c>
      <c r="E142" s="20" t="s">
        <v>11</v>
      </c>
      <c r="F142" s="23">
        <v>2.66</v>
      </c>
      <c r="G142" s="20"/>
      <c r="H142" s="24"/>
      <c r="I142" s="20"/>
      <c r="J142" s="20">
        <v>0.3</v>
      </c>
      <c r="K142" s="20"/>
      <c r="L142" s="20"/>
      <c r="M142" s="20">
        <v>0.2</v>
      </c>
      <c r="N142" s="20">
        <v>40</v>
      </c>
      <c r="O142" s="24">
        <f t="shared" si="16"/>
        <v>1.0640000000000001</v>
      </c>
      <c r="P142" s="20"/>
      <c r="Q142" s="20">
        <v>0.4</v>
      </c>
      <c r="R142" s="24">
        <f t="shared" ref="R142:R162" si="17">H142+I142+J142+K142+L142+M142+O142+P142+Q142</f>
        <v>1.964</v>
      </c>
      <c r="S142" s="24">
        <f t="shared" ref="S142:S162" si="18">SUM(F142+H142+I142)*23.5/100</f>
        <v>0.6251000000000001</v>
      </c>
      <c r="T142" s="24">
        <f t="shared" ref="T142:T162" si="19">F142+R142+S142</f>
        <v>5.2491000000000003</v>
      </c>
      <c r="U142" s="25">
        <f t="shared" ref="U142:U162" si="20">SUM(T142)*1490</f>
        <v>7821.1590000000006</v>
      </c>
      <c r="V142" s="26"/>
      <c r="W142" s="27" t="s">
        <v>399</v>
      </c>
      <c r="X142" s="27" t="s">
        <v>62</v>
      </c>
      <c r="Y142" s="28">
        <v>2019</v>
      </c>
    </row>
    <row r="143" spans="1:25">
      <c r="A143" s="20">
        <v>115</v>
      </c>
      <c r="B143" s="20">
        <v>19</v>
      </c>
      <c r="C143" s="21" t="s">
        <v>380</v>
      </c>
      <c r="D143" s="22">
        <v>29718</v>
      </c>
      <c r="E143" s="20" t="s">
        <v>14</v>
      </c>
      <c r="F143" s="23">
        <v>3.06</v>
      </c>
      <c r="G143" s="20"/>
      <c r="H143" s="24"/>
      <c r="I143" s="20">
        <v>0.3</v>
      </c>
      <c r="J143" s="20">
        <v>0.3</v>
      </c>
      <c r="K143" s="20"/>
      <c r="L143" s="20"/>
      <c r="M143" s="20">
        <v>0.2</v>
      </c>
      <c r="N143" s="20">
        <v>70</v>
      </c>
      <c r="O143" s="24">
        <f t="shared" si="16"/>
        <v>2.3519999999999999</v>
      </c>
      <c r="P143" s="20"/>
      <c r="Q143" s="20">
        <v>0.4</v>
      </c>
      <c r="R143" s="24">
        <f t="shared" si="17"/>
        <v>3.552</v>
      </c>
      <c r="S143" s="24">
        <f t="shared" si="18"/>
        <v>0.78959999999999997</v>
      </c>
      <c r="T143" s="24">
        <f t="shared" si="19"/>
        <v>7.4016000000000002</v>
      </c>
      <c r="U143" s="25">
        <f t="shared" si="20"/>
        <v>11028.384</v>
      </c>
      <c r="V143" s="26"/>
      <c r="W143" s="50" t="s">
        <v>399</v>
      </c>
      <c r="X143" s="50" t="s">
        <v>57</v>
      </c>
      <c r="Y143" s="51">
        <v>2017</v>
      </c>
    </row>
    <row r="144" spans="1:25">
      <c r="A144" s="20">
        <v>116</v>
      </c>
      <c r="B144" s="20">
        <v>20</v>
      </c>
      <c r="C144" s="21" t="s">
        <v>381</v>
      </c>
      <c r="D144" s="22">
        <v>31677</v>
      </c>
      <c r="E144" s="20" t="s">
        <v>14</v>
      </c>
      <c r="F144" s="23">
        <v>2.66</v>
      </c>
      <c r="G144" s="20"/>
      <c r="H144" s="24"/>
      <c r="I144" s="20"/>
      <c r="J144" s="20">
        <v>0.3</v>
      </c>
      <c r="K144" s="20"/>
      <c r="L144" s="20"/>
      <c r="M144" s="20">
        <v>0.2</v>
      </c>
      <c r="N144" s="20">
        <v>70</v>
      </c>
      <c r="O144" s="24">
        <f t="shared" si="16"/>
        <v>1.8619999999999999</v>
      </c>
      <c r="P144" s="20"/>
      <c r="Q144" s="20">
        <v>0.4</v>
      </c>
      <c r="R144" s="24">
        <f t="shared" si="17"/>
        <v>2.762</v>
      </c>
      <c r="S144" s="24">
        <f t="shared" si="18"/>
        <v>0.6251000000000001</v>
      </c>
      <c r="T144" s="24">
        <f t="shared" si="19"/>
        <v>6.0471000000000004</v>
      </c>
      <c r="U144" s="25">
        <f t="shared" si="20"/>
        <v>9010.1790000000001</v>
      </c>
      <c r="V144" s="26"/>
      <c r="W144" s="27" t="s">
        <v>399</v>
      </c>
      <c r="X144" s="27" t="s">
        <v>68</v>
      </c>
      <c r="Y144" s="28">
        <v>2018</v>
      </c>
    </row>
    <row r="145" spans="1:25">
      <c r="A145" s="20">
        <v>117</v>
      </c>
      <c r="B145" s="20">
        <v>21</v>
      </c>
      <c r="C145" s="21" t="s">
        <v>107</v>
      </c>
      <c r="D145" s="22">
        <v>32139</v>
      </c>
      <c r="E145" s="20" t="s">
        <v>12</v>
      </c>
      <c r="F145" s="23">
        <v>2.66</v>
      </c>
      <c r="G145" s="20"/>
      <c r="H145" s="24"/>
      <c r="I145" s="20"/>
      <c r="J145" s="20">
        <v>0.3</v>
      </c>
      <c r="K145" s="20"/>
      <c r="L145" s="20"/>
      <c r="M145" s="20">
        <v>0.2</v>
      </c>
      <c r="N145" s="20">
        <v>40</v>
      </c>
      <c r="O145" s="24">
        <f t="shared" si="16"/>
        <v>1.0640000000000001</v>
      </c>
      <c r="P145" s="20"/>
      <c r="Q145" s="20">
        <v>0.4</v>
      </c>
      <c r="R145" s="24">
        <f t="shared" si="17"/>
        <v>1.964</v>
      </c>
      <c r="S145" s="24">
        <f t="shared" si="18"/>
        <v>0.6251000000000001</v>
      </c>
      <c r="T145" s="24">
        <f t="shared" si="19"/>
        <v>5.2491000000000003</v>
      </c>
      <c r="U145" s="25">
        <f t="shared" si="20"/>
        <v>7821.1590000000006</v>
      </c>
      <c r="V145" s="26"/>
      <c r="W145" s="27" t="s">
        <v>399</v>
      </c>
      <c r="X145" s="27" t="s">
        <v>66</v>
      </c>
      <c r="Y145" s="28">
        <v>2017</v>
      </c>
    </row>
    <row r="146" spans="1:25">
      <c r="A146" s="20"/>
      <c r="B146" s="20"/>
      <c r="C146" s="908" t="s">
        <v>382</v>
      </c>
      <c r="D146" s="908"/>
      <c r="E146" s="20"/>
      <c r="F146" s="23"/>
      <c r="G146" s="20"/>
      <c r="H146" s="24"/>
      <c r="I146" s="20"/>
      <c r="J146" s="20"/>
      <c r="K146" s="20"/>
      <c r="L146" s="20"/>
      <c r="M146" s="20"/>
      <c r="N146" s="20"/>
      <c r="O146" s="24"/>
      <c r="P146" s="20"/>
      <c r="Q146" s="20"/>
      <c r="R146" s="24"/>
      <c r="S146" s="24"/>
      <c r="T146" s="24"/>
      <c r="U146" s="25">
        <f t="shared" si="20"/>
        <v>0</v>
      </c>
      <c r="V146" s="26"/>
      <c r="W146" s="27"/>
      <c r="X146" s="27"/>
      <c r="Y146" s="28"/>
    </row>
    <row r="147" spans="1:25">
      <c r="A147" s="20">
        <v>118</v>
      </c>
      <c r="B147" s="20">
        <v>22</v>
      </c>
      <c r="C147" s="21" t="s">
        <v>383</v>
      </c>
      <c r="D147" s="22">
        <v>23692</v>
      </c>
      <c r="E147" s="20" t="s">
        <v>12</v>
      </c>
      <c r="F147" s="23">
        <v>4.0599999999999996</v>
      </c>
      <c r="G147" s="20">
        <v>11</v>
      </c>
      <c r="H147" s="24">
        <f>F147*G147%</f>
        <v>0.44659999999999994</v>
      </c>
      <c r="I147" s="20">
        <v>0.4</v>
      </c>
      <c r="J147" s="20">
        <v>0.3</v>
      </c>
      <c r="K147" s="20"/>
      <c r="L147" s="20"/>
      <c r="M147" s="20">
        <v>0.2</v>
      </c>
      <c r="N147" s="20">
        <v>40</v>
      </c>
      <c r="O147" s="24">
        <f t="shared" ref="O147:O156" si="21">(F147+H147+I147)*N147%</f>
        <v>1.9626400000000002</v>
      </c>
      <c r="P147" s="20"/>
      <c r="Q147" s="20">
        <v>0.4</v>
      </c>
      <c r="R147" s="24">
        <f t="shared" si="17"/>
        <v>3.7092399999999999</v>
      </c>
      <c r="S147" s="24">
        <f t="shared" si="18"/>
        <v>1.153051</v>
      </c>
      <c r="T147" s="24">
        <f t="shared" si="19"/>
        <v>8.9222909999999995</v>
      </c>
      <c r="U147" s="25">
        <f t="shared" si="20"/>
        <v>13294.213589999999</v>
      </c>
      <c r="V147" s="26"/>
      <c r="W147" s="27" t="s">
        <v>399</v>
      </c>
      <c r="X147" s="27" t="s">
        <v>68</v>
      </c>
      <c r="Y147" s="28">
        <v>2018</v>
      </c>
    </row>
    <row r="148" spans="1:25">
      <c r="A148" s="20">
        <v>119</v>
      </c>
      <c r="B148" s="20">
        <v>23</v>
      </c>
      <c r="C148" s="21" t="s">
        <v>384</v>
      </c>
      <c r="D148" s="22" t="s">
        <v>385</v>
      </c>
      <c r="E148" s="20" t="s">
        <v>386</v>
      </c>
      <c r="F148" s="23">
        <v>3</v>
      </c>
      <c r="G148" s="20"/>
      <c r="H148" s="24"/>
      <c r="I148" s="20">
        <v>0.3</v>
      </c>
      <c r="J148" s="20">
        <v>0.3</v>
      </c>
      <c r="K148" s="20"/>
      <c r="L148" s="20"/>
      <c r="M148" s="20">
        <v>0.2</v>
      </c>
      <c r="N148" s="20">
        <v>40</v>
      </c>
      <c r="O148" s="24">
        <f t="shared" si="21"/>
        <v>1.32</v>
      </c>
      <c r="P148" s="20"/>
      <c r="Q148" s="20">
        <v>0.4</v>
      </c>
      <c r="R148" s="24">
        <f t="shared" si="17"/>
        <v>2.52</v>
      </c>
      <c r="S148" s="24">
        <f t="shared" si="18"/>
        <v>0.77549999999999997</v>
      </c>
      <c r="T148" s="24">
        <f t="shared" si="19"/>
        <v>6.2954999999999997</v>
      </c>
      <c r="U148" s="25">
        <f t="shared" si="20"/>
        <v>9380.2950000000001</v>
      </c>
      <c r="V148" s="26"/>
      <c r="W148" s="27" t="s">
        <v>399</v>
      </c>
      <c r="X148" s="27" t="s">
        <v>66</v>
      </c>
      <c r="Y148" s="28">
        <v>2018</v>
      </c>
    </row>
    <row r="149" spans="1:25">
      <c r="A149" s="20">
        <v>120</v>
      </c>
      <c r="B149" s="20">
        <v>24</v>
      </c>
      <c r="C149" s="21" t="s">
        <v>387</v>
      </c>
      <c r="D149" s="22">
        <v>28856</v>
      </c>
      <c r="E149" s="20" t="s">
        <v>11</v>
      </c>
      <c r="F149" s="23">
        <v>3.06</v>
      </c>
      <c r="G149" s="20"/>
      <c r="H149" s="24"/>
      <c r="I149" s="20"/>
      <c r="J149" s="20">
        <v>0.3</v>
      </c>
      <c r="K149" s="20"/>
      <c r="L149" s="20"/>
      <c r="M149" s="20">
        <v>0.2</v>
      </c>
      <c r="N149" s="20">
        <v>40</v>
      </c>
      <c r="O149" s="24">
        <f t="shared" si="21"/>
        <v>1.2240000000000002</v>
      </c>
      <c r="P149" s="20"/>
      <c r="Q149" s="20">
        <v>0.4</v>
      </c>
      <c r="R149" s="24">
        <f t="shared" si="17"/>
        <v>2.1240000000000001</v>
      </c>
      <c r="S149" s="24">
        <f t="shared" si="18"/>
        <v>0.71909999999999996</v>
      </c>
      <c r="T149" s="24">
        <f t="shared" si="19"/>
        <v>5.9031000000000002</v>
      </c>
      <c r="U149" s="25">
        <f t="shared" si="20"/>
        <v>8795.6190000000006</v>
      </c>
      <c r="V149" s="26"/>
      <c r="W149" s="27" t="s">
        <v>399</v>
      </c>
      <c r="X149" s="27" t="s">
        <v>61</v>
      </c>
      <c r="Y149" s="28">
        <v>2019</v>
      </c>
    </row>
    <row r="150" spans="1:25">
      <c r="A150" s="20">
        <v>121</v>
      </c>
      <c r="B150" s="20">
        <v>25</v>
      </c>
      <c r="C150" s="21" t="s">
        <v>101</v>
      </c>
      <c r="D150" s="22">
        <v>30675</v>
      </c>
      <c r="E150" s="20" t="s">
        <v>12</v>
      </c>
      <c r="F150" s="23">
        <v>2.66</v>
      </c>
      <c r="G150" s="20"/>
      <c r="H150" s="24"/>
      <c r="I150" s="20"/>
      <c r="J150" s="20">
        <v>0.3</v>
      </c>
      <c r="K150" s="20"/>
      <c r="L150" s="20"/>
      <c r="M150" s="20">
        <v>0.2</v>
      </c>
      <c r="N150" s="20">
        <v>70</v>
      </c>
      <c r="O150" s="24">
        <f t="shared" si="21"/>
        <v>1.8619999999999999</v>
      </c>
      <c r="P150" s="20"/>
      <c r="Q150" s="20">
        <v>0.4</v>
      </c>
      <c r="R150" s="24">
        <f t="shared" si="17"/>
        <v>2.762</v>
      </c>
      <c r="S150" s="24">
        <f t="shared" si="18"/>
        <v>0.6251000000000001</v>
      </c>
      <c r="T150" s="24">
        <f t="shared" si="19"/>
        <v>6.0471000000000004</v>
      </c>
      <c r="U150" s="25">
        <f t="shared" si="20"/>
        <v>9010.1790000000001</v>
      </c>
      <c r="V150" s="26"/>
      <c r="W150" s="27" t="s">
        <v>399</v>
      </c>
      <c r="X150" s="27" t="s">
        <v>66</v>
      </c>
      <c r="Y150" s="28">
        <v>2017</v>
      </c>
    </row>
    <row r="151" spans="1:25">
      <c r="A151" s="20">
        <v>122</v>
      </c>
      <c r="B151" s="20">
        <v>26</v>
      </c>
      <c r="C151" s="21" t="s">
        <v>388</v>
      </c>
      <c r="D151" s="22">
        <v>31250</v>
      </c>
      <c r="E151" s="20" t="s">
        <v>16</v>
      </c>
      <c r="F151" s="23">
        <v>2.67</v>
      </c>
      <c r="G151" s="20"/>
      <c r="H151" s="24"/>
      <c r="I151" s="20"/>
      <c r="J151" s="20">
        <v>0.3</v>
      </c>
      <c r="K151" s="20"/>
      <c r="L151" s="20"/>
      <c r="M151" s="20">
        <v>0.2</v>
      </c>
      <c r="N151" s="20">
        <v>40</v>
      </c>
      <c r="O151" s="24">
        <f t="shared" si="21"/>
        <v>1.0680000000000001</v>
      </c>
      <c r="P151" s="20"/>
      <c r="Q151" s="20">
        <v>0.4</v>
      </c>
      <c r="R151" s="24">
        <f t="shared" si="17"/>
        <v>1.968</v>
      </c>
      <c r="S151" s="24">
        <f t="shared" si="18"/>
        <v>0.62744999999999995</v>
      </c>
      <c r="T151" s="24">
        <f t="shared" si="19"/>
        <v>5.2654499999999995</v>
      </c>
      <c r="U151" s="25">
        <f t="shared" si="20"/>
        <v>7845.5204999999996</v>
      </c>
      <c r="V151" s="26"/>
      <c r="W151" s="27" t="s">
        <v>399</v>
      </c>
      <c r="X151" s="27" t="s">
        <v>61</v>
      </c>
      <c r="Y151" s="28">
        <v>2018</v>
      </c>
    </row>
    <row r="152" spans="1:25">
      <c r="A152" s="20">
        <v>123</v>
      </c>
      <c r="B152" s="20">
        <v>27</v>
      </c>
      <c r="C152" s="21" t="s">
        <v>389</v>
      </c>
      <c r="D152" s="22">
        <v>30904</v>
      </c>
      <c r="E152" s="20" t="s">
        <v>12</v>
      </c>
      <c r="F152" s="23">
        <v>2.66</v>
      </c>
      <c r="G152" s="20"/>
      <c r="H152" s="24"/>
      <c r="I152" s="20"/>
      <c r="J152" s="20">
        <v>0.3</v>
      </c>
      <c r="K152" s="20"/>
      <c r="L152" s="20"/>
      <c r="M152" s="20">
        <v>0.2</v>
      </c>
      <c r="N152" s="20">
        <v>40</v>
      </c>
      <c r="O152" s="24">
        <f t="shared" si="21"/>
        <v>1.0640000000000001</v>
      </c>
      <c r="P152" s="20"/>
      <c r="Q152" s="20">
        <v>0.4</v>
      </c>
      <c r="R152" s="24">
        <f t="shared" si="17"/>
        <v>1.964</v>
      </c>
      <c r="S152" s="24">
        <f t="shared" si="18"/>
        <v>0.6251000000000001</v>
      </c>
      <c r="T152" s="24">
        <f t="shared" si="19"/>
        <v>5.2491000000000003</v>
      </c>
      <c r="U152" s="25">
        <f t="shared" si="20"/>
        <v>7821.1590000000006</v>
      </c>
      <c r="V152" s="26"/>
      <c r="W152" s="27" t="s">
        <v>399</v>
      </c>
      <c r="X152" s="27" t="s">
        <v>58</v>
      </c>
      <c r="Y152" s="28">
        <v>2018</v>
      </c>
    </row>
    <row r="153" spans="1:25">
      <c r="A153" s="20">
        <v>124</v>
      </c>
      <c r="B153" s="20">
        <v>28</v>
      </c>
      <c r="C153" s="35" t="s">
        <v>390</v>
      </c>
      <c r="D153" s="22">
        <v>29874</v>
      </c>
      <c r="E153" s="20" t="s">
        <v>16</v>
      </c>
      <c r="F153" s="23">
        <v>2.67</v>
      </c>
      <c r="G153" s="20"/>
      <c r="H153" s="24"/>
      <c r="I153" s="20"/>
      <c r="J153" s="20">
        <v>0.3</v>
      </c>
      <c r="K153" s="20"/>
      <c r="L153" s="20"/>
      <c r="M153" s="20">
        <v>0.2</v>
      </c>
      <c r="N153" s="20">
        <v>40</v>
      </c>
      <c r="O153" s="24">
        <f t="shared" si="21"/>
        <v>1.0680000000000001</v>
      </c>
      <c r="P153" s="20"/>
      <c r="Q153" s="20">
        <v>0.4</v>
      </c>
      <c r="R153" s="24">
        <f t="shared" si="17"/>
        <v>1.968</v>
      </c>
      <c r="S153" s="24">
        <f t="shared" si="18"/>
        <v>0.62744999999999995</v>
      </c>
      <c r="T153" s="24">
        <f t="shared" si="19"/>
        <v>5.2654499999999995</v>
      </c>
      <c r="U153" s="25">
        <f t="shared" si="20"/>
        <v>7845.5204999999996</v>
      </c>
      <c r="V153" s="26"/>
      <c r="W153" s="27" t="s">
        <v>399</v>
      </c>
      <c r="X153" s="27" t="s">
        <v>62</v>
      </c>
      <c r="Y153" s="28">
        <v>2019</v>
      </c>
    </row>
    <row r="154" spans="1:25">
      <c r="A154" s="20">
        <v>125</v>
      </c>
      <c r="B154" s="20">
        <v>29</v>
      </c>
      <c r="C154" s="21" t="s">
        <v>391</v>
      </c>
      <c r="D154" s="22">
        <v>32499</v>
      </c>
      <c r="E154" s="20" t="s">
        <v>386</v>
      </c>
      <c r="F154" s="23">
        <v>2.67</v>
      </c>
      <c r="G154" s="20"/>
      <c r="H154" s="24"/>
      <c r="I154" s="20"/>
      <c r="J154" s="20">
        <v>0.3</v>
      </c>
      <c r="K154" s="20"/>
      <c r="L154" s="20"/>
      <c r="M154" s="20">
        <v>0.2</v>
      </c>
      <c r="N154" s="20">
        <v>40</v>
      </c>
      <c r="O154" s="24">
        <f t="shared" si="21"/>
        <v>1.0680000000000001</v>
      </c>
      <c r="P154" s="20"/>
      <c r="Q154" s="20">
        <v>0.4</v>
      </c>
      <c r="R154" s="24">
        <f t="shared" si="17"/>
        <v>1.968</v>
      </c>
      <c r="S154" s="24">
        <f t="shared" si="18"/>
        <v>0.62744999999999995</v>
      </c>
      <c r="T154" s="24">
        <f t="shared" si="19"/>
        <v>5.2654499999999995</v>
      </c>
      <c r="U154" s="25">
        <f t="shared" si="20"/>
        <v>7845.5204999999996</v>
      </c>
      <c r="V154" s="26"/>
      <c r="W154" s="27" t="s">
        <v>399</v>
      </c>
      <c r="X154" s="27" t="s">
        <v>399</v>
      </c>
      <c r="Y154" s="28">
        <v>2018</v>
      </c>
    </row>
    <row r="155" spans="1:25">
      <c r="A155" s="20">
        <v>126</v>
      </c>
      <c r="B155" s="20">
        <v>30</v>
      </c>
      <c r="C155" s="21" t="s">
        <v>85</v>
      </c>
      <c r="D155" s="22">
        <v>26310</v>
      </c>
      <c r="E155" s="20" t="s">
        <v>12</v>
      </c>
      <c r="F155" s="23">
        <v>4.0599999999999996</v>
      </c>
      <c r="G155" s="20">
        <v>6</v>
      </c>
      <c r="H155" s="24">
        <f>F155*G155%</f>
        <v>0.24359999999999996</v>
      </c>
      <c r="I155" s="20"/>
      <c r="J155" s="20">
        <v>0.3</v>
      </c>
      <c r="K155" s="20"/>
      <c r="L155" s="20"/>
      <c r="M155" s="20">
        <v>0.2</v>
      </c>
      <c r="N155" s="20">
        <v>40</v>
      </c>
      <c r="O155" s="24">
        <f t="shared" si="21"/>
        <v>1.7214399999999999</v>
      </c>
      <c r="P155" s="20"/>
      <c r="Q155" s="20">
        <v>0.4</v>
      </c>
      <c r="R155" s="24">
        <f t="shared" si="17"/>
        <v>2.86504</v>
      </c>
      <c r="S155" s="24">
        <f t="shared" si="18"/>
        <v>1.0113459999999999</v>
      </c>
      <c r="T155" s="24">
        <f t="shared" si="19"/>
        <v>7.9363859999999988</v>
      </c>
      <c r="U155" s="25">
        <f t="shared" si="20"/>
        <v>11825.215139999998</v>
      </c>
      <c r="V155" s="26"/>
      <c r="W155" s="27" t="s">
        <v>399</v>
      </c>
      <c r="X155" s="27" t="s">
        <v>68</v>
      </c>
      <c r="Y155" s="28">
        <v>2018</v>
      </c>
    </row>
    <row r="156" spans="1:25">
      <c r="A156" s="20">
        <v>127</v>
      </c>
      <c r="B156" s="20">
        <v>31</v>
      </c>
      <c r="C156" s="21" t="s">
        <v>392</v>
      </c>
      <c r="D156" s="22">
        <v>33533</v>
      </c>
      <c r="E156" s="20" t="s">
        <v>12</v>
      </c>
      <c r="F156" s="23">
        <v>2.2599999999999998</v>
      </c>
      <c r="G156" s="20"/>
      <c r="H156" s="24"/>
      <c r="I156" s="20"/>
      <c r="J156" s="20">
        <v>0.3</v>
      </c>
      <c r="K156" s="20"/>
      <c r="L156" s="20"/>
      <c r="M156" s="20">
        <v>0.2</v>
      </c>
      <c r="N156" s="20">
        <v>40</v>
      </c>
      <c r="O156" s="24">
        <f t="shared" si="21"/>
        <v>0.90399999999999991</v>
      </c>
      <c r="P156" s="20"/>
      <c r="Q156" s="20">
        <v>0.4</v>
      </c>
      <c r="R156" s="24">
        <f t="shared" si="17"/>
        <v>1.8039999999999998</v>
      </c>
      <c r="S156" s="24">
        <f t="shared" si="18"/>
        <v>0.53109999999999991</v>
      </c>
      <c r="T156" s="24">
        <f t="shared" si="19"/>
        <v>4.5951000000000004</v>
      </c>
      <c r="U156" s="25">
        <f t="shared" si="20"/>
        <v>6846.6990000000005</v>
      </c>
      <c r="V156" s="26"/>
      <c r="W156" s="27" t="s">
        <v>399</v>
      </c>
      <c r="X156" s="27" t="s">
        <v>63</v>
      </c>
      <c r="Y156" s="28">
        <v>2018</v>
      </c>
    </row>
    <row r="157" spans="1:25">
      <c r="A157" s="20"/>
      <c r="B157" s="20"/>
      <c r="C157" s="908" t="s">
        <v>393</v>
      </c>
      <c r="D157" s="908"/>
      <c r="E157" s="20"/>
      <c r="F157" s="23"/>
      <c r="G157" s="20"/>
      <c r="H157" s="24"/>
      <c r="I157" s="20"/>
      <c r="J157" s="20"/>
      <c r="K157" s="20"/>
      <c r="L157" s="20"/>
      <c r="M157" s="20"/>
      <c r="N157" s="20"/>
      <c r="O157" s="24"/>
      <c r="P157" s="20"/>
      <c r="Q157" s="20"/>
      <c r="R157" s="24"/>
      <c r="S157" s="24"/>
      <c r="T157" s="24"/>
      <c r="U157" s="25">
        <f t="shared" si="20"/>
        <v>0</v>
      </c>
      <c r="V157" s="26"/>
      <c r="W157" s="27"/>
      <c r="X157" s="27"/>
      <c r="Y157" s="28"/>
    </row>
    <row r="158" spans="1:25">
      <c r="A158" s="20">
        <v>128</v>
      </c>
      <c r="B158" s="20">
        <v>32</v>
      </c>
      <c r="C158" s="21" t="s">
        <v>394</v>
      </c>
      <c r="D158" s="22">
        <v>26137</v>
      </c>
      <c r="E158" s="20" t="s">
        <v>151</v>
      </c>
      <c r="F158" s="23">
        <v>3.99</v>
      </c>
      <c r="G158" s="20"/>
      <c r="H158" s="24"/>
      <c r="I158" s="20">
        <v>0.4</v>
      </c>
      <c r="J158" s="20">
        <v>0.3</v>
      </c>
      <c r="K158" s="20"/>
      <c r="L158" s="20"/>
      <c r="M158" s="20">
        <v>0.2</v>
      </c>
      <c r="N158" s="20">
        <v>40</v>
      </c>
      <c r="O158" s="24">
        <f>(F158+H158+I158)*N158%</f>
        <v>1.7560000000000002</v>
      </c>
      <c r="P158" s="20"/>
      <c r="Q158" s="20">
        <v>0.4</v>
      </c>
      <c r="R158" s="24">
        <f t="shared" si="17"/>
        <v>3.056</v>
      </c>
      <c r="S158" s="24">
        <f t="shared" si="18"/>
        <v>1.0316500000000002</v>
      </c>
      <c r="T158" s="24">
        <f t="shared" si="19"/>
        <v>8.0776500000000002</v>
      </c>
      <c r="U158" s="25">
        <f t="shared" si="20"/>
        <v>12035.6985</v>
      </c>
      <c r="V158" s="26"/>
      <c r="W158" s="27" t="s">
        <v>399</v>
      </c>
      <c r="X158" s="27" t="s">
        <v>68</v>
      </c>
      <c r="Y158" s="28">
        <v>2016</v>
      </c>
    </row>
    <row r="159" spans="1:25">
      <c r="A159" s="20">
        <v>129</v>
      </c>
      <c r="B159" s="20">
        <v>33</v>
      </c>
      <c r="C159" s="21" t="s">
        <v>395</v>
      </c>
      <c r="D159" s="22">
        <v>25802</v>
      </c>
      <c r="E159" s="20" t="s">
        <v>12</v>
      </c>
      <c r="F159" s="23">
        <v>3.46</v>
      </c>
      <c r="G159" s="20"/>
      <c r="H159" s="24"/>
      <c r="I159" s="20">
        <v>0.3</v>
      </c>
      <c r="J159" s="20">
        <v>0.3</v>
      </c>
      <c r="K159" s="20"/>
      <c r="L159" s="20"/>
      <c r="M159" s="20">
        <v>0.2</v>
      </c>
      <c r="N159" s="20">
        <v>40</v>
      </c>
      <c r="O159" s="24">
        <f>(F159+H159+I159)*N159%</f>
        <v>1.504</v>
      </c>
      <c r="P159" s="20"/>
      <c r="Q159" s="20">
        <v>0.4</v>
      </c>
      <c r="R159" s="24">
        <f t="shared" si="17"/>
        <v>2.7040000000000002</v>
      </c>
      <c r="S159" s="24">
        <f t="shared" si="18"/>
        <v>0.88359999999999994</v>
      </c>
      <c r="T159" s="24">
        <f t="shared" si="19"/>
        <v>7.0475999999999992</v>
      </c>
      <c r="U159" s="25">
        <f t="shared" si="20"/>
        <v>10500.923999999999</v>
      </c>
      <c r="V159" s="26"/>
      <c r="W159" s="27" t="s">
        <v>407</v>
      </c>
      <c r="X159" s="27" t="s">
        <v>399</v>
      </c>
      <c r="Y159" s="28">
        <v>2018</v>
      </c>
    </row>
    <row r="160" spans="1:25">
      <c r="A160" s="20">
        <v>130</v>
      </c>
      <c r="B160" s="20">
        <v>34</v>
      </c>
      <c r="C160" s="21" t="s">
        <v>56</v>
      </c>
      <c r="D160" s="22">
        <v>22233</v>
      </c>
      <c r="E160" s="20" t="s">
        <v>12</v>
      </c>
      <c r="F160" s="23">
        <v>4.0599999999999996</v>
      </c>
      <c r="G160" s="20">
        <v>9</v>
      </c>
      <c r="H160" s="24">
        <f>F160*G160%</f>
        <v>0.36539999999999995</v>
      </c>
      <c r="I160" s="20">
        <v>0</v>
      </c>
      <c r="J160" s="20">
        <v>0.3</v>
      </c>
      <c r="K160" s="20"/>
      <c r="L160" s="20"/>
      <c r="M160" s="20">
        <v>0.2</v>
      </c>
      <c r="N160" s="20">
        <v>40</v>
      </c>
      <c r="O160" s="24">
        <f>(F160+H160+I160)*N160%</f>
        <v>1.77016</v>
      </c>
      <c r="P160" s="20"/>
      <c r="Q160" s="20">
        <v>0.4</v>
      </c>
      <c r="R160" s="24">
        <f t="shared" si="17"/>
        <v>3.0355599999999998</v>
      </c>
      <c r="S160" s="24">
        <f t="shared" si="18"/>
        <v>1.0399689999999999</v>
      </c>
      <c r="T160" s="24">
        <f t="shared" si="19"/>
        <v>8.1355289999999982</v>
      </c>
      <c r="U160" s="25">
        <f t="shared" si="20"/>
        <v>12121.938209999997</v>
      </c>
      <c r="V160" s="26"/>
      <c r="W160" s="27" t="s">
        <v>399</v>
      </c>
      <c r="X160" s="27" t="s">
        <v>68</v>
      </c>
      <c r="Y160" s="28">
        <v>2018</v>
      </c>
    </row>
    <row r="161" spans="1:117" ht="18.75" customHeight="1">
      <c r="A161" s="20">
        <v>131</v>
      </c>
      <c r="B161" s="20">
        <v>35</v>
      </c>
      <c r="C161" s="21" t="s">
        <v>396</v>
      </c>
      <c r="D161" s="22">
        <v>31021</v>
      </c>
      <c r="E161" s="20" t="s">
        <v>151</v>
      </c>
      <c r="F161" s="23">
        <v>2.67</v>
      </c>
      <c r="G161" s="20"/>
      <c r="H161" s="24"/>
      <c r="I161" s="20"/>
      <c r="J161" s="20">
        <v>0.3</v>
      </c>
      <c r="K161" s="20"/>
      <c r="L161" s="20"/>
      <c r="M161" s="20">
        <v>0.2</v>
      </c>
      <c r="N161" s="20">
        <v>40</v>
      </c>
      <c r="O161" s="24">
        <f>(F161+H161+I161)*N161%</f>
        <v>1.0680000000000001</v>
      </c>
      <c r="P161" s="20"/>
      <c r="Q161" s="20">
        <v>0.4</v>
      </c>
      <c r="R161" s="24">
        <f t="shared" si="17"/>
        <v>1.968</v>
      </c>
      <c r="S161" s="24">
        <f t="shared" si="18"/>
        <v>0.62744999999999995</v>
      </c>
      <c r="T161" s="24">
        <f t="shared" si="19"/>
        <v>5.2654499999999995</v>
      </c>
      <c r="U161" s="25">
        <f t="shared" si="20"/>
        <v>7845.5204999999996</v>
      </c>
      <c r="V161" s="26"/>
      <c r="W161" s="27" t="s">
        <v>399</v>
      </c>
      <c r="X161" s="27" t="s">
        <v>61</v>
      </c>
      <c r="Y161" s="28">
        <v>2018</v>
      </c>
    </row>
    <row r="162" spans="1:117" ht="18.75" customHeight="1">
      <c r="A162" s="20">
        <v>132</v>
      </c>
      <c r="B162" s="20">
        <v>36</v>
      </c>
      <c r="C162" s="21" t="s">
        <v>397</v>
      </c>
      <c r="D162" s="22">
        <v>33143</v>
      </c>
      <c r="E162" s="20" t="s">
        <v>11</v>
      </c>
      <c r="F162" s="23">
        <v>2.06</v>
      </c>
      <c r="G162" s="20"/>
      <c r="H162" s="24"/>
      <c r="I162" s="20"/>
      <c r="J162" s="20">
        <v>0.3</v>
      </c>
      <c r="K162" s="20"/>
      <c r="L162" s="20"/>
      <c r="M162" s="20">
        <v>0.2</v>
      </c>
      <c r="N162" s="20">
        <v>40</v>
      </c>
      <c r="O162" s="24">
        <f>(F162+H162+I162)*N162%</f>
        <v>0.82400000000000007</v>
      </c>
      <c r="P162" s="20"/>
      <c r="Q162" s="20">
        <v>0.4</v>
      </c>
      <c r="R162" s="24">
        <f t="shared" si="17"/>
        <v>1.7240000000000002</v>
      </c>
      <c r="S162" s="24">
        <f t="shared" si="18"/>
        <v>0.48410000000000003</v>
      </c>
      <c r="T162" s="24">
        <f t="shared" si="19"/>
        <v>4.2681000000000004</v>
      </c>
      <c r="U162" s="25">
        <f t="shared" si="20"/>
        <v>6359.469000000001</v>
      </c>
      <c r="V162" s="26"/>
      <c r="W162" s="27" t="s">
        <v>399</v>
      </c>
      <c r="X162" s="27" t="s">
        <v>57</v>
      </c>
      <c r="Y162" s="28">
        <v>2018</v>
      </c>
    </row>
    <row r="163" spans="1:117" s="289" customFormat="1" ht="18.75" customHeight="1">
      <c r="A163" s="54" t="s">
        <v>155</v>
      </c>
      <c r="B163" s="20"/>
      <c r="C163" s="54" t="s">
        <v>398</v>
      </c>
      <c r="D163" s="55"/>
      <c r="E163" s="55"/>
      <c r="F163" s="56">
        <f>SUM(F119:F162)</f>
        <v>112.84</v>
      </c>
      <c r="G163" s="56"/>
      <c r="H163" s="57">
        <f t="shared" ref="H163" si="22">SUM(H121:H162)</f>
        <v>2.3141999999999996</v>
      </c>
      <c r="I163" s="56">
        <v>3.9999999999999991</v>
      </c>
      <c r="J163" s="56">
        <f t="shared" ref="J163:U163" si="23">SUM(J121:J162)</f>
        <v>11.100000000000005</v>
      </c>
      <c r="K163" s="56">
        <f t="shared" si="23"/>
        <v>0.2</v>
      </c>
      <c r="L163" s="56"/>
      <c r="M163" s="58">
        <f>SUM(M119:M162)</f>
        <v>6.0000000000000027</v>
      </c>
      <c r="N163" s="56"/>
      <c r="O163" s="57">
        <f>SUM(O119:O162)</f>
        <v>49.687679999999986</v>
      </c>
      <c r="P163" s="56">
        <f t="shared" si="23"/>
        <v>0</v>
      </c>
      <c r="Q163" s="56">
        <f t="shared" si="23"/>
        <v>12.000000000000005</v>
      </c>
      <c r="R163" s="57">
        <f>SUM(R119:R162)</f>
        <v>85.301880000000011</v>
      </c>
      <c r="S163" s="57">
        <f>SUM(S121:S162)</f>
        <v>28.001237</v>
      </c>
      <c r="T163" s="57">
        <f t="shared" si="23"/>
        <v>226.14311699999996</v>
      </c>
      <c r="U163" s="59">
        <f t="shared" si="23"/>
        <v>336953.24433000007</v>
      </c>
      <c r="V163" s="60"/>
      <c r="W163" s="61"/>
      <c r="X163" s="61"/>
      <c r="Y163" s="61"/>
    </row>
    <row r="164" spans="1:117" s="40" customFormat="1" ht="18.75" customHeight="1">
      <c r="A164" s="62" t="s">
        <v>408</v>
      </c>
      <c r="B164" s="63"/>
      <c r="C164" s="62"/>
      <c r="D164" s="64"/>
      <c r="E164" s="64"/>
      <c r="F164" s="65">
        <f>F163+F118</f>
        <v>418.72</v>
      </c>
      <c r="G164" s="65"/>
      <c r="H164" s="66">
        <f t="shared" ref="H164:U164" si="24">H163+H118</f>
        <v>7.1915999999999993</v>
      </c>
      <c r="I164" s="65">
        <f t="shared" si="24"/>
        <v>13.2</v>
      </c>
      <c r="J164" s="65">
        <f t="shared" si="24"/>
        <v>39.600000000000051</v>
      </c>
      <c r="K164" s="65">
        <f t="shared" si="24"/>
        <v>3.7</v>
      </c>
      <c r="L164" s="65"/>
      <c r="M164" s="67">
        <f t="shared" si="24"/>
        <v>16.000000000000004</v>
      </c>
      <c r="N164" s="65"/>
      <c r="O164" s="66">
        <f t="shared" ref="O164" si="25">O163+O118</f>
        <v>195.43959999999993</v>
      </c>
      <c r="P164" s="65">
        <f t="shared" si="24"/>
        <v>0.18</v>
      </c>
      <c r="Q164" s="65">
        <f t="shared" si="24"/>
        <v>12.000000000000005</v>
      </c>
      <c r="R164" s="66">
        <f t="shared" si="24"/>
        <v>287.31119999999999</v>
      </c>
      <c r="S164" s="66">
        <f t="shared" si="24"/>
        <v>103.12662600000004</v>
      </c>
      <c r="T164" s="66">
        <f t="shared" si="24"/>
        <v>809.15782599999966</v>
      </c>
      <c r="U164" s="68">
        <f t="shared" si="24"/>
        <v>1205645.1607399997</v>
      </c>
      <c r="V164" s="69"/>
      <c r="W164" s="70"/>
      <c r="X164" s="70"/>
      <c r="Y164" s="70"/>
    </row>
    <row r="165" spans="1:117" s="40" customFormat="1" ht="18.75" customHeight="1">
      <c r="A165" s="71"/>
      <c r="B165" s="72"/>
      <c r="C165" s="71"/>
      <c r="D165" s="290"/>
      <c r="E165" s="290"/>
      <c r="F165" s="291"/>
      <c r="G165" s="292"/>
      <c r="H165" s="291"/>
      <c r="I165" s="292"/>
      <c r="J165" s="292"/>
      <c r="K165" s="292"/>
      <c r="L165" s="292"/>
      <c r="M165" s="292"/>
      <c r="N165" s="292"/>
      <c r="O165" s="291"/>
      <c r="P165" s="292"/>
      <c r="Q165" s="292"/>
      <c r="R165" s="291"/>
      <c r="S165" s="291"/>
      <c r="T165" s="291"/>
      <c r="U165" s="293"/>
      <c r="V165" s="69"/>
      <c r="W165" s="294"/>
      <c r="X165" s="294"/>
      <c r="Y165" s="294"/>
    </row>
    <row r="166" spans="1:117" s="40" customFormat="1" ht="3.75" customHeight="1">
      <c r="A166" s="71"/>
      <c r="B166" s="72"/>
      <c r="C166" s="71"/>
      <c r="D166" s="71"/>
      <c r="E166" s="71"/>
      <c r="F166" s="291"/>
      <c r="G166" s="73"/>
      <c r="H166" s="74"/>
      <c r="I166" s="75"/>
      <c r="J166" s="75"/>
      <c r="K166" s="73"/>
      <c r="L166" s="73"/>
      <c r="M166" s="75"/>
      <c r="N166" s="75"/>
      <c r="O166" s="909" t="s">
        <v>511</v>
      </c>
      <c r="P166" s="909"/>
      <c r="Q166" s="909"/>
      <c r="R166" s="909"/>
      <c r="S166" s="909"/>
      <c r="T166" s="909"/>
      <c r="U166" s="909"/>
      <c r="V166" s="69"/>
      <c r="W166" s="75"/>
      <c r="X166" s="75"/>
      <c r="Y166" s="75"/>
    </row>
    <row r="167" spans="1:117" s="296" customFormat="1" ht="20.25" customHeight="1">
      <c r="A167" s="910" t="s">
        <v>512</v>
      </c>
      <c r="B167" s="910"/>
      <c r="C167" s="910"/>
      <c r="D167" s="910"/>
      <c r="E167" s="910"/>
      <c r="F167" s="910"/>
      <c r="G167" s="910"/>
      <c r="H167" s="295"/>
      <c r="O167" s="909"/>
      <c r="P167" s="909"/>
      <c r="Q167" s="909"/>
      <c r="R167" s="909"/>
      <c r="S167" s="909"/>
      <c r="T167" s="909"/>
      <c r="U167" s="909"/>
      <c r="V167" s="297"/>
      <c r="W167" s="297"/>
      <c r="X167" s="297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</row>
    <row r="168" spans="1:117" s="76" customFormat="1" ht="21" customHeight="1">
      <c r="A168" s="911" t="s">
        <v>409</v>
      </c>
      <c r="B168" s="911"/>
      <c r="C168" s="911"/>
      <c r="D168" s="911"/>
      <c r="E168" s="911"/>
      <c r="F168" s="911"/>
      <c r="G168" s="911"/>
      <c r="H168" s="911"/>
      <c r="I168" s="911"/>
      <c r="J168" s="911"/>
      <c r="M168" s="911" t="s">
        <v>120</v>
      </c>
      <c r="N168" s="911"/>
      <c r="O168" s="911"/>
      <c r="P168" s="911"/>
      <c r="Q168" s="911"/>
      <c r="R168" s="911"/>
      <c r="S168" s="911"/>
      <c r="T168" s="911"/>
      <c r="U168" s="911"/>
      <c r="V168" s="77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</row>
    <row r="169" spans="1:117" s="79" customFormat="1" ht="17.25" customHeight="1">
      <c r="A169" s="905" t="s">
        <v>410</v>
      </c>
      <c r="B169" s="905"/>
      <c r="C169" s="905"/>
      <c r="D169" s="905"/>
      <c r="F169" s="905" t="s">
        <v>244</v>
      </c>
      <c r="G169" s="905"/>
      <c r="H169" s="905"/>
      <c r="I169" s="905"/>
      <c r="J169" s="905"/>
      <c r="L169" s="905" t="s">
        <v>22</v>
      </c>
      <c r="M169" s="905"/>
      <c r="N169" s="905"/>
      <c r="O169" s="905"/>
      <c r="P169" s="905"/>
      <c r="Q169" s="905"/>
      <c r="R169" s="905" t="s">
        <v>156</v>
      </c>
      <c r="S169" s="905"/>
      <c r="T169" s="905"/>
      <c r="U169" s="905"/>
      <c r="V169" s="80"/>
    </row>
    <row r="170" spans="1:117" s="78" customFormat="1" ht="14.25">
      <c r="A170" s="81"/>
      <c r="B170" s="82"/>
      <c r="C170" s="82"/>
      <c r="D170" s="82"/>
      <c r="E170" s="83"/>
      <c r="F170" s="82"/>
      <c r="G170" s="83"/>
      <c r="H170" s="82"/>
      <c r="K170" s="83"/>
      <c r="L170" s="82"/>
      <c r="M170" s="82"/>
      <c r="N170" s="82"/>
      <c r="O170" s="83"/>
      <c r="P170" s="83"/>
      <c r="Q170" s="83"/>
      <c r="R170" s="83"/>
      <c r="S170" s="82"/>
    </row>
    <row r="171" spans="1:117" s="78" customFormat="1" ht="14.25">
      <c r="A171" s="81"/>
      <c r="B171" s="82"/>
      <c r="C171" s="82"/>
      <c r="D171" s="82"/>
      <c r="E171" s="83"/>
      <c r="F171" s="82"/>
      <c r="G171" s="83"/>
      <c r="H171" s="82"/>
      <c r="K171" s="83"/>
      <c r="L171" s="82"/>
      <c r="M171" s="82"/>
      <c r="N171" s="82"/>
      <c r="O171" s="83"/>
      <c r="P171" s="83"/>
      <c r="Q171" s="83"/>
      <c r="R171" s="83"/>
      <c r="S171" s="82"/>
    </row>
    <row r="172" spans="1:117" s="78" customFormat="1" ht="14.25">
      <c r="A172" s="81"/>
      <c r="B172" s="82"/>
      <c r="C172" s="82"/>
      <c r="D172" s="82"/>
      <c r="E172" s="83"/>
      <c r="F172" s="82"/>
      <c r="G172" s="83"/>
      <c r="H172" s="82"/>
      <c r="K172" s="83"/>
      <c r="L172" s="82"/>
      <c r="M172" s="82"/>
      <c r="N172" s="82"/>
      <c r="O172" s="83"/>
      <c r="P172" s="83"/>
      <c r="Q172" s="83"/>
      <c r="R172" s="83"/>
      <c r="S172" s="82"/>
    </row>
    <row r="173" spans="1:117" s="78" customFormat="1" ht="14.25">
      <c r="A173" s="81"/>
      <c r="B173" s="82"/>
      <c r="C173" s="82"/>
      <c r="D173" s="82"/>
      <c r="E173" s="83"/>
      <c r="F173" s="82"/>
      <c r="G173" s="83"/>
      <c r="H173" s="82"/>
      <c r="K173" s="83"/>
      <c r="L173" s="82"/>
      <c r="M173" s="82"/>
      <c r="N173" s="82"/>
      <c r="O173" s="83"/>
      <c r="P173" s="83"/>
      <c r="Q173" s="83"/>
      <c r="R173" s="83"/>
      <c r="S173" s="82"/>
    </row>
    <row r="174" spans="1:117" s="84" customFormat="1" ht="17.25" customHeight="1">
      <c r="A174" s="906" t="s">
        <v>52</v>
      </c>
      <c r="B174" s="906"/>
      <c r="C174" s="906"/>
      <c r="D174" s="906"/>
      <c r="F174" s="907" t="s">
        <v>53</v>
      </c>
      <c r="G174" s="907"/>
      <c r="H174" s="907"/>
      <c r="I174" s="907"/>
      <c r="J174" s="907"/>
      <c r="L174" s="906" t="s">
        <v>23</v>
      </c>
      <c r="M174" s="906"/>
      <c r="N174" s="906"/>
      <c r="O174" s="906"/>
      <c r="P174" s="906"/>
      <c r="Q174" s="906"/>
      <c r="R174" s="906" t="s">
        <v>363</v>
      </c>
      <c r="S174" s="906"/>
      <c r="T174" s="906"/>
      <c r="U174" s="906"/>
      <c r="V174" s="85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  <c r="CD174" s="86"/>
      <c r="CE174" s="86"/>
      <c r="CF174" s="86"/>
      <c r="CG174" s="86"/>
      <c r="CH174" s="86"/>
      <c r="CI174" s="86"/>
      <c r="CJ174" s="86"/>
      <c r="CK174" s="86"/>
      <c r="CL174" s="86"/>
      <c r="CM174" s="86"/>
      <c r="CN174" s="86"/>
      <c r="CO174" s="86"/>
      <c r="CP174" s="86"/>
      <c r="CQ174" s="86"/>
      <c r="CR174" s="86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  <c r="DC174" s="86"/>
      <c r="DD174" s="86"/>
      <c r="DE174" s="86"/>
      <c r="DF174" s="86"/>
      <c r="DG174" s="86"/>
      <c r="DH174" s="86"/>
      <c r="DI174" s="86"/>
      <c r="DJ174" s="86"/>
      <c r="DK174" s="86"/>
      <c r="DL174" s="86"/>
      <c r="DM174" s="86"/>
    </row>
    <row r="175" spans="1:117" s="90" customFormat="1">
      <c r="A175" s="87"/>
      <c r="B175" s="88"/>
      <c r="C175" s="88"/>
      <c r="D175" s="88"/>
      <c r="E175" s="89"/>
      <c r="F175" s="88"/>
      <c r="G175" s="89"/>
      <c r="H175" s="88"/>
      <c r="I175" s="89"/>
      <c r="J175" s="88"/>
      <c r="K175" s="88"/>
      <c r="L175" s="88"/>
      <c r="M175" s="89"/>
      <c r="N175" s="89"/>
      <c r="O175" s="89"/>
      <c r="P175" s="89"/>
      <c r="Q175" s="88"/>
    </row>
    <row r="176" spans="1:117">
      <c r="O176" s="92"/>
    </row>
    <row r="177" spans="6:15">
      <c r="F177" s="36"/>
      <c r="O177" s="92"/>
    </row>
    <row r="178" spans="6:15">
      <c r="F178" s="36"/>
      <c r="O178" s="92"/>
    </row>
    <row r="179" spans="6:15">
      <c r="F179" s="36"/>
      <c r="O179" s="92"/>
    </row>
    <row r="180" spans="6:15">
      <c r="F180" s="36"/>
      <c r="O180" s="92"/>
    </row>
    <row r="181" spans="6:15">
      <c r="F181" s="36"/>
      <c r="O181" s="92"/>
    </row>
    <row r="182" spans="6:15">
      <c r="F182" s="36"/>
      <c r="O182" s="92"/>
    </row>
    <row r="183" spans="6:15">
      <c r="F183" s="36"/>
      <c r="O183" s="92"/>
    </row>
    <row r="184" spans="6:15">
      <c r="F184" s="36"/>
      <c r="O184" s="92"/>
    </row>
    <row r="185" spans="6:15">
      <c r="F185" s="36"/>
      <c r="O185" s="92"/>
    </row>
    <row r="186" spans="6:15">
      <c r="F186" s="36"/>
      <c r="O186" s="92"/>
    </row>
    <row r="187" spans="6:15">
      <c r="F187" s="36"/>
      <c r="O187" s="92"/>
    </row>
    <row r="188" spans="6:15">
      <c r="F188" s="36"/>
      <c r="O188" s="92"/>
    </row>
    <row r="189" spans="6:15">
      <c r="F189" s="36"/>
      <c r="O189" s="92"/>
    </row>
    <row r="190" spans="6:15">
      <c r="F190" s="36"/>
      <c r="O190" s="92"/>
    </row>
    <row r="191" spans="6:15">
      <c r="F191" s="36"/>
      <c r="O191" s="92"/>
    </row>
    <row r="192" spans="6:15">
      <c r="F192" s="36"/>
      <c r="O192" s="92"/>
    </row>
    <row r="193" spans="6:15">
      <c r="F193" s="36"/>
      <c r="O193" s="92"/>
    </row>
    <row r="194" spans="6:15">
      <c r="F194" s="36"/>
      <c r="O194" s="92"/>
    </row>
    <row r="195" spans="6:15">
      <c r="F195" s="36"/>
      <c r="O195" s="92"/>
    </row>
    <row r="196" spans="6:15">
      <c r="F196" s="36"/>
      <c r="O196" s="92"/>
    </row>
    <row r="197" spans="6:15">
      <c r="F197" s="36"/>
      <c r="O197" s="92"/>
    </row>
    <row r="198" spans="6:15">
      <c r="F198" s="36"/>
      <c r="O198" s="92"/>
    </row>
    <row r="199" spans="6:15">
      <c r="F199" s="36"/>
      <c r="O199" s="92"/>
    </row>
  </sheetData>
  <mergeCells count="58">
    <mergeCell ref="A7:A9"/>
    <mergeCell ref="B7:B9"/>
    <mergeCell ref="C7:C9"/>
    <mergeCell ref="D7:D9"/>
    <mergeCell ref="E7:E9"/>
    <mergeCell ref="A1:D1"/>
    <mergeCell ref="O1:U1"/>
    <mergeCell ref="O2:U2"/>
    <mergeCell ref="A5:U5"/>
    <mergeCell ref="A6:U6"/>
    <mergeCell ref="T7:T9"/>
    <mergeCell ref="U7:U9"/>
    <mergeCell ref="W7:Y8"/>
    <mergeCell ref="G8:H8"/>
    <mergeCell ref="I8:I9"/>
    <mergeCell ref="J8:J9"/>
    <mergeCell ref="K8:K9"/>
    <mergeCell ref="Q8:Q9"/>
    <mergeCell ref="R8:R9"/>
    <mergeCell ref="F7:F9"/>
    <mergeCell ref="G7:R7"/>
    <mergeCell ref="S7:S9"/>
    <mergeCell ref="C31:D31"/>
    <mergeCell ref="L8:L9"/>
    <mergeCell ref="M8:M9"/>
    <mergeCell ref="N8:O8"/>
    <mergeCell ref="P8:P9"/>
    <mergeCell ref="C10:D10"/>
    <mergeCell ref="C11:D11"/>
    <mergeCell ref="C15:D15"/>
    <mergeCell ref="C21:D21"/>
    <mergeCell ref="C26:D26"/>
    <mergeCell ref="C137:D137"/>
    <mergeCell ref="C33:D33"/>
    <mergeCell ref="C50:D50"/>
    <mergeCell ref="C71:D71"/>
    <mergeCell ref="C81:D81"/>
    <mergeCell ref="C92:D92"/>
    <mergeCell ref="C105:D105"/>
    <mergeCell ref="C113:D113"/>
    <mergeCell ref="C119:D119"/>
    <mergeCell ref="C120:D120"/>
    <mergeCell ref="C122:D122"/>
    <mergeCell ref="C129:D129"/>
    <mergeCell ref="C146:D146"/>
    <mergeCell ref="C157:D157"/>
    <mergeCell ref="O166:U167"/>
    <mergeCell ref="A167:G167"/>
    <mergeCell ref="A168:J168"/>
    <mergeCell ref="M168:U168"/>
    <mergeCell ref="A169:D169"/>
    <mergeCell ref="F169:J169"/>
    <mergeCell ref="L169:Q169"/>
    <mergeCell ref="R169:U169"/>
    <mergeCell ref="A174:D174"/>
    <mergeCell ref="F174:J174"/>
    <mergeCell ref="L174:Q174"/>
    <mergeCell ref="R174:U17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M98"/>
  <sheetViews>
    <sheetView workbookViewId="0">
      <selection activeCell="I12" sqref="I12"/>
    </sheetView>
  </sheetViews>
  <sheetFormatPr defaultColWidth="9" defaultRowHeight="15"/>
  <cols>
    <col min="1" max="1" width="3.5703125" style="90" customWidth="1"/>
    <col min="2" max="2" width="14.42578125" style="90" customWidth="1"/>
    <col min="3" max="4" width="10.5703125" style="90" customWidth="1"/>
    <col min="5" max="5" width="5.7109375" style="90" customWidth="1"/>
    <col min="6" max="6" width="3.28515625" style="90" customWidth="1"/>
    <col min="7" max="7" width="5.5703125" style="90" customWidth="1"/>
    <col min="8" max="8" width="4.140625" style="90" customWidth="1"/>
    <col min="9" max="9" width="2.85546875" style="36" customWidth="1"/>
    <col min="10" max="10" width="6.140625" style="90" customWidth="1"/>
    <col min="11" max="11" width="3.140625" style="36" customWidth="1"/>
    <col min="12" max="12" width="5" style="36" customWidth="1"/>
    <col min="13" max="13" width="4.140625" style="90" customWidth="1"/>
    <col min="14" max="15" width="4.7109375" style="90" customWidth="1"/>
    <col min="16" max="16" width="4.140625" style="90" customWidth="1"/>
    <col min="17" max="17" width="4.7109375" style="90" customWidth="1"/>
    <col min="18" max="18" width="4.140625" style="90" customWidth="1"/>
    <col min="19" max="20" width="6.140625" style="90" customWidth="1"/>
    <col min="21" max="21" width="5.5703125" style="90" customWidth="1"/>
    <col min="22" max="22" width="9" style="356" customWidth="1"/>
    <col min="23" max="23" width="8.85546875" style="90" customWidth="1"/>
    <col min="24" max="24" width="3.42578125" style="90" customWidth="1"/>
    <col min="25" max="25" width="3" style="90" customWidth="1"/>
    <col min="26" max="26" width="4.42578125" style="90" customWidth="1"/>
    <col min="27" max="16384" width="9" style="90"/>
  </cols>
  <sheetData>
    <row r="1" spans="1:26" ht="16.5">
      <c r="A1" s="970" t="s">
        <v>24</v>
      </c>
      <c r="B1" s="970"/>
      <c r="C1" s="970"/>
      <c r="D1" s="970"/>
      <c r="E1" s="970"/>
      <c r="F1" s="970"/>
      <c r="G1" s="3"/>
      <c r="H1" s="101"/>
      <c r="I1" s="264"/>
      <c r="J1" s="101"/>
      <c r="K1" s="267"/>
      <c r="L1" s="267"/>
      <c r="M1" s="971" t="s">
        <v>158</v>
      </c>
      <c r="N1" s="971"/>
      <c r="O1" s="971"/>
      <c r="P1" s="971"/>
      <c r="Q1" s="971"/>
      <c r="R1" s="971"/>
      <c r="S1" s="971"/>
      <c r="T1" s="971"/>
      <c r="U1" s="971"/>
      <c r="V1" s="971"/>
      <c r="X1" s="3"/>
      <c r="Y1" s="3"/>
      <c r="Z1" s="3"/>
    </row>
    <row r="2" spans="1:26" ht="16.5">
      <c r="A2" s="972" t="s">
        <v>513</v>
      </c>
      <c r="B2" s="972"/>
      <c r="C2" s="972"/>
      <c r="D2" s="972"/>
      <c r="E2" s="972"/>
      <c r="F2" s="972"/>
      <c r="G2" s="4"/>
      <c r="H2" s="102"/>
      <c r="I2" s="265"/>
      <c r="J2" s="102"/>
      <c r="K2" s="267"/>
      <c r="L2" s="267"/>
      <c r="M2" s="971" t="s">
        <v>121</v>
      </c>
      <c r="N2" s="971"/>
      <c r="O2" s="971"/>
      <c r="P2" s="971"/>
      <c r="Q2" s="971"/>
      <c r="R2" s="971"/>
      <c r="S2" s="971"/>
      <c r="T2" s="971"/>
      <c r="U2" s="971"/>
      <c r="V2" s="971"/>
      <c r="X2" s="4"/>
      <c r="Y2" s="4"/>
      <c r="Z2" s="4"/>
    </row>
    <row r="3" spans="1:26" ht="16.5">
      <c r="A3" s="3"/>
      <c r="B3" s="3"/>
      <c r="C3" s="3"/>
      <c r="D3" s="3"/>
      <c r="E3" s="5"/>
      <c r="F3" s="102"/>
      <c r="G3" s="3"/>
      <c r="H3" s="101"/>
      <c r="I3" s="264"/>
      <c r="J3" s="101"/>
      <c r="K3" s="264"/>
      <c r="L3" s="298"/>
      <c r="M3" s="970"/>
      <c r="N3" s="970"/>
      <c r="O3" s="970"/>
      <c r="P3" s="970"/>
      <c r="Q3" s="970"/>
      <c r="R3" s="970"/>
      <c r="S3" s="970"/>
      <c r="T3" s="970"/>
      <c r="U3" s="970"/>
      <c r="V3" s="970"/>
      <c r="X3" s="3"/>
      <c r="Y3" s="3"/>
      <c r="Z3" s="3"/>
    </row>
    <row r="4" spans="1:26" ht="18.75">
      <c r="A4" s="969" t="s">
        <v>514</v>
      </c>
      <c r="B4" s="969"/>
      <c r="C4" s="969"/>
      <c r="D4" s="969"/>
      <c r="E4" s="969"/>
      <c r="F4" s="969"/>
      <c r="G4" s="969"/>
      <c r="H4" s="969"/>
      <c r="I4" s="969"/>
      <c r="J4" s="969"/>
      <c r="K4" s="969"/>
      <c r="L4" s="969"/>
      <c r="M4" s="969"/>
      <c r="N4" s="969"/>
      <c r="O4" s="969"/>
      <c r="P4" s="969"/>
      <c r="Q4" s="969"/>
      <c r="R4" s="969"/>
      <c r="S4" s="969"/>
      <c r="T4" s="969"/>
      <c r="U4" s="969"/>
      <c r="V4" s="969"/>
    </row>
    <row r="5" spans="1:26" ht="15.75">
      <c r="A5" s="967"/>
      <c r="B5" s="967"/>
      <c r="C5" s="967"/>
      <c r="D5" s="6"/>
      <c r="E5" s="7"/>
      <c r="F5" s="8"/>
      <c r="G5" s="6"/>
      <c r="H5" s="7"/>
      <c r="I5" s="8"/>
      <c r="J5" s="7"/>
      <c r="K5" s="8"/>
      <c r="L5" s="299"/>
      <c r="M5" s="6"/>
      <c r="N5" s="7"/>
      <c r="O5" s="6"/>
      <c r="P5" s="6"/>
      <c r="Q5" s="8"/>
      <c r="R5" s="6"/>
      <c r="S5" s="968" t="s">
        <v>515</v>
      </c>
      <c r="T5" s="968"/>
      <c r="U5" s="968"/>
      <c r="V5" s="968"/>
      <c r="X5" s="357"/>
      <c r="Y5" s="357"/>
      <c r="Z5" s="357"/>
    </row>
    <row r="6" spans="1:26">
      <c r="A6" s="955" t="s">
        <v>2</v>
      </c>
      <c r="B6" s="955" t="s">
        <v>123</v>
      </c>
      <c r="C6" s="955" t="s">
        <v>124</v>
      </c>
      <c r="D6" s="955" t="s">
        <v>28</v>
      </c>
      <c r="E6" s="949" t="s">
        <v>126</v>
      </c>
      <c r="F6" s="944" t="s">
        <v>159</v>
      </c>
      <c r="G6" s="945"/>
      <c r="H6" s="945"/>
      <c r="I6" s="945"/>
      <c r="J6" s="945"/>
      <c r="K6" s="945"/>
      <c r="L6" s="945"/>
      <c r="M6" s="945"/>
      <c r="N6" s="945"/>
      <c r="O6" s="945"/>
      <c r="P6" s="945"/>
      <c r="Q6" s="945"/>
      <c r="R6" s="945"/>
      <c r="S6" s="946"/>
      <c r="T6" s="949" t="s">
        <v>169</v>
      </c>
      <c r="U6" s="949" t="s">
        <v>130</v>
      </c>
      <c r="V6" s="964" t="s">
        <v>516</v>
      </c>
      <c r="W6" s="952" t="s">
        <v>8</v>
      </c>
    </row>
    <row r="7" spans="1:26" ht="14.25" customHeight="1">
      <c r="A7" s="956"/>
      <c r="B7" s="956"/>
      <c r="C7" s="956"/>
      <c r="D7" s="956"/>
      <c r="E7" s="947"/>
      <c r="F7" s="944" t="s">
        <v>517</v>
      </c>
      <c r="G7" s="946"/>
      <c r="H7" s="955" t="s">
        <v>160</v>
      </c>
      <c r="I7" s="944" t="s">
        <v>7</v>
      </c>
      <c r="J7" s="945"/>
      <c r="K7" s="958" t="s">
        <v>34</v>
      </c>
      <c r="L7" s="959"/>
      <c r="M7" s="949" t="s">
        <v>503</v>
      </c>
      <c r="N7" s="949" t="s">
        <v>171</v>
      </c>
      <c r="O7" s="949" t="s">
        <v>518</v>
      </c>
      <c r="P7" s="949" t="s">
        <v>519</v>
      </c>
      <c r="Q7" s="960" t="s">
        <v>161</v>
      </c>
      <c r="R7" s="949" t="s">
        <v>162</v>
      </c>
      <c r="S7" s="949" t="s">
        <v>163</v>
      </c>
      <c r="T7" s="947"/>
      <c r="U7" s="947"/>
      <c r="V7" s="965"/>
      <c r="W7" s="953"/>
      <c r="X7" s="944" t="s">
        <v>35</v>
      </c>
      <c r="Y7" s="945"/>
      <c r="Z7" s="946"/>
    </row>
    <row r="8" spans="1:26" ht="14.25" customHeight="1">
      <c r="A8" s="956"/>
      <c r="B8" s="956"/>
      <c r="C8" s="956"/>
      <c r="D8" s="956"/>
      <c r="E8" s="947"/>
      <c r="F8" s="960" t="s">
        <v>132</v>
      </c>
      <c r="G8" s="949" t="s">
        <v>164</v>
      </c>
      <c r="H8" s="956"/>
      <c r="I8" s="960" t="s">
        <v>132</v>
      </c>
      <c r="J8" s="300"/>
      <c r="K8" s="960" t="s">
        <v>165</v>
      </c>
      <c r="L8" s="960" t="s">
        <v>164</v>
      </c>
      <c r="M8" s="947"/>
      <c r="N8" s="947"/>
      <c r="O8" s="947"/>
      <c r="P8" s="947"/>
      <c r="Q8" s="963"/>
      <c r="R8" s="947"/>
      <c r="S8" s="947"/>
      <c r="T8" s="947"/>
      <c r="U8" s="947"/>
      <c r="V8" s="965"/>
      <c r="W8" s="953"/>
      <c r="X8" s="947" t="s">
        <v>172</v>
      </c>
      <c r="Y8" s="947" t="s">
        <v>173</v>
      </c>
      <c r="Z8" s="949" t="s">
        <v>174</v>
      </c>
    </row>
    <row r="9" spans="1:26" ht="30" customHeight="1">
      <c r="A9" s="957"/>
      <c r="B9" s="957"/>
      <c r="C9" s="957"/>
      <c r="D9" s="957"/>
      <c r="E9" s="948"/>
      <c r="F9" s="961"/>
      <c r="G9" s="948"/>
      <c r="H9" s="957"/>
      <c r="I9" s="961"/>
      <c r="J9" s="301"/>
      <c r="K9" s="961"/>
      <c r="L9" s="961"/>
      <c r="M9" s="948"/>
      <c r="N9" s="948"/>
      <c r="O9" s="948"/>
      <c r="P9" s="948"/>
      <c r="Q9" s="961"/>
      <c r="R9" s="948"/>
      <c r="S9" s="948"/>
      <c r="T9" s="948"/>
      <c r="U9" s="948"/>
      <c r="V9" s="966"/>
      <c r="W9" s="954"/>
      <c r="X9" s="948"/>
      <c r="Y9" s="948"/>
      <c r="Z9" s="948"/>
    </row>
    <row r="10" spans="1:26">
      <c r="B10" s="9" t="s">
        <v>175</v>
      </c>
      <c r="C10" s="9"/>
      <c r="D10" s="9"/>
      <c r="E10" s="103" t="s">
        <v>520</v>
      </c>
      <c r="F10" s="105"/>
      <c r="G10" s="103"/>
      <c r="H10" s="106"/>
      <c r="I10" s="105"/>
      <c r="J10" s="103" t="s">
        <v>521</v>
      </c>
      <c r="K10" s="105"/>
      <c r="L10" s="105" t="s">
        <v>520</v>
      </c>
      <c r="M10" s="106"/>
      <c r="N10" s="106"/>
      <c r="O10" s="106"/>
      <c r="P10" s="106"/>
      <c r="Q10" s="107"/>
      <c r="R10" s="106"/>
      <c r="S10" s="103"/>
      <c r="T10" s="103"/>
      <c r="U10" s="103"/>
      <c r="V10" s="302"/>
      <c r="W10" s="303"/>
      <c r="X10" s="103"/>
      <c r="Y10" s="103"/>
      <c r="Z10" s="103"/>
    </row>
    <row r="11" spans="1:26">
      <c r="B11" s="9"/>
      <c r="C11" s="9"/>
      <c r="D11" s="9"/>
      <c r="E11" s="103"/>
      <c r="F11" s="105"/>
      <c r="G11" s="103"/>
      <c r="H11" s="106"/>
      <c r="I11" s="105"/>
      <c r="J11" s="103"/>
      <c r="K11" s="105"/>
      <c r="L11" s="105"/>
      <c r="M11" s="106"/>
      <c r="N11" s="106"/>
      <c r="O11" s="106"/>
      <c r="P11" s="106"/>
      <c r="Q11" s="107"/>
      <c r="R11" s="106"/>
      <c r="S11" s="103"/>
      <c r="T11" s="103"/>
      <c r="U11" s="103"/>
      <c r="V11" s="302"/>
      <c r="W11" s="303"/>
      <c r="X11" s="103"/>
      <c r="Y11" s="103"/>
      <c r="Z11" s="103"/>
    </row>
    <row r="12" spans="1:26">
      <c r="A12" s="304">
        <v>1</v>
      </c>
      <c r="B12" s="305" t="s">
        <v>181</v>
      </c>
      <c r="C12" s="306">
        <v>29465</v>
      </c>
      <c r="D12" s="10" t="s">
        <v>151</v>
      </c>
      <c r="E12" s="13">
        <v>3.33</v>
      </c>
      <c r="F12" s="12"/>
      <c r="G12" s="11"/>
      <c r="H12" s="13">
        <v>0.2</v>
      </c>
      <c r="I12" s="12">
        <v>70</v>
      </c>
      <c r="J12" s="14">
        <f>(E12+G12+H12)*I12%</f>
        <v>2.4710000000000001</v>
      </c>
      <c r="K12" s="12">
        <v>70</v>
      </c>
      <c r="L12" s="308">
        <f>(E12+G12+H12)*K12%</f>
        <v>2.4710000000000001</v>
      </c>
      <c r="M12" s="11"/>
      <c r="N12" s="11"/>
      <c r="O12" s="11"/>
      <c r="P12" s="11"/>
      <c r="Q12" s="12"/>
      <c r="R12" s="11">
        <v>0.5</v>
      </c>
      <c r="S12" s="13">
        <f>G12+H12+J12+L12+M12+N12+O12+P12+Q12+R12</f>
        <v>5.6420000000000003</v>
      </c>
      <c r="T12" s="14">
        <f>SUM(E12+G12+H12)*23.5%</f>
        <v>0.82955000000000001</v>
      </c>
      <c r="U12" s="14">
        <f>SUM(E12+S12+T12)</f>
        <v>9.8015500000000007</v>
      </c>
      <c r="V12" s="309">
        <f>SUM(U12)*1490</f>
        <v>14604.309500000001</v>
      </c>
      <c r="W12" s="303"/>
      <c r="X12" s="99">
        <v>1</v>
      </c>
      <c r="Y12" s="307">
        <v>6</v>
      </c>
      <c r="Z12" s="99">
        <v>2018</v>
      </c>
    </row>
    <row r="13" spans="1:26">
      <c r="A13" s="304">
        <v>2</v>
      </c>
      <c r="B13" s="305" t="s">
        <v>75</v>
      </c>
      <c r="C13" s="310" t="s">
        <v>177</v>
      </c>
      <c r="D13" s="10" t="s">
        <v>12</v>
      </c>
      <c r="E13" s="11">
        <v>4.0599999999999996</v>
      </c>
      <c r="F13" s="12"/>
      <c r="G13" s="11"/>
      <c r="H13" s="11"/>
      <c r="I13" s="12">
        <v>70</v>
      </c>
      <c r="J13" s="14">
        <f>(E13+G13+H13)*I13%</f>
        <v>2.8419999999999996</v>
      </c>
      <c r="K13" s="12"/>
      <c r="L13" s="308"/>
      <c r="M13" s="11"/>
      <c r="N13" s="11"/>
      <c r="O13" s="11"/>
      <c r="P13" s="11"/>
      <c r="Q13" s="15">
        <v>1</v>
      </c>
      <c r="R13" s="11">
        <v>0.5</v>
      </c>
      <c r="S13" s="13">
        <f>G13+H13+J13+L13+M13+N13+O13+P13+Q13+R13</f>
        <v>4.3419999999999996</v>
      </c>
      <c r="T13" s="14">
        <f>SUM(E13+G13+H13)*23.5%</f>
        <v>0.95409999999999984</v>
      </c>
      <c r="U13" s="14">
        <f>SUM(E13+S13+T13)</f>
        <v>9.3560999999999996</v>
      </c>
      <c r="V13" s="309">
        <f>SUM(U13)*1490</f>
        <v>13940.589</v>
      </c>
      <c r="W13" s="303"/>
      <c r="X13" s="99">
        <v>1</v>
      </c>
      <c r="Y13" s="307">
        <v>12</v>
      </c>
      <c r="Z13" s="99">
        <v>2017</v>
      </c>
    </row>
    <row r="14" spans="1:26">
      <c r="A14" s="304">
        <v>3</v>
      </c>
      <c r="B14" s="305" t="s">
        <v>108</v>
      </c>
      <c r="C14" s="306">
        <v>31906</v>
      </c>
      <c r="D14" s="10" t="s">
        <v>11</v>
      </c>
      <c r="E14" s="11">
        <v>2.66</v>
      </c>
      <c r="F14" s="12"/>
      <c r="G14" s="11"/>
      <c r="H14" s="11">
        <v>0.15</v>
      </c>
      <c r="I14" s="12">
        <v>70</v>
      </c>
      <c r="J14" s="14">
        <f>(E14+G14+H14)*I14%</f>
        <v>1.9669999999999999</v>
      </c>
      <c r="K14" s="12"/>
      <c r="L14" s="308"/>
      <c r="M14" s="11"/>
      <c r="N14" s="11"/>
      <c r="O14" s="11"/>
      <c r="P14" s="11"/>
      <c r="Q14" s="12">
        <v>0.5</v>
      </c>
      <c r="R14" s="11">
        <v>0.5</v>
      </c>
      <c r="S14" s="13">
        <f>G14+H14+J14+L14+M14+N14+O14+P14+Q14+R14</f>
        <v>3.117</v>
      </c>
      <c r="T14" s="14">
        <f>SUM(E14+G14+H14)*23.5%</f>
        <v>0.66034999999999999</v>
      </c>
      <c r="U14" s="14">
        <f>SUM(E14+S14+T14)</f>
        <v>6.4373500000000003</v>
      </c>
      <c r="V14" s="309">
        <f>SUM(U14)*1490</f>
        <v>9591.6514999999999</v>
      </c>
      <c r="W14" s="313" t="s">
        <v>522</v>
      </c>
      <c r="X14" s="311">
        <v>1</v>
      </c>
      <c r="Y14" s="312">
        <v>11</v>
      </c>
      <c r="Z14" s="311">
        <v>2018</v>
      </c>
    </row>
    <row r="15" spans="1:26">
      <c r="A15" s="304">
        <v>4</v>
      </c>
      <c r="B15" s="305" t="s">
        <v>188</v>
      </c>
      <c r="C15" s="310" t="s">
        <v>189</v>
      </c>
      <c r="D15" s="10" t="s">
        <v>38</v>
      </c>
      <c r="E15" s="304">
        <v>2.86</v>
      </c>
      <c r="F15" s="98"/>
      <c r="G15" s="11"/>
      <c r="H15" s="304"/>
      <c r="I15" s="98">
        <v>70</v>
      </c>
      <c r="J15" s="14">
        <f>(E15+G15+H15)*I15%</f>
        <v>2.0019999999999998</v>
      </c>
      <c r="K15" s="98"/>
      <c r="L15" s="308"/>
      <c r="M15" s="314"/>
      <c r="N15" s="304">
        <v>0.1</v>
      </c>
      <c r="O15" s="314"/>
      <c r="P15" s="314"/>
      <c r="Q15" s="98">
        <v>0.7</v>
      </c>
      <c r="R15" s="11">
        <v>0.5</v>
      </c>
      <c r="S15" s="13">
        <f>G15+H15+J15+L15+M15+N15+O15+P15+Q15+R15</f>
        <v>3.3019999999999996</v>
      </c>
      <c r="T15" s="14">
        <f>SUM(E15+G15+H15)*23.5%</f>
        <v>0.67209999999999992</v>
      </c>
      <c r="U15" s="14">
        <f>SUM(E15+S15+T15)</f>
        <v>6.8340999999999994</v>
      </c>
      <c r="V15" s="309">
        <f>SUM(U15)*1490</f>
        <v>10182.808999999999</v>
      </c>
      <c r="W15" s="303"/>
      <c r="X15" s="99">
        <v>1</v>
      </c>
      <c r="Y15" s="307">
        <v>2</v>
      </c>
      <c r="Z15" s="99">
        <v>2019</v>
      </c>
    </row>
    <row r="16" spans="1:26">
      <c r="A16" s="304">
        <v>5</v>
      </c>
      <c r="B16" s="305" t="s">
        <v>118</v>
      </c>
      <c r="C16" s="306">
        <v>33953</v>
      </c>
      <c r="D16" s="10" t="s">
        <v>12</v>
      </c>
      <c r="E16" s="11">
        <v>2.06</v>
      </c>
      <c r="F16" s="12"/>
      <c r="G16" s="11"/>
      <c r="H16" s="18"/>
      <c r="I16" s="12">
        <v>70</v>
      </c>
      <c r="J16" s="14">
        <f>(E16+G16+H16)*I16%</f>
        <v>1.4419999999999999</v>
      </c>
      <c r="K16" s="12">
        <v>70</v>
      </c>
      <c r="L16" s="308">
        <f>(E16+G16+H16)*K16%</f>
        <v>1.4419999999999999</v>
      </c>
      <c r="M16" s="11"/>
      <c r="N16" s="11"/>
      <c r="O16" s="11"/>
      <c r="P16" s="11"/>
      <c r="Q16" s="12"/>
      <c r="R16" s="11">
        <v>0.5</v>
      </c>
      <c r="S16" s="13">
        <f>G16+H16+J16+L16+M16+N16+O16+P16+Q16+R16</f>
        <v>3.3839999999999999</v>
      </c>
      <c r="T16" s="14">
        <f>SUM(E16+G16+H16)*23.5%</f>
        <v>0.48409999999999997</v>
      </c>
      <c r="U16" s="14">
        <f>SUM(E16+S16+T16)</f>
        <v>5.9280999999999997</v>
      </c>
      <c r="V16" s="309">
        <f>SUM(U16)*1490</f>
        <v>8832.8689999999988</v>
      </c>
      <c r="W16" s="303"/>
      <c r="X16" s="99">
        <v>1</v>
      </c>
      <c r="Y16" s="307">
        <v>12</v>
      </c>
      <c r="Z16" s="99">
        <v>2017</v>
      </c>
    </row>
    <row r="17" spans="1:26">
      <c r="A17" s="304"/>
      <c r="B17" s="950" t="s">
        <v>180</v>
      </c>
      <c r="C17" s="950"/>
      <c r="D17" s="315"/>
      <c r="E17" s="11"/>
      <c r="F17" s="12"/>
      <c r="G17" s="11"/>
      <c r="H17" s="11"/>
      <c r="I17" s="12"/>
      <c r="J17" s="14"/>
      <c r="K17" s="12"/>
      <c r="L17" s="308"/>
      <c r="M17" s="11"/>
      <c r="N17" s="11"/>
      <c r="O17" s="11"/>
      <c r="P17" s="11"/>
      <c r="Q17" s="12"/>
      <c r="R17" s="11"/>
      <c r="S17" s="13"/>
      <c r="T17" s="14"/>
      <c r="U17" s="14"/>
      <c r="V17" s="309"/>
      <c r="W17" s="303"/>
      <c r="X17" s="99"/>
      <c r="Y17" s="307"/>
      <c r="Z17" s="99"/>
    </row>
    <row r="18" spans="1:26">
      <c r="A18" s="304">
        <v>6</v>
      </c>
      <c r="B18" s="305" t="s">
        <v>176</v>
      </c>
      <c r="C18" s="306">
        <v>28340</v>
      </c>
      <c r="D18" s="10" t="s">
        <v>151</v>
      </c>
      <c r="E18" s="13">
        <v>3.33</v>
      </c>
      <c r="F18" s="12"/>
      <c r="G18" s="11"/>
      <c r="H18" s="13">
        <v>0.2</v>
      </c>
      <c r="I18" s="12">
        <v>70</v>
      </c>
      <c r="J18" s="14">
        <f t="shared" ref="J18:J23" si="0">(E18+G18+H18)*I18%</f>
        <v>2.4710000000000001</v>
      </c>
      <c r="K18" s="12"/>
      <c r="L18" s="308"/>
      <c r="M18" s="11"/>
      <c r="N18" s="11"/>
      <c r="O18" s="11"/>
      <c r="P18" s="11"/>
      <c r="Q18" s="12">
        <v>0.7</v>
      </c>
      <c r="R18" s="11">
        <v>0.5</v>
      </c>
      <c r="S18" s="13">
        <f t="shared" ref="S18:S23" si="1">G18+H18+J18+L18+M18+N18+O18+P18+Q18+R18</f>
        <v>3.8710000000000004</v>
      </c>
      <c r="T18" s="14">
        <f t="shared" ref="T18:T23" si="2">SUM(E18+G18+H18)*23.5%</f>
        <v>0.82955000000000001</v>
      </c>
      <c r="U18" s="14">
        <f t="shared" ref="U18:U23" si="3">SUM(E18+S18+T18)</f>
        <v>8.0305499999999999</v>
      </c>
      <c r="V18" s="309">
        <f t="shared" ref="V18:V23" si="4">SUM(U18)*1490</f>
        <v>11965.5195</v>
      </c>
      <c r="W18" s="303"/>
      <c r="X18" s="99">
        <v>15</v>
      </c>
      <c r="Y18" s="307">
        <v>10</v>
      </c>
      <c r="Z18" s="99">
        <v>2017</v>
      </c>
    </row>
    <row r="19" spans="1:26">
      <c r="A19" s="304">
        <v>7</v>
      </c>
      <c r="B19" s="305" t="s">
        <v>67</v>
      </c>
      <c r="C19" s="306">
        <v>24329</v>
      </c>
      <c r="D19" s="10" t="s">
        <v>12</v>
      </c>
      <c r="E19" s="11">
        <v>4.0599999999999996</v>
      </c>
      <c r="F19" s="12">
        <v>11</v>
      </c>
      <c r="G19" s="14">
        <f>SUM(E19)*F19%</f>
        <v>0.44659999999999994</v>
      </c>
      <c r="H19" s="13">
        <v>0.15000000000000002</v>
      </c>
      <c r="I19" s="12">
        <v>70</v>
      </c>
      <c r="J19" s="14">
        <f t="shared" si="0"/>
        <v>3.25962</v>
      </c>
      <c r="K19" s="12"/>
      <c r="L19" s="308"/>
      <c r="M19" s="11"/>
      <c r="N19" s="11"/>
      <c r="O19" s="11"/>
      <c r="P19" s="11"/>
      <c r="Q19" s="12">
        <v>0.7</v>
      </c>
      <c r="R19" s="11">
        <v>0.5</v>
      </c>
      <c r="S19" s="13">
        <f t="shared" si="1"/>
        <v>5.0562199999999997</v>
      </c>
      <c r="T19" s="14">
        <f t="shared" si="2"/>
        <v>1.094301</v>
      </c>
      <c r="U19" s="14">
        <f t="shared" si="3"/>
        <v>10.210520999999998</v>
      </c>
      <c r="V19" s="309">
        <f t="shared" si="4"/>
        <v>15213.676289999998</v>
      </c>
      <c r="W19" s="303"/>
      <c r="X19" s="99">
        <v>1</v>
      </c>
      <c r="Y19" s="307">
        <v>12</v>
      </c>
      <c r="Z19" s="99">
        <v>2018</v>
      </c>
    </row>
    <row r="20" spans="1:26">
      <c r="A20" s="304">
        <v>8</v>
      </c>
      <c r="B20" s="305" t="s">
        <v>65</v>
      </c>
      <c r="C20" s="306">
        <v>24111</v>
      </c>
      <c r="D20" s="10" t="s">
        <v>12</v>
      </c>
      <c r="E20" s="11">
        <v>4.0599999999999996</v>
      </c>
      <c r="F20" s="12">
        <v>9</v>
      </c>
      <c r="G20" s="14">
        <f>SUM(E20)*F20%</f>
        <v>0.36539999999999995</v>
      </c>
      <c r="H20" s="11"/>
      <c r="I20" s="12">
        <v>70</v>
      </c>
      <c r="J20" s="14">
        <f t="shared" si="0"/>
        <v>3.0977799999999998</v>
      </c>
      <c r="K20" s="12"/>
      <c r="L20" s="308"/>
      <c r="M20" s="11"/>
      <c r="N20" s="11"/>
      <c r="O20" s="11"/>
      <c r="P20" s="11"/>
      <c r="Q20" s="12">
        <v>0.7</v>
      </c>
      <c r="R20" s="11">
        <v>0.5</v>
      </c>
      <c r="S20" s="13">
        <f t="shared" si="1"/>
        <v>4.6631799999999997</v>
      </c>
      <c r="T20" s="14">
        <f t="shared" si="2"/>
        <v>1.0399689999999999</v>
      </c>
      <c r="U20" s="14">
        <f t="shared" si="3"/>
        <v>9.7631489999999985</v>
      </c>
      <c r="V20" s="309">
        <f t="shared" si="4"/>
        <v>14547.092009999998</v>
      </c>
      <c r="W20" s="303"/>
      <c r="X20" s="99">
        <v>1</v>
      </c>
      <c r="Y20" s="307">
        <v>12</v>
      </c>
      <c r="Z20" s="99">
        <v>2018</v>
      </c>
    </row>
    <row r="21" spans="1:26">
      <c r="A21" s="304">
        <v>9</v>
      </c>
      <c r="B21" s="305" t="s">
        <v>77</v>
      </c>
      <c r="C21" s="306">
        <v>25721</v>
      </c>
      <c r="D21" s="10" t="s">
        <v>38</v>
      </c>
      <c r="E21" s="304">
        <v>3.86</v>
      </c>
      <c r="F21" s="98"/>
      <c r="G21" s="11"/>
      <c r="H21" s="304"/>
      <c r="I21" s="98">
        <v>70</v>
      </c>
      <c r="J21" s="14">
        <f t="shared" si="0"/>
        <v>2.702</v>
      </c>
      <c r="K21" s="12"/>
      <c r="L21" s="308"/>
      <c r="M21" s="314"/>
      <c r="N21" s="304">
        <v>0.1</v>
      </c>
      <c r="O21" s="314"/>
      <c r="P21" s="314"/>
      <c r="Q21" s="98">
        <v>0.7</v>
      </c>
      <c r="R21" s="304">
        <v>0.5</v>
      </c>
      <c r="S21" s="13">
        <f t="shared" si="1"/>
        <v>4.0019999999999998</v>
      </c>
      <c r="T21" s="14">
        <f t="shared" si="2"/>
        <v>0.90709999999999991</v>
      </c>
      <c r="U21" s="14">
        <f t="shared" si="3"/>
        <v>8.7690999999999999</v>
      </c>
      <c r="V21" s="309">
        <f t="shared" si="4"/>
        <v>13065.959000000001</v>
      </c>
      <c r="W21" s="303"/>
      <c r="X21" s="99">
        <v>1</v>
      </c>
      <c r="Y21" s="307">
        <v>11</v>
      </c>
      <c r="Z21" s="99">
        <v>2017</v>
      </c>
    </row>
    <row r="22" spans="1:26">
      <c r="A22" s="304">
        <v>10</v>
      </c>
      <c r="B22" s="305" t="s">
        <v>69</v>
      </c>
      <c r="C22" s="310" t="s">
        <v>182</v>
      </c>
      <c r="D22" s="10" t="s">
        <v>11</v>
      </c>
      <c r="E22" s="11">
        <v>3.86</v>
      </c>
      <c r="F22" s="12"/>
      <c r="G22" s="11"/>
      <c r="H22" s="11"/>
      <c r="I22" s="12">
        <v>70</v>
      </c>
      <c r="J22" s="14">
        <f t="shared" si="0"/>
        <v>2.702</v>
      </c>
      <c r="K22" s="12"/>
      <c r="L22" s="308"/>
      <c r="M22" s="11"/>
      <c r="N22" s="11"/>
      <c r="O22" s="11"/>
      <c r="P22" s="11"/>
      <c r="Q22" s="12">
        <v>0.7</v>
      </c>
      <c r="R22" s="11">
        <v>0.5</v>
      </c>
      <c r="S22" s="13">
        <f t="shared" si="1"/>
        <v>3.9020000000000001</v>
      </c>
      <c r="T22" s="14">
        <f t="shared" si="2"/>
        <v>0.90709999999999991</v>
      </c>
      <c r="U22" s="14">
        <f t="shared" si="3"/>
        <v>8.6691000000000003</v>
      </c>
      <c r="V22" s="309">
        <f t="shared" si="4"/>
        <v>12916.959000000001</v>
      </c>
      <c r="W22" s="303"/>
      <c r="X22" s="99">
        <v>1</v>
      </c>
      <c r="Y22" s="307">
        <v>11</v>
      </c>
      <c r="Z22" s="99">
        <v>2017</v>
      </c>
    </row>
    <row r="23" spans="1:26">
      <c r="A23" s="304">
        <v>11</v>
      </c>
      <c r="B23" s="305" t="s">
        <v>111</v>
      </c>
      <c r="C23" s="316">
        <v>32462</v>
      </c>
      <c r="D23" s="10" t="s">
        <v>137</v>
      </c>
      <c r="E23" s="11">
        <v>2.66</v>
      </c>
      <c r="F23" s="12"/>
      <c r="G23" s="11"/>
      <c r="H23" s="11"/>
      <c r="I23" s="12">
        <v>70</v>
      </c>
      <c r="J23" s="14">
        <f t="shared" si="0"/>
        <v>1.8619999999999999</v>
      </c>
      <c r="K23" s="12">
        <v>70</v>
      </c>
      <c r="L23" s="308">
        <f>(E23+G23+H23)*K23%</f>
        <v>1.8619999999999999</v>
      </c>
      <c r="M23" s="11"/>
      <c r="N23" s="11"/>
      <c r="O23" s="11"/>
      <c r="P23" s="11"/>
      <c r="Q23" s="12">
        <v>0.5</v>
      </c>
      <c r="R23" s="11">
        <v>0.5</v>
      </c>
      <c r="S23" s="13">
        <f t="shared" si="1"/>
        <v>4.7240000000000002</v>
      </c>
      <c r="T23" s="14">
        <f t="shared" si="2"/>
        <v>0.62509999999999999</v>
      </c>
      <c r="U23" s="14">
        <f t="shared" si="3"/>
        <v>8.0091000000000001</v>
      </c>
      <c r="V23" s="309">
        <f t="shared" si="4"/>
        <v>11933.558999999999</v>
      </c>
      <c r="W23" s="313" t="s">
        <v>522</v>
      </c>
      <c r="X23" s="311">
        <v>1</v>
      </c>
      <c r="Y23" s="312">
        <v>10</v>
      </c>
      <c r="Z23" s="311">
        <v>2018</v>
      </c>
    </row>
    <row r="24" spans="1:26">
      <c r="A24" s="304"/>
      <c r="B24" s="315" t="s">
        <v>183</v>
      </c>
      <c r="C24" s="315"/>
      <c r="D24" s="315"/>
      <c r="E24" s="11"/>
      <c r="F24" s="12"/>
      <c r="G24" s="11"/>
      <c r="H24" s="11"/>
      <c r="I24" s="12"/>
      <c r="J24" s="14"/>
      <c r="K24" s="12"/>
      <c r="L24" s="308"/>
      <c r="M24" s="11"/>
      <c r="N24" s="11"/>
      <c r="O24" s="11"/>
      <c r="P24" s="11"/>
      <c r="Q24" s="12"/>
      <c r="R24" s="11"/>
      <c r="S24" s="13"/>
      <c r="T24" s="14"/>
      <c r="U24" s="14"/>
      <c r="V24" s="309"/>
      <c r="W24" s="303"/>
      <c r="X24" s="99"/>
      <c r="Y24" s="307"/>
      <c r="Z24" s="99"/>
    </row>
    <row r="25" spans="1:26">
      <c r="A25" s="304">
        <v>12</v>
      </c>
      <c r="B25" s="305" t="s">
        <v>184</v>
      </c>
      <c r="C25" s="306">
        <v>23995</v>
      </c>
      <c r="D25" s="10" t="s">
        <v>12</v>
      </c>
      <c r="E25" s="11">
        <v>4.0599999999999996</v>
      </c>
      <c r="F25" s="12">
        <v>5</v>
      </c>
      <c r="G25" s="14">
        <f>SUM(E25)*F25%</f>
        <v>0.20299999999999999</v>
      </c>
      <c r="H25" s="13">
        <v>0.2</v>
      </c>
      <c r="I25" s="12">
        <v>70</v>
      </c>
      <c r="J25" s="14">
        <f t="shared" ref="J25:J30" si="5">(E25+G25+H25)*I25%</f>
        <v>3.1240999999999999</v>
      </c>
      <c r="K25" s="12"/>
      <c r="L25" s="308"/>
      <c r="M25" s="11"/>
      <c r="N25" s="11"/>
      <c r="O25" s="11"/>
      <c r="P25" s="11"/>
      <c r="Q25" s="12">
        <v>0.7</v>
      </c>
      <c r="R25" s="11">
        <v>0.4</v>
      </c>
      <c r="S25" s="13">
        <f t="shared" ref="S25:S30" si="6">G25+H25+J25+L25+M25+N25+O25+P25+Q25+R25</f>
        <v>4.6271000000000004</v>
      </c>
      <c r="T25" s="14">
        <f t="shared" ref="T25:T30" si="7">SUM(E25+G25+H25)*23.5%</f>
        <v>1.048805</v>
      </c>
      <c r="U25" s="14">
        <f t="shared" ref="U25:U30" si="8">SUM(E25+S25+T25)</f>
        <v>9.7359050000000007</v>
      </c>
      <c r="V25" s="309">
        <f t="shared" ref="V25:V30" si="9">SUM(U25)*1490</f>
        <v>14506.498450000001</v>
      </c>
      <c r="W25" s="303"/>
      <c r="X25" s="99">
        <v>1</v>
      </c>
      <c r="Y25" s="307">
        <v>2</v>
      </c>
      <c r="Z25" s="99">
        <v>2019</v>
      </c>
    </row>
    <row r="26" spans="1:26">
      <c r="A26" s="304">
        <v>13</v>
      </c>
      <c r="B26" s="305" t="s">
        <v>179</v>
      </c>
      <c r="C26" s="306">
        <v>31992</v>
      </c>
      <c r="D26" s="10" t="s">
        <v>16</v>
      </c>
      <c r="E26" s="13">
        <v>3</v>
      </c>
      <c r="F26" s="12"/>
      <c r="G26" s="11"/>
      <c r="H26" s="11"/>
      <c r="I26" s="12">
        <v>70</v>
      </c>
      <c r="J26" s="14">
        <f t="shared" si="5"/>
        <v>2.0999999999999996</v>
      </c>
      <c r="K26" s="12"/>
      <c r="L26" s="308"/>
      <c r="M26" s="11"/>
      <c r="N26" s="11"/>
      <c r="O26" s="11"/>
      <c r="P26" s="11"/>
      <c r="Q26" s="12"/>
      <c r="R26" s="11">
        <v>0.4</v>
      </c>
      <c r="S26" s="13">
        <f t="shared" si="6"/>
        <v>2.4999999999999996</v>
      </c>
      <c r="T26" s="14">
        <f t="shared" si="7"/>
        <v>0.70499999999999996</v>
      </c>
      <c r="U26" s="14">
        <f t="shared" si="8"/>
        <v>6.2050000000000001</v>
      </c>
      <c r="V26" s="309">
        <f t="shared" si="9"/>
        <v>9245.4500000000007</v>
      </c>
      <c r="W26" s="313" t="s">
        <v>522</v>
      </c>
      <c r="X26" s="311">
        <v>1</v>
      </c>
      <c r="Y26" s="312">
        <v>4</v>
      </c>
      <c r="Z26" s="311">
        <v>2019</v>
      </c>
    </row>
    <row r="27" spans="1:26">
      <c r="A27" s="304">
        <v>14</v>
      </c>
      <c r="B27" s="305" t="s">
        <v>90</v>
      </c>
      <c r="C27" s="310" t="s">
        <v>185</v>
      </c>
      <c r="D27" s="10" t="s">
        <v>12</v>
      </c>
      <c r="E27" s="11">
        <v>4.0599999999999996</v>
      </c>
      <c r="F27" s="12"/>
      <c r="G27" s="11"/>
      <c r="H27" s="11">
        <v>0.15</v>
      </c>
      <c r="I27" s="12">
        <v>70</v>
      </c>
      <c r="J27" s="14">
        <f t="shared" si="5"/>
        <v>2.9469999999999996</v>
      </c>
      <c r="K27" s="12"/>
      <c r="L27" s="308"/>
      <c r="M27" s="11"/>
      <c r="N27" s="11"/>
      <c r="O27" s="11"/>
      <c r="P27" s="11"/>
      <c r="Q27" s="12">
        <v>0.7</v>
      </c>
      <c r="R27" s="11">
        <v>0.4</v>
      </c>
      <c r="S27" s="13">
        <f t="shared" si="6"/>
        <v>4.1970000000000001</v>
      </c>
      <c r="T27" s="14">
        <f t="shared" si="7"/>
        <v>0.98934999999999995</v>
      </c>
      <c r="U27" s="14">
        <f t="shared" si="8"/>
        <v>9.2463499999999996</v>
      </c>
      <c r="V27" s="309">
        <f t="shared" si="9"/>
        <v>13777.0615</v>
      </c>
      <c r="W27" s="303"/>
      <c r="X27" s="99">
        <v>1</v>
      </c>
      <c r="Y27" s="307">
        <v>11</v>
      </c>
      <c r="Z27" s="99">
        <v>2017</v>
      </c>
    </row>
    <row r="28" spans="1:26">
      <c r="A28" s="304">
        <v>15</v>
      </c>
      <c r="B28" s="305" t="s">
        <v>96</v>
      </c>
      <c r="C28" s="306">
        <v>28073</v>
      </c>
      <c r="D28" s="10" t="s">
        <v>11</v>
      </c>
      <c r="E28" s="11">
        <v>3.86</v>
      </c>
      <c r="F28" s="12"/>
      <c r="G28" s="11"/>
      <c r="H28" s="11"/>
      <c r="I28" s="12">
        <v>70</v>
      </c>
      <c r="J28" s="14">
        <f t="shared" si="5"/>
        <v>2.702</v>
      </c>
      <c r="K28" s="12"/>
      <c r="L28" s="308"/>
      <c r="M28" s="11"/>
      <c r="N28" s="11"/>
      <c r="O28" s="11"/>
      <c r="P28" s="11"/>
      <c r="Q28" s="12">
        <v>0.7</v>
      </c>
      <c r="R28" s="11">
        <v>0.4</v>
      </c>
      <c r="S28" s="13">
        <f t="shared" si="6"/>
        <v>3.802</v>
      </c>
      <c r="T28" s="14">
        <f t="shared" si="7"/>
        <v>0.90709999999999991</v>
      </c>
      <c r="U28" s="14">
        <f t="shared" si="8"/>
        <v>8.5691000000000006</v>
      </c>
      <c r="V28" s="309">
        <f t="shared" si="9"/>
        <v>12767.959000000001</v>
      </c>
      <c r="W28" s="303"/>
      <c r="X28" s="99">
        <v>1</v>
      </c>
      <c r="Y28" s="307">
        <v>11</v>
      </c>
      <c r="Z28" s="99">
        <v>2017</v>
      </c>
    </row>
    <row r="29" spans="1:26">
      <c r="A29" s="304">
        <v>16</v>
      </c>
      <c r="B29" s="305" t="s">
        <v>232</v>
      </c>
      <c r="C29" s="306">
        <v>27921</v>
      </c>
      <c r="D29" s="10" t="s">
        <v>38</v>
      </c>
      <c r="E29" s="11">
        <v>4.0599999999999996</v>
      </c>
      <c r="F29" s="12">
        <v>5</v>
      </c>
      <c r="G29" s="14">
        <f>SUM(E29)*F29%</f>
        <v>0.20299999999999999</v>
      </c>
      <c r="H29" s="11"/>
      <c r="I29" s="12">
        <v>70</v>
      </c>
      <c r="J29" s="14">
        <f t="shared" si="5"/>
        <v>2.9840999999999998</v>
      </c>
      <c r="K29" s="12"/>
      <c r="L29" s="308"/>
      <c r="M29" s="11"/>
      <c r="N29" s="11">
        <v>0.1</v>
      </c>
      <c r="O29" s="11"/>
      <c r="P29" s="11"/>
      <c r="Q29" s="15">
        <v>1</v>
      </c>
      <c r="R29" s="11">
        <v>0.4</v>
      </c>
      <c r="S29" s="13">
        <f t="shared" si="6"/>
        <v>4.6871</v>
      </c>
      <c r="T29" s="14">
        <f t="shared" si="7"/>
        <v>1.0018049999999998</v>
      </c>
      <c r="U29" s="14">
        <f t="shared" si="8"/>
        <v>9.7489049999999988</v>
      </c>
      <c r="V29" s="309">
        <f t="shared" si="9"/>
        <v>14525.868449999998</v>
      </c>
      <c r="W29" s="303"/>
      <c r="X29" s="99">
        <v>1</v>
      </c>
      <c r="Y29" s="307">
        <v>1</v>
      </c>
      <c r="Z29" s="99">
        <v>2019</v>
      </c>
    </row>
    <row r="30" spans="1:26">
      <c r="A30" s="304">
        <v>17</v>
      </c>
      <c r="B30" s="305" t="s">
        <v>95</v>
      </c>
      <c r="C30" s="310" t="s">
        <v>186</v>
      </c>
      <c r="D30" s="10" t="s">
        <v>12</v>
      </c>
      <c r="E30" s="11">
        <v>3.86</v>
      </c>
      <c r="F30" s="12"/>
      <c r="G30" s="11"/>
      <c r="H30" s="11"/>
      <c r="I30" s="12">
        <v>70</v>
      </c>
      <c r="J30" s="14">
        <f t="shared" si="5"/>
        <v>2.702</v>
      </c>
      <c r="K30" s="12"/>
      <c r="L30" s="308"/>
      <c r="M30" s="11"/>
      <c r="N30" s="11"/>
      <c r="O30" s="11"/>
      <c r="P30" s="11"/>
      <c r="Q30" s="12">
        <v>0.7</v>
      </c>
      <c r="R30" s="11">
        <v>0.4</v>
      </c>
      <c r="S30" s="13">
        <f t="shared" si="6"/>
        <v>3.802</v>
      </c>
      <c r="T30" s="14">
        <f t="shared" si="7"/>
        <v>0.90709999999999991</v>
      </c>
      <c r="U30" s="14">
        <f t="shared" si="8"/>
        <v>8.5691000000000006</v>
      </c>
      <c r="V30" s="309">
        <f t="shared" si="9"/>
        <v>12767.959000000001</v>
      </c>
      <c r="W30" s="303"/>
      <c r="X30" s="99">
        <v>1</v>
      </c>
      <c r="Y30" s="307">
        <v>11</v>
      </c>
      <c r="Z30" s="99">
        <v>2017</v>
      </c>
    </row>
    <row r="31" spans="1:26">
      <c r="A31" s="304"/>
      <c r="B31" s="950" t="s">
        <v>187</v>
      </c>
      <c r="C31" s="950"/>
      <c r="D31" s="315"/>
      <c r="E31" s="11"/>
      <c r="F31" s="12"/>
      <c r="G31" s="11"/>
      <c r="H31" s="11"/>
      <c r="I31" s="12"/>
      <c r="J31" s="14"/>
      <c r="K31" s="12"/>
      <c r="L31" s="308"/>
      <c r="M31" s="11"/>
      <c r="N31" s="11"/>
      <c r="O31" s="11"/>
      <c r="P31" s="11"/>
      <c r="Q31" s="12"/>
      <c r="R31" s="11"/>
      <c r="S31" s="13"/>
      <c r="T31" s="14"/>
      <c r="U31" s="14"/>
      <c r="V31" s="309"/>
      <c r="W31" s="303"/>
      <c r="X31" s="99"/>
      <c r="Y31" s="307"/>
      <c r="Z31" s="99"/>
    </row>
    <row r="32" spans="1:26">
      <c r="A32" s="304">
        <v>18</v>
      </c>
      <c r="B32" s="305" t="s">
        <v>100</v>
      </c>
      <c r="C32" s="306">
        <v>33886</v>
      </c>
      <c r="D32" s="10" t="s">
        <v>12</v>
      </c>
      <c r="E32" s="11">
        <v>2.2599999999999998</v>
      </c>
      <c r="F32" s="12"/>
      <c r="G32" s="11"/>
      <c r="H32" s="11">
        <v>0.15</v>
      </c>
      <c r="I32" s="12">
        <v>70</v>
      </c>
      <c r="J32" s="14">
        <f>(E32+G32+H32)*I32%</f>
        <v>1.6869999999999996</v>
      </c>
      <c r="K32" s="317">
        <v>70</v>
      </c>
      <c r="L32" s="308">
        <f>(E32+G32+H32)*K32%</f>
        <v>1.6869999999999996</v>
      </c>
      <c r="M32" s="11"/>
      <c r="N32" s="11"/>
      <c r="O32" s="11"/>
      <c r="P32" s="11"/>
      <c r="Q32" s="12"/>
      <c r="R32" s="11">
        <v>0.4</v>
      </c>
      <c r="S32" s="13">
        <f>G32+H32+J32+L32+M32+N32+O32+P32+Q32+R32</f>
        <v>3.923999999999999</v>
      </c>
      <c r="T32" s="14">
        <f>SUM(E32+G32+H32)*23.5%</f>
        <v>0.56634999999999991</v>
      </c>
      <c r="U32" s="14">
        <f>SUM(E32+S32+T32)</f>
        <v>6.7503499999999992</v>
      </c>
      <c r="V32" s="309">
        <f>SUM(U32)*1490</f>
        <v>10058.021499999999</v>
      </c>
      <c r="W32" s="313" t="s">
        <v>522</v>
      </c>
      <c r="X32" s="311">
        <v>1</v>
      </c>
      <c r="Y32" s="312">
        <v>12</v>
      </c>
      <c r="Z32" s="311">
        <v>2019</v>
      </c>
    </row>
    <row r="33" spans="1:26">
      <c r="A33" s="304">
        <v>19</v>
      </c>
      <c r="B33" s="305" t="s">
        <v>190</v>
      </c>
      <c r="C33" s="306">
        <v>30477</v>
      </c>
      <c r="D33" s="10" t="s">
        <v>12</v>
      </c>
      <c r="E33" s="304">
        <v>2.86</v>
      </c>
      <c r="F33" s="12"/>
      <c r="G33" s="11"/>
      <c r="H33" s="11"/>
      <c r="I33" s="12">
        <v>70</v>
      </c>
      <c r="J33" s="14">
        <f>(E33+G33+H33)*I33%</f>
        <v>2.0019999999999998</v>
      </c>
      <c r="K33" s="12"/>
      <c r="L33" s="308"/>
      <c r="M33" s="11"/>
      <c r="N33" s="11"/>
      <c r="O33" s="11"/>
      <c r="P33" s="11"/>
      <c r="Q33" s="12">
        <v>0.5</v>
      </c>
      <c r="R33" s="11">
        <v>0.4</v>
      </c>
      <c r="S33" s="13">
        <f>G33+H33+J33+L33+M33+N33+O33+P33+Q33+R33</f>
        <v>2.9019999999999997</v>
      </c>
      <c r="T33" s="14">
        <f>SUM(E33+G33+H33)*23.5%</f>
        <v>0.67209999999999992</v>
      </c>
      <c r="U33" s="14">
        <f>SUM(E33+S33+T33)</f>
        <v>6.434099999999999</v>
      </c>
      <c r="V33" s="309">
        <f>SUM(U33)*1490</f>
        <v>9586.8089999999993</v>
      </c>
      <c r="W33" s="303"/>
      <c r="X33" s="99">
        <v>1</v>
      </c>
      <c r="Y33" s="307">
        <v>1</v>
      </c>
      <c r="Z33" s="99">
        <v>2019</v>
      </c>
    </row>
    <row r="34" spans="1:26">
      <c r="A34" s="304">
        <v>20</v>
      </c>
      <c r="B34" s="305" t="s">
        <v>191</v>
      </c>
      <c r="C34" s="306">
        <v>30380</v>
      </c>
      <c r="D34" s="10" t="s">
        <v>137</v>
      </c>
      <c r="E34" s="304">
        <v>2.86</v>
      </c>
      <c r="F34" s="12"/>
      <c r="G34" s="11"/>
      <c r="H34" s="11"/>
      <c r="I34" s="12">
        <v>70</v>
      </c>
      <c r="J34" s="14">
        <f>(E34+G34+H34)*I34%</f>
        <v>2.0019999999999998</v>
      </c>
      <c r="K34" s="12"/>
      <c r="L34" s="308"/>
      <c r="M34" s="11"/>
      <c r="N34" s="11"/>
      <c r="O34" s="11"/>
      <c r="P34" s="11"/>
      <c r="Q34" s="12">
        <v>0.7</v>
      </c>
      <c r="R34" s="11">
        <v>0.4</v>
      </c>
      <c r="S34" s="13">
        <f>G34+H34+J34+L34+M34+N34+O34+P34+Q34+R34</f>
        <v>3.1019999999999999</v>
      </c>
      <c r="T34" s="14">
        <f>SUM(E34+G34+H34)*23.5%</f>
        <v>0.67209999999999992</v>
      </c>
      <c r="U34" s="14">
        <f>SUM(E34+S34+T34)</f>
        <v>6.6341000000000001</v>
      </c>
      <c r="V34" s="309">
        <f>SUM(U34)*1490</f>
        <v>9884.8089999999993</v>
      </c>
      <c r="W34" s="313" t="s">
        <v>522</v>
      </c>
      <c r="X34" s="311">
        <v>1</v>
      </c>
      <c r="Y34" s="312">
        <v>6</v>
      </c>
      <c r="Z34" s="311">
        <v>2018</v>
      </c>
    </row>
    <row r="35" spans="1:26">
      <c r="A35" s="304">
        <v>21</v>
      </c>
      <c r="B35" s="305" t="s">
        <v>429</v>
      </c>
      <c r="C35" s="306">
        <v>34682</v>
      </c>
      <c r="D35" s="10" t="s">
        <v>11</v>
      </c>
      <c r="E35" s="304">
        <v>2.06</v>
      </c>
      <c r="F35" s="12"/>
      <c r="G35" s="11"/>
      <c r="H35" s="11"/>
      <c r="I35" s="12">
        <v>70</v>
      </c>
      <c r="J35" s="14">
        <f>(E35+G35+H35)*I35%</f>
        <v>1.4419999999999999</v>
      </c>
      <c r="K35" s="12">
        <v>70</v>
      </c>
      <c r="L35" s="308">
        <f>(E35+G35+H35)*K35%</f>
        <v>1.4419999999999999</v>
      </c>
      <c r="M35" s="11"/>
      <c r="N35" s="11"/>
      <c r="O35" s="11"/>
      <c r="P35" s="11"/>
      <c r="Q35" s="12"/>
      <c r="R35" s="11">
        <v>0.4</v>
      </c>
      <c r="S35" s="13">
        <f>G35+H35+J35+L35+M35+N35+O35+P35+Q35+R35</f>
        <v>3.2839999999999998</v>
      </c>
      <c r="T35" s="14">
        <f>SUM(E35+G35+H35)*23.5%</f>
        <v>0.48409999999999997</v>
      </c>
      <c r="U35" s="14">
        <f>SUM(E35+S35+T35)</f>
        <v>5.8280999999999992</v>
      </c>
      <c r="V35" s="309">
        <f>SUM(U35)*1490</f>
        <v>8683.8689999999988</v>
      </c>
      <c r="W35" s="303"/>
      <c r="X35" s="359">
        <v>1</v>
      </c>
      <c r="Y35" s="360">
        <v>10</v>
      </c>
      <c r="Z35" s="359">
        <v>2019</v>
      </c>
    </row>
    <row r="36" spans="1:26">
      <c r="A36" s="304">
        <v>22</v>
      </c>
      <c r="B36" s="305" t="s">
        <v>178</v>
      </c>
      <c r="C36" s="306">
        <v>29445</v>
      </c>
      <c r="D36" s="10" t="s">
        <v>38</v>
      </c>
      <c r="E36" s="11">
        <v>2.86</v>
      </c>
      <c r="F36" s="12"/>
      <c r="G36" s="11"/>
      <c r="H36" s="11"/>
      <c r="I36" s="12">
        <v>70</v>
      </c>
      <c r="J36" s="14">
        <f>(E36+G36+H36)*I36%</f>
        <v>2.0019999999999998</v>
      </c>
      <c r="K36" s="12"/>
      <c r="L36" s="308"/>
      <c r="M36" s="11"/>
      <c r="N36" s="11">
        <v>0.1</v>
      </c>
      <c r="O36" s="11"/>
      <c r="P36" s="11"/>
      <c r="Q36" s="12">
        <v>0.7</v>
      </c>
      <c r="R36" s="11">
        <v>0.4</v>
      </c>
      <c r="S36" s="13">
        <f>G36+H36+J36+L36+M36+N36+O36+P36+Q36+R36</f>
        <v>3.2019999999999995</v>
      </c>
      <c r="T36" s="14">
        <f>SUM(E36+G36+H36)*23.5%</f>
        <v>0.67209999999999992</v>
      </c>
      <c r="U36" s="14">
        <f>SUM(E36+S36+T36)</f>
        <v>6.7340999999999998</v>
      </c>
      <c r="V36" s="309">
        <f>SUM(U36)*1490</f>
        <v>10033.808999999999</v>
      </c>
      <c r="W36" s="303"/>
      <c r="X36" s="99">
        <v>1</v>
      </c>
      <c r="Y36" s="307">
        <v>1</v>
      </c>
      <c r="Z36" s="99">
        <v>2019</v>
      </c>
    </row>
    <row r="37" spans="1:26">
      <c r="A37" s="304"/>
      <c r="B37" s="962" t="s">
        <v>192</v>
      </c>
      <c r="C37" s="962"/>
      <c r="D37" s="16"/>
      <c r="E37" s="318"/>
      <c r="F37" s="16"/>
      <c r="G37" s="16"/>
      <c r="H37" s="16"/>
      <c r="I37" s="321"/>
      <c r="J37" s="14"/>
      <c r="K37" s="321"/>
      <c r="L37" s="308"/>
      <c r="M37" s="16"/>
      <c r="N37" s="16"/>
      <c r="O37" s="16"/>
      <c r="P37" s="16"/>
      <c r="Q37" s="321"/>
      <c r="R37" s="16"/>
      <c r="S37" s="13"/>
      <c r="T37" s="14"/>
      <c r="U37" s="14"/>
      <c r="V37" s="309"/>
      <c r="W37" s="303"/>
      <c r="X37" s="319"/>
      <c r="Y37" s="320"/>
      <c r="Z37" s="319"/>
    </row>
    <row r="38" spans="1:26">
      <c r="A38" s="304">
        <v>23</v>
      </c>
      <c r="B38" s="305" t="s">
        <v>44</v>
      </c>
      <c r="C38" s="310" t="s">
        <v>193</v>
      </c>
      <c r="D38" s="10" t="s">
        <v>12</v>
      </c>
      <c r="E38" s="11">
        <v>4.0599999999999996</v>
      </c>
      <c r="F38" s="12">
        <v>7</v>
      </c>
      <c r="G38" s="14">
        <f>SUM(E38)*F38%</f>
        <v>0.28420000000000001</v>
      </c>
      <c r="H38" s="13">
        <v>0.2</v>
      </c>
      <c r="I38" s="12">
        <v>70</v>
      </c>
      <c r="J38" s="14">
        <f t="shared" ref="J38:J43" si="10">(E38+G38+H38)*I38%</f>
        <v>3.1809399999999997</v>
      </c>
      <c r="K38" s="12"/>
      <c r="L38" s="308"/>
      <c r="M38" s="11"/>
      <c r="N38" s="11"/>
      <c r="O38" s="11"/>
      <c r="P38" s="11"/>
      <c r="Q38" s="12">
        <v>0.7</v>
      </c>
      <c r="R38" s="11">
        <v>0.4</v>
      </c>
      <c r="S38" s="13">
        <f t="shared" ref="S38:S43" si="11">G38+H38+J38+L38+M38+N38+O38+P38+Q38+R38</f>
        <v>4.7651399999999997</v>
      </c>
      <c r="T38" s="14">
        <f t="shared" ref="T38:T43" si="12">SUM(E38+G38+H38)*23.5%</f>
        <v>1.067887</v>
      </c>
      <c r="U38" s="14">
        <f t="shared" ref="U38:U43" si="13">SUM(E38+S38+T38)</f>
        <v>9.893027</v>
      </c>
      <c r="V38" s="309">
        <f t="shared" ref="V38:V43" si="14">SUM(U38)*1490</f>
        <v>14740.61023</v>
      </c>
      <c r="W38" s="303"/>
      <c r="X38" s="99">
        <v>1</v>
      </c>
      <c r="Y38" s="307">
        <v>1</v>
      </c>
      <c r="Z38" s="99">
        <v>2019</v>
      </c>
    </row>
    <row r="39" spans="1:26">
      <c r="A39" s="304">
        <v>24</v>
      </c>
      <c r="B39" s="305" t="s">
        <v>431</v>
      </c>
      <c r="C39" s="306">
        <v>34153</v>
      </c>
      <c r="D39" s="10" t="s">
        <v>151</v>
      </c>
      <c r="E39" s="11">
        <v>2.34</v>
      </c>
      <c r="F39" s="12"/>
      <c r="G39" s="13"/>
      <c r="H39" s="13"/>
      <c r="I39" s="12">
        <v>70</v>
      </c>
      <c r="J39" s="14">
        <f t="shared" si="10"/>
        <v>1.6379999999999999</v>
      </c>
      <c r="K39" s="12">
        <v>70</v>
      </c>
      <c r="L39" s="308">
        <f>(E39+G39+H39)*K39%</f>
        <v>1.6379999999999999</v>
      </c>
      <c r="M39" s="11"/>
      <c r="N39" s="11"/>
      <c r="O39" s="11"/>
      <c r="P39" s="11"/>
      <c r="Q39" s="12"/>
      <c r="R39" s="11">
        <v>0.4</v>
      </c>
      <c r="S39" s="13">
        <f t="shared" si="11"/>
        <v>3.6759999999999997</v>
      </c>
      <c r="T39" s="14">
        <f t="shared" si="12"/>
        <v>0.54989999999999994</v>
      </c>
      <c r="U39" s="14">
        <f t="shared" si="13"/>
        <v>6.5659000000000001</v>
      </c>
      <c r="V39" s="309">
        <f t="shared" si="14"/>
        <v>9783.1910000000007</v>
      </c>
      <c r="W39" s="303"/>
      <c r="X39" s="100"/>
      <c r="Y39" s="307"/>
      <c r="Z39" s="100"/>
    </row>
    <row r="40" spans="1:26">
      <c r="A40" s="304">
        <v>25</v>
      </c>
      <c r="B40" s="305" t="s">
        <v>74</v>
      </c>
      <c r="C40" s="306">
        <v>24847</v>
      </c>
      <c r="D40" s="10" t="s">
        <v>12</v>
      </c>
      <c r="E40" s="304">
        <v>4.0599999999999996</v>
      </c>
      <c r="F40" s="98">
        <v>8</v>
      </c>
      <c r="G40" s="14">
        <f>SUM(E40)*F40%</f>
        <v>0.32479999999999998</v>
      </c>
      <c r="H40" s="304">
        <v>0.15</v>
      </c>
      <c r="I40" s="98">
        <v>70</v>
      </c>
      <c r="J40" s="14">
        <f t="shared" si="10"/>
        <v>3.1743599999999996</v>
      </c>
      <c r="K40" s="98"/>
      <c r="L40" s="308"/>
      <c r="M40" s="314"/>
      <c r="N40" s="304"/>
      <c r="O40" s="314"/>
      <c r="P40" s="314"/>
      <c r="Q40" s="322">
        <v>1</v>
      </c>
      <c r="R40" s="304">
        <v>0.4</v>
      </c>
      <c r="S40" s="13">
        <f t="shared" si="11"/>
        <v>5.0491600000000005</v>
      </c>
      <c r="T40" s="14">
        <f t="shared" si="12"/>
        <v>1.0656779999999999</v>
      </c>
      <c r="U40" s="14">
        <f t="shared" si="13"/>
        <v>10.174837999999999</v>
      </c>
      <c r="V40" s="309">
        <f t="shared" si="14"/>
        <v>15160.508619999999</v>
      </c>
      <c r="W40" s="303"/>
      <c r="X40" s="99">
        <v>1</v>
      </c>
      <c r="Y40" s="307">
        <v>12</v>
      </c>
      <c r="Z40" s="99">
        <v>2018</v>
      </c>
    </row>
    <row r="41" spans="1:26">
      <c r="A41" s="304">
        <v>26</v>
      </c>
      <c r="B41" s="305" t="s">
        <v>195</v>
      </c>
      <c r="C41" s="310" t="s">
        <v>196</v>
      </c>
      <c r="D41" s="10" t="s">
        <v>11</v>
      </c>
      <c r="E41" s="11">
        <v>3.06</v>
      </c>
      <c r="F41" s="12"/>
      <c r="G41" s="11"/>
      <c r="H41" s="11"/>
      <c r="I41" s="12">
        <v>70</v>
      </c>
      <c r="J41" s="14">
        <f t="shared" si="10"/>
        <v>2.1419999999999999</v>
      </c>
      <c r="K41" s="12"/>
      <c r="L41" s="308"/>
      <c r="M41" s="11"/>
      <c r="N41" s="11"/>
      <c r="O41" s="11"/>
      <c r="P41" s="11"/>
      <c r="Q41" s="12">
        <v>0.5</v>
      </c>
      <c r="R41" s="11">
        <v>0.4</v>
      </c>
      <c r="S41" s="13">
        <f t="shared" si="11"/>
        <v>3.0419999999999998</v>
      </c>
      <c r="T41" s="14">
        <f t="shared" si="12"/>
        <v>0.71909999999999996</v>
      </c>
      <c r="U41" s="14">
        <f t="shared" si="13"/>
        <v>6.8211000000000004</v>
      </c>
      <c r="V41" s="309">
        <f t="shared" si="14"/>
        <v>10163.439</v>
      </c>
      <c r="W41" s="303"/>
      <c r="X41" s="99">
        <v>1</v>
      </c>
      <c r="Y41" s="307">
        <v>6</v>
      </c>
      <c r="Z41" s="99">
        <v>2018</v>
      </c>
    </row>
    <row r="42" spans="1:26">
      <c r="A42" s="304">
        <v>27</v>
      </c>
      <c r="B42" s="305" t="s">
        <v>88</v>
      </c>
      <c r="C42" s="310" t="s">
        <v>241</v>
      </c>
      <c r="D42" s="10" t="s">
        <v>38</v>
      </c>
      <c r="E42" s="11">
        <v>4.0599999999999996</v>
      </c>
      <c r="F42" s="12"/>
      <c r="G42" s="11"/>
      <c r="H42" s="11"/>
      <c r="I42" s="12">
        <v>70</v>
      </c>
      <c r="J42" s="14">
        <f t="shared" si="10"/>
        <v>2.8419999999999996</v>
      </c>
      <c r="K42" s="12"/>
      <c r="L42" s="308"/>
      <c r="M42" s="11"/>
      <c r="N42" s="11">
        <v>0.1</v>
      </c>
      <c r="O42" s="11"/>
      <c r="P42" s="11"/>
      <c r="Q42" s="15">
        <v>1</v>
      </c>
      <c r="R42" s="11">
        <v>0.4</v>
      </c>
      <c r="S42" s="13">
        <f t="shared" si="11"/>
        <v>4.3419999999999996</v>
      </c>
      <c r="T42" s="14">
        <f t="shared" si="12"/>
        <v>0.95409999999999984</v>
      </c>
      <c r="U42" s="14">
        <f t="shared" si="13"/>
        <v>9.3560999999999996</v>
      </c>
      <c r="V42" s="309">
        <f t="shared" si="14"/>
        <v>13940.589</v>
      </c>
      <c r="W42" s="303"/>
      <c r="X42" s="99"/>
      <c r="Y42" s="307"/>
      <c r="Z42" s="99"/>
    </row>
    <row r="43" spans="1:26">
      <c r="A43" s="304">
        <v>28</v>
      </c>
      <c r="B43" s="305" t="s">
        <v>198</v>
      </c>
      <c r="C43" s="306" t="s">
        <v>199</v>
      </c>
      <c r="D43" s="10" t="s">
        <v>137</v>
      </c>
      <c r="E43" s="304">
        <v>2.66</v>
      </c>
      <c r="F43" s="98"/>
      <c r="G43" s="11"/>
      <c r="H43" s="304"/>
      <c r="I43" s="98">
        <v>70</v>
      </c>
      <c r="J43" s="14">
        <f t="shared" si="10"/>
        <v>1.8619999999999999</v>
      </c>
      <c r="K43" s="12"/>
      <c r="L43" s="308"/>
      <c r="M43" s="314"/>
      <c r="N43" s="304"/>
      <c r="O43" s="314"/>
      <c r="P43" s="314"/>
      <c r="Q43" s="98">
        <v>0.5</v>
      </c>
      <c r="R43" s="304">
        <v>0.4</v>
      </c>
      <c r="S43" s="13">
        <f t="shared" si="11"/>
        <v>2.762</v>
      </c>
      <c r="T43" s="14">
        <f t="shared" si="12"/>
        <v>0.62509999999999999</v>
      </c>
      <c r="U43" s="14">
        <f t="shared" si="13"/>
        <v>6.0471000000000004</v>
      </c>
      <c r="V43" s="309">
        <f t="shared" si="14"/>
        <v>9010.1790000000001</v>
      </c>
      <c r="W43" s="303"/>
      <c r="X43" s="99">
        <v>1</v>
      </c>
      <c r="Y43" s="307">
        <v>1</v>
      </c>
      <c r="Z43" s="99">
        <v>2018</v>
      </c>
    </row>
    <row r="44" spans="1:26">
      <c r="A44" s="304"/>
      <c r="B44" s="950" t="s">
        <v>200</v>
      </c>
      <c r="C44" s="950"/>
      <c r="D44" s="323"/>
      <c r="E44" s="11"/>
      <c r="F44" s="12"/>
      <c r="G44" s="11"/>
      <c r="H44" s="11"/>
      <c r="I44" s="12"/>
      <c r="J44" s="14"/>
      <c r="K44" s="12"/>
      <c r="L44" s="308"/>
      <c r="M44" s="11"/>
      <c r="N44" s="11"/>
      <c r="O44" s="11"/>
      <c r="P44" s="11"/>
      <c r="Q44" s="12"/>
      <c r="R44" s="11"/>
      <c r="S44" s="13"/>
      <c r="T44" s="14"/>
      <c r="U44" s="14"/>
      <c r="V44" s="309"/>
      <c r="W44" s="303"/>
      <c r="X44" s="99"/>
      <c r="Y44" s="307"/>
      <c r="Z44" s="99"/>
    </row>
    <row r="45" spans="1:26">
      <c r="A45" s="304">
        <v>29</v>
      </c>
      <c r="B45" s="305" t="s">
        <v>226</v>
      </c>
      <c r="C45" s="310" t="s">
        <v>227</v>
      </c>
      <c r="D45" s="10" t="s">
        <v>151</v>
      </c>
      <c r="E45" s="304">
        <v>3.99</v>
      </c>
      <c r="F45" s="98"/>
      <c r="G45" s="11"/>
      <c r="H45" s="324">
        <v>0.2</v>
      </c>
      <c r="I45" s="98">
        <v>40</v>
      </c>
      <c r="J45" s="14">
        <f>(E45+G45+H45)*I45%</f>
        <v>1.6760000000000002</v>
      </c>
      <c r="K45" s="98"/>
      <c r="L45" s="308"/>
      <c r="M45" s="314"/>
      <c r="N45" s="304"/>
      <c r="O45" s="314"/>
      <c r="P45" s="314"/>
      <c r="Q45" s="98"/>
      <c r="R45" s="304">
        <v>0.3</v>
      </c>
      <c r="S45" s="13">
        <f>G45+H45+J45+L45+M45+N45+O45+P45+Q45+R45</f>
        <v>2.1760000000000002</v>
      </c>
      <c r="T45" s="14">
        <f>SUM(E45+G45+H45)*23.5%</f>
        <v>0.98465000000000003</v>
      </c>
      <c r="U45" s="14">
        <f>SUM(E45+S45+T45)</f>
        <v>7.1506500000000006</v>
      </c>
      <c r="V45" s="309">
        <f>SUM(U45)*1490</f>
        <v>10654.468500000001</v>
      </c>
      <c r="W45" s="303"/>
      <c r="X45" s="99">
        <v>1</v>
      </c>
      <c r="Y45" s="307">
        <v>2</v>
      </c>
      <c r="Z45" s="99">
        <v>2019</v>
      </c>
    </row>
    <row r="46" spans="1:26">
      <c r="A46" s="304">
        <v>30</v>
      </c>
      <c r="B46" s="305" t="s">
        <v>116</v>
      </c>
      <c r="C46" s="310" t="s">
        <v>203</v>
      </c>
      <c r="D46" s="10" t="s">
        <v>12</v>
      </c>
      <c r="E46" s="11">
        <v>4.0599999999999996</v>
      </c>
      <c r="F46" s="12"/>
      <c r="G46" s="11"/>
      <c r="H46" s="11">
        <v>0.15</v>
      </c>
      <c r="I46" s="12">
        <v>40</v>
      </c>
      <c r="J46" s="14">
        <f>(E46+G46+H46)*I46%</f>
        <v>1.6840000000000002</v>
      </c>
      <c r="K46" s="12"/>
      <c r="L46" s="308"/>
      <c r="M46" s="11"/>
      <c r="N46" s="11"/>
      <c r="O46" s="11"/>
      <c r="P46" s="11"/>
      <c r="Q46" s="12"/>
      <c r="R46" s="11">
        <v>0.3</v>
      </c>
      <c r="S46" s="13">
        <f>G46+H46+J46+L46+M46+N46+O46+P46+Q46+R46</f>
        <v>2.1339999999999999</v>
      </c>
      <c r="T46" s="14">
        <f>SUM(E46+G46+H46)*23.5%</f>
        <v>0.98934999999999995</v>
      </c>
      <c r="U46" s="14">
        <f>SUM(E46+S46+T46)</f>
        <v>7.183349999999999</v>
      </c>
      <c r="V46" s="309">
        <f>SUM(U46)*1490</f>
        <v>10703.191499999999</v>
      </c>
      <c r="W46" s="303"/>
      <c r="X46" s="99">
        <v>1</v>
      </c>
      <c r="Y46" s="307">
        <v>12</v>
      </c>
      <c r="Z46" s="99">
        <v>2017</v>
      </c>
    </row>
    <row r="47" spans="1:26">
      <c r="A47" s="304">
        <v>31</v>
      </c>
      <c r="B47" s="305" t="s">
        <v>83</v>
      </c>
      <c r="C47" s="310" t="s">
        <v>197</v>
      </c>
      <c r="D47" s="10" t="s">
        <v>38</v>
      </c>
      <c r="E47" s="11">
        <v>3.86</v>
      </c>
      <c r="F47" s="12"/>
      <c r="G47" s="11"/>
      <c r="H47" s="11"/>
      <c r="I47" s="12">
        <v>40</v>
      </c>
      <c r="J47" s="14">
        <f>(E47+G47+H47)*I47%</f>
        <v>1.544</v>
      </c>
      <c r="K47" s="12"/>
      <c r="L47" s="308"/>
      <c r="M47" s="11"/>
      <c r="N47" s="11">
        <v>0.1</v>
      </c>
      <c r="O47" s="11"/>
      <c r="P47" s="11"/>
      <c r="Q47" s="15">
        <v>0.7</v>
      </c>
      <c r="R47" s="11">
        <v>0.30000000000000004</v>
      </c>
      <c r="S47" s="13">
        <f>G47+H47+J47+L47+M47+N47+O47+P47+Q47+R47</f>
        <v>2.6440000000000001</v>
      </c>
      <c r="T47" s="14">
        <f>SUM(E47+G47+H47)*23.5%</f>
        <v>0.90709999999999991</v>
      </c>
      <c r="U47" s="14">
        <f>SUM(E47+S47+T47)</f>
        <v>7.4110999999999994</v>
      </c>
      <c r="V47" s="309">
        <f>SUM(U47)*1490</f>
        <v>11042.538999999999</v>
      </c>
      <c r="W47" s="303"/>
      <c r="X47" s="99">
        <v>1</v>
      </c>
      <c r="Y47" s="307">
        <v>12</v>
      </c>
      <c r="Z47" s="99">
        <v>2017</v>
      </c>
    </row>
    <row r="48" spans="1:26">
      <c r="A48" s="304">
        <v>32</v>
      </c>
      <c r="B48" s="305" t="s">
        <v>194</v>
      </c>
      <c r="C48" s="306">
        <v>34505</v>
      </c>
      <c r="D48" s="323" t="s">
        <v>12</v>
      </c>
      <c r="E48" s="11">
        <v>1.86</v>
      </c>
      <c r="F48" s="12"/>
      <c r="G48" s="11"/>
      <c r="H48" s="11"/>
      <c r="I48" s="12">
        <v>40</v>
      </c>
      <c r="J48" s="14">
        <f>(E48+G48+H48)*I48%</f>
        <v>0.74400000000000011</v>
      </c>
      <c r="K48" s="12"/>
      <c r="L48" s="308"/>
      <c r="M48" s="11"/>
      <c r="N48" s="11"/>
      <c r="O48" s="11"/>
      <c r="P48" s="11"/>
      <c r="Q48" s="12"/>
      <c r="R48" s="11">
        <v>0.3</v>
      </c>
      <c r="S48" s="13">
        <f>G48+H48+J48+L48+M48+N48+O48+P48+Q48+R48</f>
        <v>1.044</v>
      </c>
      <c r="T48" s="14">
        <f>SUM(E48+G48+H48)*23.5%</f>
        <v>0.43709999999999999</v>
      </c>
      <c r="U48" s="14">
        <f>SUM(E48+S48+T48)</f>
        <v>3.3411</v>
      </c>
      <c r="V48" s="309">
        <f>SUM(U48)*1490</f>
        <v>4978.2389999999996</v>
      </c>
      <c r="W48" s="303"/>
      <c r="X48" s="99">
        <v>1</v>
      </c>
      <c r="Y48" s="307">
        <v>8</v>
      </c>
      <c r="Z48" s="99">
        <v>2018</v>
      </c>
    </row>
    <row r="49" spans="1:26">
      <c r="A49" s="304">
        <v>33</v>
      </c>
      <c r="B49" s="305" t="s">
        <v>458</v>
      </c>
      <c r="C49" s="306">
        <v>33811</v>
      </c>
      <c r="D49" s="10" t="s">
        <v>137</v>
      </c>
      <c r="E49" s="11">
        <v>2.06</v>
      </c>
      <c r="F49" s="12"/>
      <c r="G49" s="11"/>
      <c r="H49" s="17"/>
      <c r="I49" s="12">
        <v>40</v>
      </c>
      <c r="J49" s="14">
        <f>(E49+G49+H49)*I49%</f>
        <v>0.82400000000000007</v>
      </c>
      <c r="K49" s="12"/>
      <c r="L49" s="308"/>
      <c r="M49" s="11"/>
      <c r="N49" s="11"/>
      <c r="O49" s="13"/>
      <c r="P49" s="11"/>
      <c r="Q49" s="12"/>
      <c r="R49" s="11">
        <v>0.3</v>
      </c>
      <c r="S49" s="13">
        <f>G49+H49+J49+L49+M49+N49+O49+P49+Q49+R49</f>
        <v>1.1240000000000001</v>
      </c>
      <c r="T49" s="14">
        <f>SUM(E49+G49+H49)*23.5%</f>
        <v>0.48409999999999997</v>
      </c>
      <c r="U49" s="14">
        <f>SUM(E49+S49+T49)</f>
        <v>3.6680999999999999</v>
      </c>
      <c r="V49" s="309">
        <f>SUM(U49)*1490</f>
        <v>5465.4690000000001</v>
      </c>
      <c r="W49" s="303"/>
      <c r="X49" s="359">
        <v>1</v>
      </c>
      <c r="Y49" s="360">
        <v>10</v>
      </c>
      <c r="Z49" s="359">
        <v>2019</v>
      </c>
    </row>
    <row r="50" spans="1:26">
      <c r="A50" s="304"/>
      <c r="B50" s="315" t="s">
        <v>206</v>
      </c>
      <c r="C50" s="315"/>
      <c r="D50" s="315"/>
      <c r="E50" s="304"/>
      <c r="F50" s="98"/>
      <c r="G50" s="11"/>
      <c r="H50" s="304"/>
      <c r="I50" s="98"/>
      <c r="J50" s="14"/>
      <c r="K50" s="98"/>
      <c r="L50" s="308"/>
      <c r="M50" s="314"/>
      <c r="N50" s="304"/>
      <c r="O50" s="314"/>
      <c r="P50" s="314"/>
      <c r="Q50" s="98"/>
      <c r="R50" s="304"/>
      <c r="S50" s="13"/>
      <c r="T50" s="14"/>
      <c r="U50" s="14"/>
      <c r="V50" s="309"/>
      <c r="W50" s="303"/>
      <c r="X50" s="99"/>
      <c r="Y50" s="307"/>
      <c r="Z50" s="99"/>
    </row>
    <row r="51" spans="1:26">
      <c r="A51" s="304">
        <v>34</v>
      </c>
      <c r="B51" s="305" t="s">
        <v>207</v>
      </c>
      <c r="C51" s="310" t="s">
        <v>208</v>
      </c>
      <c r="D51" s="10" t="s">
        <v>151</v>
      </c>
      <c r="E51" s="324">
        <v>3.33</v>
      </c>
      <c r="F51" s="98"/>
      <c r="G51" s="11"/>
      <c r="H51" s="324">
        <v>0.2</v>
      </c>
      <c r="I51" s="98">
        <v>70</v>
      </c>
      <c r="J51" s="14">
        <f>(E51+G51+H51)*I51%</f>
        <v>2.4710000000000001</v>
      </c>
      <c r="K51" s="98"/>
      <c r="L51" s="308"/>
      <c r="M51" s="314"/>
      <c r="N51" s="304"/>
      <c r="O51" s="314"/>
      <c r="P51" s="314"/>
      <c r="Q51" s="98">
        <v>0.5</v>
      </c>
      <c r="R51" s="98">
        <v>0.5</v>
      </c>
      <c r="S51" s="13">
        <f>G51+H51+J51+L51+M51+N51+O51+P51+Q51+R51</f>
        <v>3.6710000000000003</v>
      </c>
      <c r="T51" s="14">
        <f>SUM(E51+G51+H51)*23.5%</f>
        <v>0.82955000000000001</v>
      </c>
      <c r="U51" s="14">
        <f>SUM(E51+S51+T51)</f>
        <v>7.8305500000000006</v>
      </c>
      <c r="V51" s="309">
        <f>SUM(U51)*1490</f>
        <v>11667.5195</v>
      </c>
      <c r="W51" s="303"/>
      <c r="X51" s="99">
        <v>1</v>
      </c>
      <c r="Y51" s="307">
        <v>12</v>
      </c>
      <c r="Z51" s="99">
        <v>2017</v>
      </c>
    </row>
    <row r="52" spans="1:26">
      <c r="A52" s="304">
        <v>35</v>
      </c>
      <c r="B52" s="305" t="s">
        <v>81</v>
      </c>
      <c r="C52" s="310" t="s">
        <v>209</v>
      </c>
      <c r="D52" s="10" t="s">
        <v>12</v>
      </c>
      <c r="E52" s="304">
        <v>4.0599999999999996</v>
      </c>
      <c r="F52" s="98"/>
      <c r="G52" s="11"/>
      <c r="H52" s="304">
        <v>0.15</v>
      </c>
      <c r="I52" s="98">
        <v>70</v>
      </c>
      <c r="J52" s="14">
        <f>(E52+G52+H52)*I52%</f>
        <v>2.9469999999999996</v>
      </c>
      <c r="K52" s="98"/>
      <c r="L52" s="308"/>
      <c r="M52" s="314"/>
      <c r="N52" s="304"/>
      <c r="O52" s="314"/>
      <c r="P52" s="314"/>
      <c r="Q52" s="325">
        <v>1</v>
      </c>
      <c r="R52" s="304">
        <v>0.5</v>
      </c>
      <c r="S52" s="13">
        <f>G52+H52+J52+L52+M52+N52+O52+P52+Q52+R52</f>
        <v>4.5969999999999995</v>
      </c>
      <c r="T52" s="14">
        <f>SUM(E52+G52+H52)*23.5%</f>
        <v>0.98934999999999995</v>
      </c>
      <c r="U52" s="14">
        <f>SUM(E52+S52+T52)</f>
        <v>9.64635</v>
      </c>
      <c r="V52" s="309">
        <f>SUM(U52)*1490</f>
        <v>14373.0615</v>
      </c>
      <c r="W52" s="303"/>
      <c r="X52" s="99">
        <v>1</v>
      </c>
      <c r="Y52" s="307">
        <v>12</v>
      </c>
      <c r="Z52" s="99">
        <v>2017</v>
      </c>
    </row>
    <row r="53" spans="1:26">
      <c r="A53" s="304">
        <v>36</v>
      </c>
      <c r="B53" s="305" t="s">
        <v>82</v>
      </c>
      <c r="C53" s="306">
        <v>26035</v>
      </c>
      <c r="D53" s="10" t="s">
        <v>38</v>
      </c>
      <c r="E53" s="11">
        <v>3.86</v>
      </c>
      <c r="F53" s="12"/>
      <c r="G53" s="11"/>
      <c r="H53" s="11"/>
      <c r="I53" s="12">
        <v>70</v>
      </c>
      <c r="J53" s="14">
        <f>(E53+G53+H53)*I53%</f>
        <v>2.702</v>
      </c>
      <c r="K53" s="12"/>
      <c r="L53" s="308"/>
      <c r="M53" s="11"/>
      <c r="N53" s="11">
        <v>0.1</v>
      </c>
      <c r="O53" s="11"/>
      <c r="P53" s="11"/>
      <c r="Q53" s="15">
        <v>1</v>
      </c>
      <c r="R53" s="304">
        <v>0.5</v>
      </c>
      <c r="S53" s="13">
        <f>G53+H53+J53+L53+M53+N53+O53+P53+Q53+R53</f>
        <v>4.3019999999999996</v>
      </c>
      <c r="T53" s="14">
        <f>SUM(E53+G53+H53)*23.5%</f>
        <v>0.90709999999999991</v>
      </c>
      <c r="U53" s="14">
        <f>SUM(E53+S53+T53)</f>
        <v>9.0690999999999988</v>
      </c>
      <c r="V53" s="309">
        <f>SUM(U53)*1490</f>
        <v>13512.958999999999</v>
      </c>
      <c r="W53" s="303"/>
      <c r="X53" s="99">
        <v>1</v>
      </c>
      <c r="Y53" s="307">
        <v>12</v>
      </c>
      <c r="Z53" s="99">
        <v>2017</v>
      </c>
    </row>
    <row r="54" spans="1:26">
      <c r="A54" s="304">
        <v>37</v>
      </c>
      <c r="B54" s="305" t="s">
        <v>211</v>
      </c>
      <c r="C54" s="310" t="s">
        <v>18</v>
      </c>
      <c r="D54" s="10" t="s">
        <v>11</v>
      </c>
      <c r="E54" s="304">
        <v>2.86</v>
      </c>
      <c r="F54" s="98"/>
      <c r="G54" s="11"/>
      <c r="H54" s="304"/>
      <c r="I54" s="98">
        <v>70</v>
      </c>
      <c r="J54" s="14">
        <f>(E54+G54+H54)*I54%</f>
        <v>2.0019999999999998</v>
      </c>
      <c r="K54" s="98"/>
      <c r="L54" s="308"/>
      <c r="M54" s="314"/>
      <c r="N54" s="304"/>
      <c r="O54" s="314"/>
      <c r="P54" s="314"/>
      <c r="Q54" s="98">
        <v>0.7</v>
      </c>
      <c r="R54" s="304">
        <v>0.5</v>
      </c>
      <c r="S54" s="13">
        <f>G54+H54+J54+L54+M54+N54+O54+P54+Q54+R54</f>
        <v>3.202</v>
      </c>
      <c r="T54" s="14">
        <f>SUM(E54+G54+H54)*23.5%</f>
        <v>0.67209999999999992</v>
      </c>
      <c r="U54" s="14">
        <f>SUM(E54+S54+T54)</f>
        <v>6.7340999999999998</v>
      </c>
      <c r="V54" s="309">
        <f>SUM(U54)*1490</f>
        <v>10033.808999999999</v>
      </c>
      <c r="W54" s="313" t="s">
        <v>522</v>
      </c>
      <c r="X54" s="311">
        <v>1</v>
      </c>
      <c r="Y54" s="312">
        <v>6</v>
      </c>
      <c r="Z54" s="311">
        <v>2018</v>
      </c>
    </row>
    <row r="55" spans="1:26">
      <c r="A55" s="304">
        <v>38</v>
      </c>
      <c r="B55" s="305" t="s">
        <v>212</v>
      </c>
      <c r="C55" s="306">
        <v>29744</v>
      </c>
      <c r="D55" s="10" t="s">
        <v>137</v>
      </c>
      <c r="E55" s="304">
        <v>2.86</v>
      </c>
      <c r="F55" s="98"/>
      <c r="G55" s="11"/>
      <c r="H55" s="304"/>
      <c r="I55" s="98">
        <v>70</v>
      </c>
      <c r="J55" s="14">
        <f>(E55+G55+H55)*I55%</f>
        <v>2.0019999999999998</v>
      </c>
      <c r="K55" s="98"/>
      <c r="L55" s="308"/>
      <c r="M55" s="314"/>
      <c r="N55" s="304"/>
      <c r="O55" s="314"/>
      <c r="P55" s="314"/>
      <c r="Q55" s="98">
        <v>0.7</v>
      </c>
      <c r="R55" s="304">
        <v>0.5</v>
      </c>
      <c r="S55" s="13">
        <f>G55+H55+J55+L55+M55+N55+O55+P55+Q55+R55</f>
        <v>3.202</v>
      </c>
      <c r="T55" s="14">
        <f>SUM(E55+G55+H55)*23.5%</f>
        <v>0.67209999999999992</v>
      </c>
      <c r="U55" s="14">
        <f>SUM(E55+S55+T55)</f>
        <v>6.7340999999999998</v>
      </c>
      <c r="V55" s="309">
        <f>SUM(U55)*1490</f>
        <v>10033.808999999999</v>
      </c>
      <c r="W55" s="313" t="s">
        <v>522</v>
      </c>
      <c r="X55" s="311">
        <v>1</v>
      </c>
      <c r="Y55" s="312">
        <v>6</v>
      </c>
      <c r="Z55" s="311">
        <v>2018</v>
      </c>
    </row>
    <row r="56" spans="1:26">
      <c r="A56" s="304"/>
      <c r="B56" s="315" t="s">
        <v>213</v>
      </c>
      <c r="C56" s="315"/>
      <c r="D56" s="315"/>
      <c r="E56" s="304"/>
      <c r="F56" s="98"/>
      <c r="G56" s="11"/>
      <c r="H56" s="304"/>
      <c r="I56" s="98"/>
      <c r="J56" s="14"/>
      <c r="K56" s="98"/>
      <c r="L56" s="308"/>
      <c r="M56" s="314"/>
      <c r="N56" s="304"/>
      <c r="O56" s="314"/>
      <c r="P56" s="314"/>
      <c r="Q56" s="98"/>
      <c r="R56" s="304"/>
      <c r="S56" s="13"/>
      <c r="T56" s="14"/>
      <c r="U56" s="14"/>
      <c r="V56" s="309"/>
      <c r="W56" s="303"/>
      <c r="X56" s="99"/>
      <c r="Y56" s="307"/>
      <c r="Z56" s="99"/>
    </row>
    <row r="57" spans="1:26">
      <c r="A57" s="304">
        <v>39</v>
      </c>
      <c r="B57" s="305" t="s">
        <v>64</v>
      </c>
      <c r="C57" s="310" t="s">
        <v>214</v>
      </c>
      <c r="D57" s="10" t="s">
        <v>12</v>
      </c>
      <c r="E57" s="304">
        <v>4.0599999999999996</v>
      </c>
      <c r="F57" s="98">
        <v>10</v>
      </c>
      <c r="G57" s="14">
        <f>SUM(E57)*F57%</f>
        <v>0.40599999999999997</v>
      </c>
      <c r="H57" s="324">
        <v>0.2</v>
      </c>
      <c r="I57" s="98">
        <v>70</v>
      </c>
      <c r="J57" s="14">
        <f t="shared" ref="J57:J62" si="15">(E57+G57+H57)*I57%</f>
        <v>3.2661999999999995</v>
      </c>
      <c r="K57" s="98"/>
      <c r="L57" s="308"/>
      <c r="M57" s="314"/>
      <c r="N57" s="304"/>
      <c r="O57" s="314"/>
      <c r="P57" s="314"/>
      <c r="Q57" s="325">
        <v>1</v>
      </c>
      <c r="R57" s="304">
        <v>0.4</v>
      </c>
      <c r="S57" s="13">
        <f t="shared" ref="S57:S62" si="16">G57+H57+J57+L57+M57+N57+O57+P57+Q57+R57</f>
        <v>5.2721999999999998</v>
      </c>
      <c r="T57" s="14">
        <f t="shared" ref="T57:T62" si="17">SUM(E57+G57+H57)*23.5%</f>
        <v>1.0965099999999999</v>
      </c>
      <c r="U57" s="14">
        <f t="shared" ref="U57:U62" si="18">SUM(E57+S57+T57)</f>
        <v>10.428710000000001</v>
      </c>
      <c r="V57" s="309">
        <f t="shared" ref="V57:V62" si="19">SUM(U57)*1490</f>
        <v>15538.777900000001</v>
      </c>
      <c r="W57" s="303"/>
      <c r="X57" s="99">
        <v>1</v>
      </c>
      <c r="Y57" s="307">
        <v>12</v>
      </c>
      <c r="Z57" s="99">
        <v>2018</v>
      </c>
    </row>
    <row r="58" spans="1:26" s="782" customFormat="1">
      <c r="A58" s="772">
        <v>40</v>
      </c>
      <c r="B58" s="773" t="s">
        <v>166</v>
      </c>
      <c r="C58" s="772" t="s">
        <v>204</v>
      </c>
      <c r="D58" s="774" t="s">
        <v>16</v>
      </c>
      <c r="E58" s="775">
        <v>2.67</v>
      </c>
      <c r="F58" s="775"/>
      <c r="G58" s="775"/>
      <c r="H58" s="776">
        <v>0.15</v>
      </c>
      <c r="I58" s="775">
        <v>70</v>
      </c>
      <c r="J58" s="777">
        <f t="shared" si="15"/>
        <v>1.9739999999999998</v>
      </c>
      <c r="K58" s="775">
        <v>70</v>
      </c>
      <c r="L58" s="777">
        <f>(E58+G58+H58)*K58%</f>
        <v>1.9739999999999998</v>
      </c>
      <c r="M58" s="775"/>
      <c r="N58" s="775"/>
      <c r="O58" s="775"/>
      <c r="P58" s="775"/>
      <c r="Q58" s="775"/>
      <c r="R58" s="772">
        <v>0.4</v>
      </c>
      <c r="S58" s="776">
        <f t="shared" si="16"/>
        <v>4.4979999999999993</v>
      </c>
      <c r="T58" s="777">
        <f t="shared" si="17"/>
        <v>0.66269999999999996</v>
      </c>
      <c r="U58" s="777">
        <f t="shared" si="18"/>
        <v>7.8306999999999993</v>
      </c>
      <c r="V58" s="778">
        <f t="shared" si="19"/>
        <v>11667.742999999999</v>
      </c>
      <c r="W58" s="779"/>
      <c r="X58" s="780"/>
      <c r="Y58" s="781"/>
      <c r="Z58" s="780"/>
    </row>
    <row r="59" spans="1:26">
      <c r="A59" s="304">
        <v>41</v>
      </c>
      <c r="B59" s="305" t="s">
        <v>216</v>
      </c>
      <c r="C59" s="310" t="s">
        <v>217</v>
      </c>
      <c r="D59" s="10" t="s">
        <v>137</v>
      </c>
      <c r="E59" s="11">
        <v>2.86</v>
      </c>
      <c r="F59" s="12"/>
      <c r="G59" s="11"/>
      <c r="H59" s="11"/>
      <c r="I59" s="98">
        <v>70</v>
      </c>
      <c r="J59" s="14">
        <f t="shared" si="15"/>
        <v>2.0019999999999998</v>
      </c>
      <c r="K59" s="12"/>
      <c r="L59" s="308"/>
      <c r="M59" s="11"/>
      <c r="N59" s="11"/>
      <c r="O59" s="11"/>
      <c r="P59" s="11"/>
      <c r="Q59" s="12">
        <v>0.5</v>
      </c>
      <c r="R59" s="11">
        <v>0.4</v>
      </c>
      <c r="S59" s="13">
        <f t="shared" si="16"/>
        <v>2.9019999999999997</v>
      </c>
      <c r="T59" s="14">
        <f t="shared" si="17"/>
        <v>0.67209999999999992</v>
      </c>
      <c r="U59" s="14">
        <f t="shared" si="18"/>
        <v>6.434099999999999</v>
      </c>
      <c r="V59" s="309">
        <f t="shared" si="19"/>
        <v>9586.8089999999993</v>
      </c>
      <c r="W59" s="303"/>
      <c r="X59" s="99">
        <v>1</v>
      </c>
      <c r="Y59" s="307">
        <v>3</v>
      </c>
      <c r="Z59" s="99">
        <v>2019</v>
      </c>
    </row>
    <row r="60" spans="1:26">
      <c r="A60" s="304">
        <v>42</v>
      </c>
      <c r="B60" s="305" t="s">
        <v>218</v>
      </c>
      <c r="C60" s="306">
        <v>28370</v>
      </c>
      <c r="D60" s="10" t="s">
        <v>38</v>
      </c>
      <c r="E60" s="11">
        <v>2.86</v>
      </c>
      <c r="F60" s="98"/>
      <c r="G60" s="11"/>
      <c r="H60" s="304"/>
      <c r="I60" s="98">
        <v>70</v>
      </c>
      <c r="J60" s="14">
        <f t="shared" si="15"/>
        <v>2.0019999999999998</v>
      </c>
      <c r="K60" s="12"/>
      <c r="L60" s="308"/>
      <c r="M60" s="314"/>
      <c r="N60" s="304">
        <v>0.1</v>
      </c>
      <c r="O60" s="314"/>
      <c r="P60" s="314"/>
      <c r="Q60" s="98">
        <v>0.7</v>
      </c>
      <c r="R60" s="304">
        <v>0.4</v>
      </c>
      <c r="S60" s="13">
        <f t="shared" si="16"/>
        <v>3.2019999999999995</v>
      </c>
      <c r="T60" s="14">
        <f t="shared" si="17"/>
        <v>0.67209999999999992</v>
      </c>
      <c r="U60" s="14">
        <f t="shared" si="18"/>
        <v>6.7340999999999998</v>
      </c>
      <c r="V60" s="309">
        <f t="shared" si="19"/>
        <v>10033.808999999999</v>
      </c>
      <c r="W60" s="303"/>
      <c r="X60" s="99">
        <v>1</v>
      </c>
      <c r="Y60" s="307">
        <v>2</v>
      </c>
      <c r="Z60" s="99">
        <v>2019</v>
      </c>
    </row>
    <row r="61" spans="1:26">
      <c r="A61" s="304">
        <v>43</v>
      </c>
      <c r="B61" s="305" t="s">
        <v>93</v>
      </c>
      <c r="C61" s="306">
        <v>26917</v>
      </c>
      <c r="D61" s="10" t="s">
        <v>11</v>
      </c>
      <c r="E61" s="11">
        <v>3.86</v>
      </c>
      <c r="F61" s="12"/>
      <c r="G61" s="11"/>
      <c r="H61" s="18"/>
      <c r="I61" s="98">
        <v>70</v>
      </c>
      <c r="J61" s="14">
        <f t="shared" si="15"/>
        <v>2.702</v>
      </c>
      <c r="K61" s="12">
        <v>70</v>
      </c>
      <c r="L61" s="308">
        <f>(E61+G61+H61)*K61%</f>
        <v>2.702</v>
      </c>
      <c r="M61" s="11"/>
      <c r="N61" s="11"/>
      <c r="O61" s="11"/>
      <c r="P61" s="11"/>
      <c r="Q61" s="12"/>
      <c r="R61" s="11">
        <v>0.4</v>
      </c>
      <c r="S61" s="13">
        <f t="shared" si="16"/>
        <v>5.8040000000000003</v>
      </c>
      <c r="T61" s="14">
        <f t="shared" si="17"/>
        <v>0.90709999999999991</v>
      </c>
      <c r="U61" s="14">
        <f t="shared" si="18"/>
        <v>10.571099999999999</v>
      </c>
      <c r="V61" s="309">
        <f t="shared" si="19"/>
        <v>15750.938999999998</v>
      </c>
      <c r="W61" s="303"/>
      <c r="X61" s="99"/>
      <c r="Y61" s="307"/>
      <c r="Z61" s="99"/>
    </row>
    <row r="62" spans="1:26">
      <c r="A62" s="304">
        <v>44</v>
      </c>
      <c r="B62" s="305" t="s">
        <v>430</v>
      </c>
      <c r="C62" s="306">
        <v>30837</v>
      </c>
      <c r="D62" s="10" t="s">
        <v>12</v>
      </c>
      <c r="E62" s="11">
        <v>1.86</v>
      </c>
      <c r="F62" s="12"/>
      <c r="G62" s="11"/>
      <c r="H62" s="18"/>
      <c r="I62" s="12">
        <v>70</v>
      </c>
      <c r="J62" s="14">
        <f t="shared" si="15"/>
        <v>1.302</v>
      </c>
      <c r="K62" s="12">
        <v>70</v>
      </c>
      <c r="L62" s="308">
        <f>(E62+G62+H62)*K62%</f>
        <v>1.302</v>
      </c>
      <c r="M62" s="11"/>
      <c r="N62" s="11"/>
      <c r="O62" s="11"/>
      <c r="P62" s="11"/>
      <c r="Q62" s="12"/>
      <c r="R62" s="11">
        <v>0.4</v>
      </c>
      <c r="S62" s="13">
        <f t="shared" si="16"/>
        <v>3.004</v>
      </c>
      <c r="T62" s="14">
        <f t="shared" si="17"/>
        <v>0.43709999999999999</v>
      </c>
      <c r="U62" s="14">
        <f t="shared" si="18"/>
        <v>5.3010999999999999</v>
      </c>
      <c r="V62" s="309">
        <f t="shared" si="19"/>
        <v>7898.6390000000001</v>
      </c>
      <c r="W62" s="303"/>
      <c r="X62" s="359">
        <v>1</v>
      </c>
      <c r="Y62" s="360">
        <v>10</v>
      </c>
      <c r="Z62" s="359">
        <v>2019</v>
      </c>
    </row>
    <row r="63" spans="1:26">
      <c r="A63" s="304"/>
      <c r="B63" s="950" t="s">
        <v>457</v>
      </c>
      <c r="C63" s="950"/>
      <c r="D63" s="315"/>
      <c r="E63" s="304"/>
      <c r="F63" s="98"/>
      <c r="G63" s="11"/>
      <c r="H63" s="304"/>
      <c r="I63" s="98"/>
      <c r="J63" s="14"/>
      <c r="K63" s="98"/>
      <c r="L63" s="308"/>
      <c r="M63" s="314"/>
      <c r="N63" s="304"/>
      <c r="O63" s="314"/>
      <c r="P63" s="314"/>
      <c r="Q63" s="98"/>
      <c r="R63" s="304"/>
      <c r="S63" s="13"/>
      <c r="T63" s="14"/>
      <c r="U63" s="14"/>
      <c r="V63" s="309"/>
      <c r="W63" s="303"/>
      <c r="X63" s="99"/>
      <c r="Y63" s="307"/>
      <c r="Z63" s="99"/>
    </row>
    <row r="64" spans="1:26">
      <c r="A64" s="304">
        <v>45</v>
      </c>
      <c r="B64" s="305" t="s">
        <v>220</v>
      </c>
      <c r="C64" s="306">
        <v>26577</v>
      </c>
      <c r="D64" s="10" t="s">
        <v>151</v>
      </c>
      <c r="E64" s="304">
        <v>4.32</v>
      </c>
      <c r="F64" s="98"/>
      <c r="G64" s="11"/>
      <c r="H64" s="324">
        <v>0.2</v>
      </c>
      <c r="I64" s="98">
        <v>70</v>
      </c>
      <c r="J64" s="14">
        <f>(E64+G64+H64)*I64%</f>
        <v>3.1640000000000001</v>
      </c>
      <c r="K64" s="98"/>
      <c r="L64" s="308"/>
      <c r="M64" s="314"/>
      <c r="N64" s="304"/>
      <c r="O64" s="314"/>
      <c r="P64" s="314"/>
      <c r="Q64" s="98">
        <v>0.7</v>
      </c>
      <c r="R64" s="304">
        <v>0.4</v>
      </c>
      <c r="S64" s="13">
        <f>G64+H64+J64+L64+M64+N64+O64+P64+Q64+R64</f>
        <v>4.4640000000000004</v>
      </c>
      <c r="T64" s="14">
        <f>SUM(E64+G64+H64)*23.5%</f>
        <v>1.0622</v>
      </c>
      <c r="U64" s="14">
        <f>SUM(E64+S64+T64)</f>
        <v>9.8462000000000014</v>
      </c>
      <c r="V64" s="309">
        <f>SUM(U64)*1490</f>
        <v>14670.838000000002</v>
      </c>
      <c r="W64" s="303"/>
      <c r="X64" s="311">
        <v>21</v>
      </c>
      <c r="Y64" s="307">
        <v>8</v>
      </c>
      <c r="Z64" s="99">
        <v>2018</v>
      </c>
    </row>
    <row r="65" spans="1:26">
      <c r="A65" s="304">
        <v>46</v>
      </c>
      <c r="B65" s="305" t="s">
        <v>428</v>
      </c>
      <c r="C65" s="306" t="s">
        <v>221</v>
      </c>
      <c r="D65" s="10" t="s">
        <v>12</v>
      </c>
      <c r="E65" s="304">
        <v>2.66</v>
      </c>
      <c r="F65" s="98"/>
      <c r="G65" s="11"/>
      <c r="H65" s="304">
        <v>0.15</v>
      </c>
      <c r="I65" s="98">
        <v>70</v>
      </c>
      <c r="J65" s="14">
        <f>(E65+G65+H65)*I65%</f>
        <v>1.9669999999999999</v>
      </c>
      <c r="K65" s="98"/>
      <c r="L65" s="308"/>
      <c r="M65" s="314"/>
      <c r="N65" s="304"/>
      <c r="O65" s="314"/>
      <c r="P65" s="314"/>
      <c r="Q65" s="98">
        <v>0.5</v>
      </c>
      <c r="R65" s="304">
        <v>0.4</v>
      </c>
      <c r="S65" s="13">
        <f>G65+H65+J65+L65+M65+N65+O65+P65+Q65+R65</f>
        <v>3.0169999999999999</v>
      </c>
      <c r="T65" s="14">
        <f>SUM(E65+G65+H65)*23.5%</f>
        <v>0.66034999999999999</v>
      </c>
      <c r="U65" s="14">
        <f>SUM(E65+S65+T65)</f>
        <v>6.3373499999999998</v>
      </c>
      <c r="V65" s="309">
        <f>SUM(U65)*1490</f>
        <v>9442.6514999999999</v>
      </c>
      <c r="W65" s="313" t="s">
        <v>522</v>
      </c>
      <c r="X65" s="311">
        <v>1</v>
      </c>
      <c r="Y65" s="312">
        <v>6</v>
      </c>
      <c r="Z65" s="311">
        <v>2018</v>
      </c>
    </row>
    <row r="66" spans="1:26">
      <c r="A66" s="304">
        <v>47</v>
      </c>
      <c r="B66" s="305" t="s">
        <v>222</v>
      </c>
      <c r="C66" s="310" t="s">
        <v>223</v>
      </c>
      <c r="D66" s="10" t="s">
        <v>12</v>
      </c>
      <c r="E66" s="304">
        <v>4.0599999999999996</v>
      </c>
      <c r="F66" s="98">
        <v>11</v>
      </c>
      <c r="G66" s="14">
        <f>SUM(E66)*F66%</f>
        <v>0.44659999999999994</v>
      </c>
      <c r="H66" s="304"/>
      <c r="I66" s="98">
        <v>70</v>
      </c>
      <c r="J66" s="14">
        <f>(E66+G66+H66)*I66%</f>
        <v>3.1546199999999995</v>
      </c>
      <c r="K66" s="98"/>
      <c r="L66" s="308"/>
      <c r="M66" s="314"/>
      <c r="N66" s="304"/>
      <c r="O66" s="314"/>
      <c r="P66" s="314"/>
      <c r="Q66" s="325">
        <v>1</v>
      </c>
      <c r="R66" s="304">
        <v>0.4</v>
      </c>
      <c r="S66" s="13">
        <f>G66+H66+J66+L66+M66+N66+O66+P66+Q66+R66</f>
        <v>5.00122</v>
      </c>
      <c r="T66" s="14">
        <f>SUM(E66+G66+H66)*23.5%</f>
        <v>1.059051</v>
      </c>
      <c r="U66" s="14">
        <f>SUM(E66+S66+T66)</f>
        <v>10.120270999999999</v>
      </c>
      <c r="V66" s="309">
        <f>SUM(U66)*1490</f>
        <v>15079.203789999998</v>
      </c>
      <c r="W66" s="303"/>
      <c r="X66" s="99">
        <v>1</v>
      </c>
      <c r="Y66" s="307">
        <v>12</v>
      </c>
      <c r="Z66" s="99">
        <v>2018</v>
      </c>
    </row>
    <row r="67" spans="1:26">
      <c r="A67" s="304">
        <v>48</v>
      </c>
      <c r="B67" s="305" t="s">
        <v>83</v>
      </c>
      <c r="C67" s="306">
        <v>27770</v>
      </c>
      <c r="D67" s="10" t="s">
        <v>38</v>
      </c>
      <c r="E67" s="304">
        <v>3.06</v>
      </c>
      <c r="F67" s="98"/>
      <c r="G67" s="11"/>
      <c r="H67" s="304"/>
      <c r="I67" s="98">
        <v>70</v>
      </c>
      <c r="J67" s="14">
        <f>(E67+G67+H67)*I67%</f>
        <v>2.1419999999999999</v>
      </c>
      <c r="K67" s="12"/>
      <c r="L67" s="308"/>
      <c r="M67" s="314"/>
      <c r="N67" s="304">
        <v>0.1</v>
      </c>
      <c r="O67" s="314"/>
      <c r="P67" s="314"/>
      <c r="Q67" s="98">
        <v>0.5</v>
      </c>
      <c r="R67" s="304">
        <v>0.4</v>
      </c>
      <c r="S67" s="13">
        <f>G67+H67+J67+L67+M67+N67+O67+P67+Q67+R67</f>
        <v>3.1419999999999999</v>
      </c>
      <c r="T67" s="14">
        <f>SUM(E67+G67+H67)*23.5%</f>
        <v>0.71909999999999996</v>
      </c>
      <c r="U67" s="14">
        <f>SUM(E67+S67+T67)</f>
        <v>6.9211</v>
      </c>
      <c r="V67" s="309">
        <f>SUM(U67)*1490</f>
        <v>10312.439</v>
      </c>
      <c r="W67" s="303"/>
      <c r="X67" s="99">
        <v>1</v>
      </c>
      <c r="Y67" s="307">
        <v>6</v>
      </c>
      <c r="Z67" s="99">
        <v>2018</v>
      </c>
    </row>
    <row r="68" spans="1:26">
      <c r="A68" s="304"/>
      <c r="B68" s="950" t="s">
        <v>225</v>
      </c>
      <c r="C68" s="950"/>
      <c r="D68" s="315"/>
      <c r="E68" s="304"/>
      <c r="F68" s="98"/>
      <c r="G68" s="11"/>
      <c r="H68" s="304"/>
      <c r="I68" s="98"/>
      <c r="J68" s="14"/>
      <c r="K68" s="98"/>
      <c r="L68" s="308"/>
      <c r="M68" s="314"/>
      <c r="N68" s="304"/>
      <c r="O68" s="314"/>
      <c r="P68" s="314"/>
      <c r="Q68" s="98"/>
      <c r="R68" s="304"/>
      <c r="S68" s="13"/>
      <c r="T68" s="14"/>
      <c r="U68" s="14"/>
      <c r="V68" s="309"/>
      <c r="W68" s="303"/>
      <c r="X68" s="99"/>
      <c r="Y68" s="307"/>
      <c r="Z68" s="99"/>
    </row>
    <row r="69" spans="1:26">
      <c r="A69" s="304">
        <v>49</v>
      </c>
      <c r="B69" s="305" t="s">
        <v>432</v>
      </c>
      <c r="C69" s="306">
        <v>25819</v>
      </c>
      <c r="D69" s="10" t="s">
        <v>16</v>
      </c>
      <c r="E69" s="304">
        <v>2.67</v>
      </c>
      <c r="F69" s="98"/>
      <c r="G69" s="11"/>
      <c r="H69" s="324">
        <v>0.2</v>
      </c>
      <c r="I69" s="98">
        <v>70</v>
      </c>
      <c r="J69" s="14">
        <f t="shared" ref="J69:J74" si="20">(E69+G69+H69)*I69%</f>
        <v>2.0089999999999999</v>
      </c>
      <c r="K69" s="98"/>
      <c r="L69" s="308"/>
      <c r="M69" s="314"/>
      <c r="N69" s="304"/>
      <c r="O69" s="314"/>
      <c r="P69" s="314"/>
      <c r="Q69" s="98">
        <v>0.5</v>
      </c>
      <c r="R69" s="304">
        <v>0.5</v>
      </c>
      <c r="S69" s="13">
        <f t="shared" ref="S69:S74" si="21">G69+H69+J69+L69+M69+N69+O69+P69+Q69+R69</f>
        <v>3.2090000000000001</v>
      </c>
      <c r="T69" s="14">
        <f t="shared" ref="T69:T74" si="22">SUM(E69+G69+H69)*23.5%</f>
        <v>0.67444999999999999</v>
      </c>
      <c r="U69" s="14">
        <f t="shared" ref="U69:U74" si="23">SUM(E69+S69+T69)</f>
        <v>6.5534499999999998</v>
      </c>
      <c r="V69" s="309">
        <f t="shared" ref="V69:V74" si="24">SUM(U69)*1490</f>
        <v>9764.6404999999995</v>
      </c>
      <c r="W69" s="303"/>
      <c r="X69" s="99">
        <v>1</v>
      </c>
      <c r="Y69" s="307">
        <v>5</v>
      </c>
      <c r="Z69" s="99">
        <v>2018</v>
      </c>
    </row>
    <row r="70" spans="1:26">
      <c r="A70" s="304">
        <v>50</v>
      </c>
      <c r="B70" s="305" t="s">
        <v>97</v>
      </c>
      <c r="C70" s="306">
        <v>28218</v>
      </c>
      <c r="D70" s="10" t="s">
        <v>12</v>
      </c>
      <c r="E70" s="11">
        <v>2.66</v>
      </c>
      <c r="F70" s="12"/>
      <c r="G70" s="11"/>
      <c r="H70" s="13">
        <v>0.15</v>
      </c>
      <c r="I70" s="12">
        <v>70</v>
      </c>
      <c r="J70" s="14">
        <f t="shared" si="20"/>
        <v>1.9669999999999999</v>
      </c>
      <c r="K70" s="12">
        <v>70</v>
      </c>
      <c r="L70" s="308">
        <f>(E70+G70+H70)*K70%</f>
        <v>1.9669999999999999</v>
      </c>
      <c r="M70" s="11"/>
      <c r="N70" s="11"/>
      <c r="O70" s="11"/>
      <c r="P70" s="11"/>
      <c r="Q70" s="12"/>
      <c r="R70" s="11">
        <v>0.5</v>
      </c>
      <c r="S70" s="13">
        <f t="shared" si="21"/>
        <v>4.5839999999999996</v>
      </c>
      <c r="T70" s="14">
        <f t="shared" si="22"/>
        <v>0.66034999999999999</v>
      </c>
      <c r="U70" s="14">
        <f t="shared" si="23"/>
        <v>7.90435</v>
      </c>
      <c r="V70" s="309">
        <f t="shared" si="24"/>
        <v>11777.4815</v>
      </c>
      <c r="W70" s="313" t="s">
        <v>522</v>
      </c>
      <c r="X70" s="311">
        <v>1</v>
      </c>
      <c r="Y70" s="312">
        <v>10</v>
      </c>
      <c r="Z70" s="311">
        <v>2018</v>
      </c>
    </row>
    <row r="71" spans="1:26">
      <c r="A71" s="304">
        <v>51</v>
      </c>
      <c r="B71" s="305" t="s">
        <v>228</v>
      </c>
      <c r="C71" s="310" t="s">
        <v>229</v>
      </c>
      <c r="D71" s="10" t="s">
        <v>12</v>
      </c>
      <c r="E71" s="304">
        <v>4.0599999999999996</v>
      </c>
      <c r="F71" s="98">
        <v>10</v>
      </c>
      <c r="G71" s="14">
        <f>SUM(E71)*F71%</f>
        <v>0.40599999999999997</v>
      </c>
      <c r="H71" s="304"/>
      <c r="I71" s="98">
        <v>70</v>
      </c>
      <c r="J71" s="14">
        <f t="shared" si="20"/>
        <v>3.1261999999999994</v>
      </c>
      <c r="K71" s="98"/>
      <c r="L71" s="308"/>
      <c r="M71" s="314"/>
      <c r="N71" s="304"/>
      <c r="O71" s="314"/>
      <c r="P71" s="314"/>
      <c r="Q71" s="325">
        <v>1</v>
      </c>
      <c r="R71" s="304">
        <v>0.5</v>
      </c>
      <c r="S71" s="13">
        <f t="shared" si="21"/>
        <v>5.0321999999999996</v>
      </c>
      <c r="T71" s="14">
        <f t="shared" si="22"/>
        <v>1.0495099999999997</v>
      </c>
      <c r="U71" s="14">
        <f t="shared" si="23"/>
        <v>10.141709999999998</v>
      </c>
      <c r="V71" s="309">
        <f t="shared" si="24"/>
        <v>15111.147899999996</v>
      </c>
      <c r="W71" s="303"/>
      <c r="X71" s="99">
        <v>1</v>
      </c>
      <c r="Y71" s="307">
        <v>1</v>
      </c>
      <c r="Z71" s="99">
        <v>2019</v>
      </c>
    </row>
    <row r="72" spans="1:26">
      <c r="A72" s="304">
        <v>52</v>
      </c>
      <c r="B72" s="305" t="s">
        <v>201</v>
      </c>
      <c r="C72" s="310" t="s">
        <v>202</v>
      </c>
      <c r="D72" s="10" t="s">
        <v>38</v>
      </c>
      <c r="E72" s="11">
        <v>3.46</v>
      </c>
      <c r="F72" s="12"/>
      <c r="G72" s="11"/>
      <c r="H72" s="17"/>
      <c r="I72" s="12">
        <v>70</v>
      </c>
      <c r="J72" s="14">
        <f t="shared" si="20"/>
        <v>2.4219999999999997</v>
      </c>
      <c r="K72" s="12"/>
      <c r="L72" s="308"/>
      <c r="M72" s="11"/>
      <c r="N72" s="11">
        <v>0.1</v>
      </c>
      <c r="O72" s="13"/>
      <c r="P72" s="11"/>
      <c r="Q72" s="12"/>
      <c r="R72" s="304">
        <v>0.5</v>
      </c>
      <c r="S72" s="13">
        <f t="shared" si="21"/>
        <v>3.0219999999999998</v>
      </c>
      <c r="T72" s="14">
        <f t="shared" si="22"/>
        <v>0.81309999999999993</v>
      </c>
      <c r="U72" s="14">
        <f t="shared" si="23"/>
        <v>7.2950999999999997</v>
      </c>
      <c r="V72" s="309">
        <f t="shared" si="24"/>
        <v>10869.698999999999</v>
      </c>
      <c r="W72" s="303"/>
      <c r="X72" s="99">
        <v>1</v>
      </c>
      <c r="Y72" s="307">
        <v>6</v>
      </c>
      <c r="Z72" s="99">
        <v>2019</v>
      </c>
    </row>
    <row r="73" spans="1:26">
      <c r="A73" s="304">
        <v>53</v>
      </c>
      <c r="B73" s="305" t="s">
        <v>233</v>
      </c>
      <c r="C73" s="306">
        <v>30646</v>
      </c>
      <c r="D73" s="10" t="s">
        <v>137</v>
      </c>
      <c r="E73" s="304">
        <v>2.2599999999999998</v>
      </c>
      <c r="F73" s="98"/>
      <c r="G73" s="11"/>
      <c r="H73" s="304"/>
      <c r="I73" s="98">
        <v>70</v>
      </c>
      <c r="J73" s="14">
        <f t="shared" si="20"/>
        <v>1.5819999999999999</v>
      </c>
      <c r="K73" s="98">
        <v>70</v>
      </c>
      <c r="L73" s="308">
        <f>(E73+G73+H73)*K73%</f>
        <v>1.5819999999999999</v>
      </c>
      <c r="M73" s="314"/>
      <c r="N73" s="304"/>
      <c r="O73" s="314"/>
      <c r="P73" s="314"/>
      <c r="Q73" s="98">
        <v>0.5</v>
      </c>
      <c r="R73" s="304">
        <v>0.5</v>
      </c>
      <c r="S73" s="13">
        <f t="shared" si="21"/>
        <v>4.1639999999999997</v>
      </c>
      <c r="T73" s="14">
        <f t="shared" si="22"/>
        <v>0.53109999999999991</v>
      </c>
      <c r="U73" s="14">
        <f t="shared" si="23"/>
        <v>6.9550999999999998</v>
      </c>
      <c r="V73" s="309">
        <f t="shared" si="24"/>
        <v>10363.099</v>
      </c>
      <c r="W73" s="303"/>
      <c r="X73" s="11"/>
      <c r="Y73" s="326"/>
      <c r="Z73" s="11"/>
    </row>
    <row r="74" spans="1:26">
      <c r="A74" s="304">
        <v>54</v>
      </c>
      <c r="B74" s="305" t="s">
        <v>230</v>
      </c>
      <c r="C74" s="310" t="s">
        <v>231</v>
      </c>
      <c r="D74" s="10" t="s">
        <v>11</v>
      </c>
      <c r="E74" s="304">
        <v>2.86</v>
      </c>
      <c r="F74" s="98"/>
      <c r="G74" s="11"/>
      <c r="H74" s="304"/>
      <c r="I74" s="98">
        <v>70</v>
      </c>
      <c r="J74" s="14">
        <f t="shared" si="20"/>
        <v>2.0019999999999998</v>
      </c>
      <c r="K74" s="98"/>
      <c r="L74" s="308"/>
      <c r="M74" s="314"/>
      <c r="N74" s="304"/>
      <c r="O74" s="314"/>
      <c r="P74" s="314"/>
      <c r="Q74" s="98">
        <v>0.5</v>
      </c>
      <c r="R74" s="304">
        <v>0.5</v>
      </c>
      <c r="S74" s="13">
        <f t="shared" si="21"/>
        <v>3.0019999999999998</v>
      </c>
      <c r="T74" s="14">
        <f t="shared" si="22"/>
        <v>0.67209999999999992</v>
      </c>
      <c r="U74" s="14">
        <f t="shared" si="23"/>
        <v>6.5341000000000005</v>
      </c>
      <c r="V74" s="309">
        <f t="shared" si="24"/>
        <v>9735.8090000000011</v>
      </c>
      <c r="W74" s="313" t="s">
        <v>522</v>
      </c>
      <c r="X74" s="311">
        <v>1</v>
      </c>
      <c r="Y74" s="312">
        <v>3</v>
      </c>
      <c r="Z74" s="311">
        <v>2018</v>
      </c>
    </row>
    <row r="75" spans="1:26">
      <c r="A75" s="304"/>
      <c r="B75" s="951" t="s">
        <v>234</v>
      </c>
      <c r="C75" s="951"/>
      <c r="D75" s="327"/>
      <c r="E75" s="328"/>
      <c r="F75" s="327"/>
      <c r="G75" s="327"/>
      <c r="H75" s="327"/>
      <c r="I75" s="331"/>
      <c r="J75" s="14"/>
      <c r="K75" s="331"/>
      <c r="L75" s="308"/>
      <c r="M75" s="327"/>
      <c r="N75" s="327"/>
      <c r="O75" s="327"/>
      <c r="P75" s="327"/>
      <c r="Q75" s="331"/>
      <c r="R75" s="327"/>
      <c r="S75" s="13"/>
      <c r="T75" s="14"/>
      <c r="U75" s="14"/>
      <c r="V75" s="309"/>
      <c r="W75" s="303"/>
      <c r="X75" s="329"/>
      <c r="Y75" s="330"/>
      <c r="Z75" s="329"/>
    </row>
    <row r="76" spans="1:26">
      <c r="A76" s="304">
        <v>55</v>
      </c>
      <c r="B76" s="305" t="s">
        <v>150</v>
      </c>
      <c r="C76" s="310" t="s">
        <v>235</v>
      </c>
      <c r="D76" s="10" t="s">
        <v>151</v>
      </c>
      <c r="E76" s="304">
        <v>4.32</v>
      </c>
      <c r="F76" s="98"/>
      <c r="G76" s="11"/>
      <c r="H76" s="324">
        <v>0.2</v>
      </c>
      <c r="I76" s="98">
        <v>70</v>
      </c>
      <c r="J76" s="14">
        <f>(E76+G76+H76)*I76%</f>
        <v>3.1640000000000001</v>
      </c>
      <c r="K76" s="98"/>
      <c r="L76" s="308"/>
      <c r="M76" s="314"/>
      <c r="N76" s="304"/>
      <c r="O76" s="314"/>
      <c r="P76" s="314"/>
      <c r="Q76" s="325">
        <v>1</v>
      </c>
      <c r="R76" s="304">
        <v>0.5</v>
      </c>
      <c r="S76" s="13">
        <f>G76+H76+J76+L76+M76+N76+O76+P76+Q76+R76</f>
        <v>4.8640000000000008</v>
      </c>
      <c r="T76" s="14">
        <f>SUM(E76+G76+H76)*23.5%</f>
        <v>1.0622</v>
      </c>
      <c r="U76" s="14">
        <f>SUM(E76+S76+T76)</f>
        <v>10.246200000000002</v>
      </c>
      <c r="V76" s="309">
        <f t="shared" ref="V76:V87" si="25">SUM(U76)*1490</f>
        <v>15266.838000000003</v>
      </c>
      <c r="W76" s="303"/>
      <c r="X76" s="99"/>
      <c r="Y76" s="307"/>
      <c r="Z76" s="99"/>
    </row>
    <row r="77" spans="1:26">
      <c r="A77" s="304">
        <v>56</v>
      </c>
      <c r="B77" s="305" t="s">
        <v>236</v>
      </c>
      <c r="C77" s="306">
        <v>31358</v>
      </c>
      <c r="D77" s="10" t="s">
        <v>12</v>
      </c>
      <c r="E77" s="304">
        <v>2.86</v>
      </c>
      <c r="F77" s="98"/>
      <c r="G77" s="11"/>
      <c r="H77" s="304">
        <v>0.15</v>
      </c>
      <c r="I77" s="98">
        <v>70</v>
      </c>
      <c r="J77" s="14">
        <f>(E77+G77+H77)*I77%</f>
        <v>2.1069999999999998</v>
      </c>
      <c r="K77" s="98"/>
      <c r="L77" s="308"/>
      <c r="M77" s="314"/>
      <c r="N77" s="304"/>
      <c r="O77" s="314"/>
      <c r="P77" s="314"/>
      <c r="Q77" s="98">
        <v>0.7</v>
      </c>
      <c r="R77" s="304">
        <v>0.5</v>
      </c>
      <c r="S77" s="13">
        <f>G77+H77+J77+L77+M77+N77+O77+P77+Q77+R77</f>
        <v>3.4569999999999999</v>
      </c>
      <c r="T77" s="14">
        <f>SUM(E77+G77+H77)*23.5%</f>
        <v>0.70734999999999992</v>
      </c>
      <c r="U77" s="14">
        <f>SUM(E77+S77+T77)</f>
        <v>7.0243500000000001</v>
      </c>
      <c r="V77" s="309">
        <f t="shared" si="25"/>
        <v>10466.281500000001</v>
      </c>
      <c r="W77" s="303"/>
      <c r="X77" s="99">
        <v>1</v>
      </c>
      <c r="Y77" s="307">
        <v>1</v>
      </c>
      <c r="Z77" s="99">
        <v>2019</v>
      </c>
    </row>
    <row r="78" spans="1:26">
      <c r="A78" s="304">
        <v>57</v>
      </c>
      <c r="B78" s="305" t="s">
        <v>98</v>
      </c>
      <c r="C78" s="306" t="s">
        <v>152</v>
      </c>
      <c r="D78" s="10" t="s">
        <v>11</v>
      </c>
      <c r="E78" s="304">
        <v>4.0599999999999996</v>
      </c>
      <c r="F78" s="98"/>
      <c r="G78" s="11"/>
      <c r="H78" s="304"/>
      <c r="I78" s="98">
        <v>70</v>
      </c>
      <c r="J78" s="14">
        <f>(E78+G78+H78)*I78%</f>
        <v>2.8419999999999996</v>
      </c>
      <c r="K78" s="98"/>
      <c r="L78" s="308"/>
      <c r="M78" s="314"/>
      <c r="N78" s="304"/>
      <c r="O78" s="314"/>
      <c r="P78" s="314"/>
      <c r="Q78" s="325">
        <v>1</v>
      </c>
      <c r="R78" s="304">
        <v>0.5</v>
      </c>
      <c r="S78" s="13">
        <f>G78+H78+J78+L78+M78+N78+O78+P78+Q78+R78</f>
        <v>4.3419999999999996</v>
      </c>
      <c r="T78" s="14">
        <f>SUM(E78+G78+H78)*23.5%</f>
        <v>0.95409999999999984</v>
      </c>
      <c r="U78" s="14">
        <f>SUM(E78+S78+T78)</f>
        <v>9.3560999999999996</v>
      </c>
      <c r="V78" s="309">
        <f t="shared" si="25"/>
        <v>13940.589</v>
      </c>
      <c r="W78" s="313" t="s">
        <v>522</v>
      </c>
      <c r="X78" s="311">
        <v>1</v>
      </c>
      <c r="Y78" s="312">
        <v>3</v>
      </c>
      <c r="Z78" s="311">
        <v>2019</v>
      </c>
    </row>
    <row r="79" spans="1:26">
      <c r="A79" s="304">
        <v>58</v>
      </c>
      <c r="B79" s="305" t="s">
        <v>237</v>
      </c>
      <c r="C79" s="310" t="s">
        <v>238</v>
      </c>
      <c r="D79" s="10" t="s">
        <v>38</v>
      </c>
      <c r="E79" s="304">
        <v>2.86</v>
      </c>
      <c r="F79" s="98"/>
      <c r="G79" s="11"/>
      <c r="H79" s="304"/>
      <c r="I79" s="98">
        <v>70</v>
      </c>
      <c r="J79" s="14">
        <f>(E79+G79+H79)*I79%</f>
        <v>2.0019999999999998</v>
      </c>
      <c r="K79" s="98"/>
      <c r="L79" s="308"/>
      <c r="M79" s="314"/>
      <c r="N79" s="304">
        <v>0.1</v>
      </c>
      <c r="O79" s="314"/>
      <c r="P79" s="314"/>
      <c r="Q79" s="98">
        <v>0.7</v>
      </c>
      <c r="R79" s="304">
        <v>0.5</v>
      </c>
      <c r="S79" s="13">
        <f>G79+H79+J79+L79+M79+N79+O79+P79+Q79+R79</f>
        <v>3.3019999999999996</v>
      </c>
      <c r="T79" s="14">
        <f>SUM(E79+G79+H79)*23.5%</f>
        <v>0.67209999999999992</v>
      </c>
      <c r="U79" s="14">
        <f>SUM(E79+S79+T79)</f>
        <v>6.8340999999999994</v>
      </c>
      <c r="V79" s="309">
        <f t="shared" si="25"/>
        <v>10182.808999999999</v>
      </c>
      <c r="W79" s="303"/>
      <c r="X79" s="99">
        <v>1</v>
      </c>
      <c r="Y79" s="307">
        <v>1</v>
      </c>
      <c r="Z79" s="99">
        <v>2019</v>
      </c>
    </row>
    <row r="80" spans="1:26">
      <c r="A80" s="304">
        <v>59</v>
      </c>
      <c r="B80" s="305" t="s">
        <v>205</v>
      </c>
      <c r="C80" s="306">
        <v>28216</v>
      </c>
      <c r="D80" s="10" t="s">
        <v>11</v>
      </c>
      <c r="E80" s="304">
        <v>2.86</v>
      </c>
      <c r="F80" s="98"/>
      <c r="G80" s="11"/>
      <c r="H80" s="304"/>
      <c r="I80" s="98">
        <v>70</v>
      </c>
      <c r="J80" s="14">
        <f>(E80+G80+H80)*I80%</f>
        <v>2.0019999999999998</v>
      </c>
      <c r="K80" s="98"/>
      <c r="L80" s="308"/>
      <c r="M80" s="314"/>
      <c r="N80" s="304"/>
      <c r="O80" s="314"/>
      <c r="P80" s="314"/>
      <c r="Q80" s="98">
        <v>0.7</v>
      </c>
      <c r="R80" s="304">
        <v>0.5</v>
      </c>
      <c r="S80" s="13">
        <f>G80+H80+J80+L80+M80+N80+O80+P80+Q80+R80</f>
        <v>3.202</v>
      </c>
      <c r="T80" s="14">
        <f>SUM(E80+G80+H80)*23.5%</f>
        <v>0.67209999999999992</v>
      </c>
      <c r="U80" s="14">
        <f>SUM(E80+S80+T80)</f>
        <v>6.7340999999999998</v>
      </c>
      <c r="V80" s="309">
        <f t="shared" si="25"/>
        <v>10033.808999999999</v>
      </c>
      <c r="W80" s="303"/>
      <c r="X80" s="99">
        <v>1</v>
      </c>
      <c r="Y80" s="307">
        <v>1</v>
      </c>
      <c r="Z80" s="99">
        <v>2019</v>
      </c>
    </row>
    <row r="81" spans="1:117">
      <c r="A81" s="304"/>
      <c r="B81" s="332" t="s">
        <v>523</v>
      </c>
      <c r="C81" s="315"/>
      <c r="D81" s="333"/>
      <c r="E81" s="304"/>
      <c r="F81" s="98"/>
      <c r="G81" s="11"/>
      <c r="H81" s="304"/>
      <c r="I81" s="98"/>
      <c r="J81" s="14"/>
      <c r="K81" s="98"/>
      <c r="L81" s="308"/>
      <c r="M81" s="314"/>
      <c r="N81" s="304"/>
      <c r="O81" s="314"/>
      <c r="P81" s="314"/>
      <c r="Q81" s="98"/>
      <c r="R81" s="304"/>
      <c r="S81" s="13"/>
      <c r="T81" s="14"/>
      <c r="U81" s="14"/>
      <c r="V81" s="309"/>
      <c r="W81" s="303"/>
      <c r="X81" s="99"/>
      <c r="Y81" s="307"/>
      <c r="Z81" s="99"/>
    </row>
    <row r="82" spans="1:117">
      <c r="A82" s="304">
        <v>60</v>
      </c>
      <c r="B82" s="305" t="s">
        <v>240</v>
      </c>
      <c r="C82" s="306">
        <v>30357</v>
      </c>
      <c r="D82" s="10" t="s">
        <v>12</v>
      </c>
      <c r="E82" s="304">
        <v>2.86</v>
      </c>
      <c r="F82" s="98"/>
      <c r="G82" s="11"/>
      <c r="H82" s="324">
        <v>0.2</v>
      </c>
      <c r="I82" s="98">
        <v>70</v>
      </c>
      <c r="J82" s="14">
        <f t="shared" ref="J82:J87" si="26">(E82+G82+H82)*I82%</f>
        <v>2.1419999999999999</v>
      </c>
      <c r="K82" s="98"/>
      <c r="L82" s="308"/>
      <c r="M82" s="314"/>
      <c r="N82" s="304"/>
      <c r="O82" s="314"/>
      <c r="P82" s="314"/>
      <c r="Q82" s="98">
        <v>0.5</v>
      </c>
      <c r="R82" s="304">
        <v>0.5</v>
      </c>
      <c r="S82" s="13">
        <f t="shared" ref="S82:S87" si="27">G82+H82+J82+L82+M82+N82+O82+P82+Q82+R82</f>
        <v>3.3420000000000001</v>
      </c>
      <c r="T82" s="14">
        <f t="shared" ref="T82:T87" si="28">SUM(E82+G82+H82)*23.5%</f>
        <v>0.71909999999999996</v>
      </c>
      <c r="U82" s="14">
        <f t="shared" ref="U82:U87" si="29">SUM(E82+S82+T82)</f>
        <v>6.9211</v>
      </c>
      <c r="V82" s="309">
        <f t="shared" si="25"/>
        <v>10312.439</v>
      </c>
      <c r="W82" s="303"/>
      <c r="X82" s="99">
        <v>1</v>
      </c>
      <c r="Y82" s="307">
        <v>1</v>
      </c>
      <c r="Z82" s="99">
        <v>2019</v>
      </c>
    </row>
    <row r="83" spans="1:117">
      <c r="A83" s="304">
        <v>61</v>
      </c>
      <c r="B83" s="305" t="s">
        <v>113</v>
      </c>
      <c r="C83" s="306">
        <v>32545</v>
      </c>
      <c r="D83" s="10" t="s">
        <v>12</v>
      </c>
      <c r="E83" s="304">
        <v>2.2599999999999998</v>
      </c>
      <c r="F83" s="98"/>
      <c r="G83" s="11"/>
      <c r="H83" s="304">
        <v>0.15</v>
      </c>
      <c r="I83" s="98">
        <v>70</v>
      </c>
      <c r="J83" s="14">
        <f t="shared" si="26"/>
        <v>1.6869999999999996</v>
      </c>
      <c r="K83" s="98">
        <v>70</v>
      </c>
      <c r="L83" s="308">
        <f>(E83+G83+H83)*K83%</f>
        <v>1.6869999999999996</v>
      </c>
      <c r="M83" s="314"/>
      <c r="N83" s="304"/>
      <c r="O83" s="314"/>
      <c r="P83" s="314"/>
      <c r="Q83" s="98"/>
      <c r="R83" s="304">
        <v>0.5</v>
      </c>
      <c r="S83" s="13">
        <f t="shared" si="27"/>
        <v>4.0239999999999991</v>
      </c>
      <c r="T83" s="14">
        <f t="shared" si="28"/>
        <v>0.56634999999999991</v>
      </c>
      <c r="U83" s="14">
        <f t="shared" si="29"/>
        <v>6.8503499999999988</v>
      </c>
      <c r="V83" s="309">
        <f t="shared" si="25"/>
        <v>10207.021499999999</v>
      </c>
      <c r="W83" s="313" t="s">
        <v>522</v>
      </c>
      <c r="X83" s="311">
        <v>1</v>
      </c>
      <c r="Y83" s="312">
        <v>3</v>
      </c>
      <c r="Z83" s="311">
        <v>2019</v>
      </c>
    </row>
    <row r="84" spans="1:117">
      <c r="A84" s="304">
        <v>62</v>
      </c>
      <c r="B84" s="305" t="s">
        <v>427</v>
      </c>
      <c r="C84" s="306">
        <v>33929</v>
      </c>
      <c r="D84" s="10" t="s">
        <v>16</v>
      </c>
      <c r="E84" s="304">
        <v>2.34</v>
      </c>
      <c r="F84" s="98"/>
      <c r="G84" s="11"/>
      <c r="H84" s="304"/>
      <c r="I84" s="98">
        <v>70</v>
      </c>
      <c r="J84" s="14">
        <f t="shared" si="26"/>
        <v>1.6379999999999999</v>
      </c>
      <c r="K84" s="98">
        <v>70</v>
      </c>
      <c r="L84" s="308">
        <f>(E84+G84+H84)*K84%</f>
        <v>1.6379999999999999</v>
      </c>
      <c r="M84" s="314"/>
      <c r="N84" s="304"/>
      <c r="O84" s="314"/>
      <c r="P84" s="314"/>
      <c r="Q84" s="98"/>
      <c r="R84" s="304">
        <v>0.5</v>
      </c>
      <c r="S84" s="13">
        <f t="shared" si="27"/>
        <v>3.7759999999999998</v>
      </c>
      <c r="T84" s="14">
        <f t="shared" si="28"/>
        <v>0.54989999999999994</v>
      </c>
      <c r="U84" s="14">
        <f t="shared" si="29"/>
        <v>6.6658999999999997</v>
      </c>
      <c r="V84" s="309">
        <f t="shared" si="25"/>
        <v>9932.1909999999989</v>
      </c>
      <c r="W84" s="303"/>
      <c r="X84" s="99"/>
      <c r="Y84" s="307"/>
      <c r="Z84" s="99"/>
    </row>
    <row r="85" spans="1:117">
      <c r="A85" s="304">
        <v>63</v>
      </c>
      <c r="B85" s="305" t="s">
        <v>210</v>
      </c>
      <c r="C85" s="306">
        <v>30597</v>
      </c>
      <c r="D85" s="10" t="s">
        <v>38</v>
      </c>
      <c r="E85" s="304">
        <v>2.86</v>
      </c>
      <c r="F85" s="98"/>
      <c r="G85" s="11"/>
      <c r="H85" s="304"/>
      <c r="I85" s="98">
        <v>70</v>
      </c>
      <c r="J85" s="14">
        <f t="shared" si="26"/>
        <v>2.0019999999999998</v>
      </c>
      <c r="K85" s="98"/>
      <c r="L85" s="308"/>
      <c r="M85" s="314"/>
      <c r="N85" s="304">
        <v>0.1</v>
      </c>
      <c r="O85" s="314"/>
      <c r="P85" s="314"/>
      <c r="Q85" s="98">
        <v>0.7</v>
      </c>
      <c r="R85" s="304">
        <v>0.5</v>
      </c>
      <c r="S85" s="13">
        <f t="shared" si="27"/>
        <v>3.3019999999999996</v>
      </c>
      <c r="T85" s="14">
        <f t="shared" si="28"/>
        <v>0.67209999999999992</v>
      </c>
      <c r="U85" s="14">
        <f t="shared" si="29"/>
        <v>6.8340999999999994</v>
      </c>
      <c r="V85" s="309">
        <f t="shared" si="25"/>
        <v>10182.808999999999</v>
      </c>
      <c r="W85" s="313" t="s">
        <v>522</v>
      </c>
      <c r="X85" s="311">
        <v>1</v>
      </c>
      <c r="Y85" s="312">
        <v>6</v>
      </c>
      <c r="Z85" s="311">
        <v>2018</v>
      </c>
    </row>
    <row r="86" spans="1:117">
      <c r="A86" s="304">
        <v>64</v>
      </c>
      <c r="B86" s="305" t="s">
        <v>194</v>
      </c>
      <c r="C86" s="306">
        <v>31447</v>
      </c>
      <c r="D86" s="10" t="s">
        <v>12</v>
      </c>
      <c r="E86" s="11">
        <v>2.86</v>
      </c>
      <c r="F86" s="12"/>
      <c r="G86" s="11"/>
      <c r="H86" s="11"/>
      <c r="I86" s="12">
        <v>70</v>
      </c>
      <c r="J86" s="14">
        <f t="shared" si="26"/>
        <v>2.0019999999999998</v>
      </c>
      <c r="K86" s="12"/>
      <c r="L86" s="308"/>
      <c r="M86" s="11"/>
      <c r="N86" s="11"/>
      <c r="O86" s="11"/>
      <c r="P86" s="11"/>
      <c r="Q86" s="12">
        <v>0.5</v>
      </c>
      <c r="R86" s="11">
        <v>0.5</v>
      </c>
      <c r="S86" s="13">
        <f t="shared" si="27"/>
        <v>3.0019999999999998</v>
      </c>
      <c r="T86" s="14">
        <f t="shared" si="28"/>
        <v>0.67209999999999992</v>
      </c>
      <c r="U86" s="14">
        <f t="shared" si="29"/>
        <v>6.5341000000000005</v>
      </c>
      <c r="V86" s="309">
        <f t="shared" si="25"/>
        <v>9735.8090000000011</v>
      </c>
      <c r="W86" s="303"/>
      <c r="X86" s="99">
        <v>1</v>
      </c>
      <c r="Y86" s="307">
        <v>1</v>
      </c>
      <c r="Z86" s="99">
        <v>2019</v>
      </c>
    </row>
    <row r="87" spans="1:117">
      <c r="A87" s="304">
        <v>65</v>
      </c>
      <c r="B87" s="335" t="s">
        <v>242</v>
      </c>
      <c r="C87" s="336" t="s">
        <v>243</v>
      </c>
      <c r="D87" s="337" t="s">
        <v>11</v>
      </c>
      <c r="E87" s="334">
        <v>2.86</v>
      </c>
      <c r="F87" s="338"/>
      <c r="G87" s="104"/>
      <c r="H87" s="339"/>
      <c r="I87" s="338">
        <v>70</v>
      </c>
      <c r="J87" s="340">
        <f t="shared" si="26"/>
        <v>2.0019999999999998</v>
      </c>
      <c r="K87" s="338"/>
      <c r="L87" s="341"/>
      <c r="M87" s="342"/>
      <c r="N87" s="334"/>
      <c r="O87" s="342"/>
      <c r="P87" s="342"/>
      <c r="Q87" s="338">
        <v>0.7</v>
      </c>
      <c r="R87" s="334">
        <v>0.5</v>
      </c>
      <c r="S87" s="343">
        <f t="shared" si="27"/>
        <v>3.202</v>
      </c>
      <c r="T87" s="340">
        <f t="shared" si="28"/>
        <v>0.67209999999999992</v>
      </c>
      <c r="U87" s="340">
        <f t="shared" si="29"/>
        <v>6.7340999999999998</v>
      </c>
      <c r="V87" s="344">
        <f t="shared" si="25"/>
        <v>10033.808999999999</v>
      </c>
      <c r="W87" s="345"/>
      <c r="X87" s="99">
        <v>1</v>
      </c>
      <c r="Y87" s="307">
        <v>1</v>
      </c>
      <c r="Z87" s="99">
        <v>2019</v>
      </c>
    </row>
    <row r="88" spans="1:117">
      <c r="B88" s="346" t="s">
        <v>155</v>
      </c>
      <c r="C88" s="346"/>
      <c r="D88" s="346"/>
      <c r="E88" s="347">
        <f>SUM(E12:E87)</f>
        <v>208.88000000000014</v>
      </c>
      <c r="F88" s="347"/>
      <c r="G88" s="348">
        <f>SUM(G12:G87)</f>
        <v>3.0856000000000003</v>
      </c>
      <c r="H88" s="347">
        <f>SUM(H12:H87)</f>
        <v>4</v>
      </c>
      <c r="I88" s="347"/>
      <c r="J88" s="348">
        <f>SUM(J12:J87)</f>
        <v>146.32192000000003</v>
      </c>
      <c r="K88" s="348"/>
      <c r="L88" s="348">
        <f>SUM(L12:L87)</f>
        <v>23.393999999999998</v>
      </c>
      <c r="M88" s="347"/>
      <c r="N88" s="347">
        <f>SUM(N12:N87)</f>
        <v>1.2</v>
      </c>
      <c r="O88" s="347"/>
      <c r="P88" s="347"/>
      <c r="Q88" s="347">
        <f t="shared" ref="Q88:V88" si="30">SUM(Q12:Q87)</f>
        <v>34.099999999999994</v>
      </c>
      <c r="R88" s="347">
        <f t="shared" si="30"/>
        <v>28.799999999999997</v>
      </c>
      <c r="S88" s="347">
        <f t="shared" si="30"/>
        <v>240.90151999999998</v>
      </c>
      <c r="T88" s="347">
        <f t="shared" si="30"/>
        <v>50.751915999999987</v>
      </c>
      <c r="U88" s="347">
        <f t="shared" si="30"/>
        <v>500.53343600000022</v>
      </c>
      <c r="V88" s="350">
        <f t="shared" si="30"/>
        <v>745794.81964000023</v>
      </c>
      <c r="W88" s="339"/>
      <c r="X88" s="349"/>
      <c r="Y88" s="349"/>
      <c r="Z88" s="349"/>
    </row>
    <row r="89" spans="1:117" ht="22.5" customHeight="1">
      <c r="J89" s="351"/>
      <c r="L89" s="352"/>
      <c r="M89" s="353"/>
      <c r="N89" s="353"/>
      <c r="O89" s="353"/>
      <c r="P89" s="353"/>
      <c r="Q89" s="353"/>
      <c r="R89" s="353"/>
      <c r="S89" s="353"/>
      <c r="T89" s="353"/>
      <c r="U89" s="353"/>
      <c r="V89" s="354"/>
    </row>
    <row r="90" spans="1:117" s="296" customFormat="1" ht="20.25" customHeight="1">
      <c r="A90" s="910" t="s">
        <v>512</v>
      </c>
      <c r="B90" s="910"/>
      <c r="C90" s="910"/>
      <c r="D90" s="910"/>
      <c r="E90" s="910"/>
      <c r="F90" s="910"/>
      <c r="G90" s="910"/>
      <c r="H90" s="295"/>
      <c r="P90" s="909" t="s">
        <v>511</v>
      </c>
      <c r="Q90" s="909"/>
      <c r="R90" s="909"/>
      <c r="S90" s="909"/>
      <c r="T90" s="909"/>
      <c r="U90" s="909"/>
      <c r="V90" s="909"/>
      <c r="W90" s="909"/>
      <c r="X90" s="355"/>
      <c r="Y90" s="355"/>
      <c r="Z90" s="355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</row>
    <row r="91" spans="1:117" s="76" customFormat="1" ht="21" customHeight="1">
      <c r="A91" s="911" t="s">
        <v>409</v>
      </c>
      <c r="B91" s="911"/>
      <c r="C91" s="911"/>
      <c r="D91" s="911"/>
      <c r="E91" s="911"/>
      <c r="F91" s="911"/>
      <c r="G91" s="355"/>
      <c r="H91" s="109"/>
      <c r="I91" s="109"/>
      <c r="M91" s="911" t="s">
        <v>120</v>
      </c>
      <c r="N91" s="911"/>
      <c r="O91" s="911"/>
      <c r="P91" s="911"/>
      <c r="Q91" s="911"/>
      <c r="R91" s="911"/>
      <c r="S91" s="911"/>
      <c r="T91" s="911"/>
      <c r="U91" s="911"/>
      <c r="V91" s="911"/>
      <c r="W91" s="911"/>
      <c r="X91" s="77"/>
      <c r="Y91" s="77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</row>
    <row r="92" spans="1:117" s="79" customFormat="1" ht="17.25" customHeight="1">
      <c r="A92" s="905" t="s">
        <v>410</v>
      </c>
      <c r="B92" s="905"/>
      <c r="C92" s="905"/>
      <c r="E92" s="905" t="s">
        <v>244</v>
      </c>
      <c r="F92" s="905"/>
      <c r="G92" s="905"/>
      <c r="H92" s="905"/>
      <c r="I92" s="905"/>
      <c r="J92" s="905"/>
      <c r="N92" s="905" t="s">
        <v>22</v>
      </c>
      <c r="O92" s="905"/>
      <c r="P92" s="905"/>
      <c r="Q92" s="905"/>
      <c r="S92" s="905" t="s">
        <v>156</v>
      </c>
      <c r="T92" s="905"/>
      <c r="U92" s="905"/>
      <c r="V92" s="905"/>
      <c r="W92" s="905"/>
    </row>
    <row r="93" spans="1:117" s="78" customFormat="1" ht="19.5" customHeight="1">
      <c r="A93" s="81"/>
      <c r="B93" s="82"/>
      <c r="C93" s="82"/>
      <c r="D93" s="82"/>
      <c r="E93" s="83"/>
      <c r="F93" s="82"/>
      <c r="G93" s="83"/>
      <c r="H93" s="82"/>
      <c r="K93" s="83"/>
      <c r="L93" s="82"/>
      <c r="M93" s="82"/>
      <c r="N93" s="82"/>
      <c r="O93" s="83"/>
      <c r="P93" s="83"/>
      <c r="Q93" s="83"/>
      <c r="R93" s="83"/>
      <c r="S93" s="82"/>
      <c r="X93" s="83"/>
      <c r="Y93" s="83"/>
      <c r="Z93" s="83"/>
    </row>
    <row r="94" spans="1:117" s="78" customFormat="1" ht="19.5" customHeight="1">
      <c r="A94" s="81"/>
      <c r="B94" s="82"/>
      <c r="C94" s="82"/>
      <c r="D94" s="82"/>
      <c r="E94" s="83"/>
      <c r="F94" s="82"/>
      <c r="G94" s="83"/>
      <c r="H94" s="82"/>
      <c r="K94" s="83"/>
      <c r="L94" s="82"/>
      <c r="M94" s="82"/>
      <c r="N94" s="82"/>
      <c r="O94" s="83"/>
      <c r="P94" s="83"/>
      <c r="Q94" s="83"/>
      <c r="R94" s="83"/>
      <c r="S94" s="82"/>
      <c r="X94" s="83"/>
      <c r="Y94" s="83"/>
      <c r="Z94" s="83"/>
    </row>
    <row r="95" spans="1:117" s="78" customFormat="1" ht="19.5" customHeight="1">
      <c r="A95" s="81"/>
      <c r="B95" s="82"/>
      <c r="C95" s="82"/>
      <c r="D95" s="82"/>
      <c r="E95" s="83"/>
      <c r="F95" s="82"/>
      <c r="G95" s="83"/>
      <c r="H95" s="82"/>
      <c r="K95" s="83"/>
      <c r="L95" s="82"/>
      <c r="M95" s="82"/>
      <c r="N95" s="82"/>
      <c r="O95" s="83"/>
      <c r="P95" s="83"/>
      <c r="Q95" s="83"/>
      <c r="R95" s="83"/>
      <c r="S95" s="82"/>
      <c r="X95" s="83"/>
      <c r="Y95" s="83"/>
      <c r="Z95" s="83"/>
    </row>
    <row r="96" spans="1:117" s="78" customFormat="1" ht="21.75" customHeight="1">
      <c r="D96" s="82"/>
      <c r="E96" s="83"/>
      <c r="F96" s="82"/>
      <c r="G96" s="83"/>
      <c r="H96" s="82"/>
      <c r="K96" s="83"/>
      <c r="L96" s="82"/>
      <c r="M96" s="82"/>
      <c r="N96" s="82"/>
      <c r="O96" s="83"/>
      <c r="P96" s="83"/>
      <c r="Q96" s="83"/>
      <c r="R96" s="83"/>
      <c r="S96" s="82"/>
      <c r="X96" s="83"/>
      <c r="Y96" s="83"/>
      <c r="Z96" s="83"/>
    </row>
    <row r="97" spans="1:117" s="84" customFormat="1" ht="17.25" customHeight="1">
      <c r="A97" s="906" t="s">
        <v>52</v>
      </c>
      <c r="B97" s="906"/>
      <c r="C97" s="906"/>
      <c r="E97" s="907" t="s">
        <v>53</v>
      </c>
      <c r="F97" s="907"/>
      <c r="G97" s="907"/>
      <c r="H97" s="907"/>
      <c r="I97" s="907"/>
      <c r="J97" s="907"/>
      <c r="N97" s="906" t="s">
        <v>23</v>
      </c>
      <c r="O97" s="906"/>
      <c r="P97" s="906"/>
      <c r="Q97" s="906"/>
      <c r="S97" s="906" t="s">
        <v>363</v>
      </c>
      <c r="T97" s="906"/>
      <c r="U97" s="906"/>
      <c r="V97" s="906"/>
      <c r="W97" s="90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</row>
    <row r="98" spans="1:117">
      <c r="B98" s="88"/>
      <c r="C98" s="88"/>
      <c r="D98" s="88"/>
      <c r="E98" s="89"/>
      <c r="F98" s="88"/>
      <c r="G98" s="89"/>
      <c r="H98" s="88"/>
      <c r="I98" s="89"/>
      <c r="J98" s="88"/>
      <c r="K98" s="88"/>
      <c r="L98" s="88"/>
      <c r="M98" s="89"/>
      <c r="N98" s="89"/>
      <c r="O98" s="89"/>
      <c r="P98" s="89"/>
      <c r="Q98" s="88"/>
      <c r="V98" s="90"/>
      <c r="X98" s="89"/>
      <c r="Y98" s="89"/>
      <c r="Z98" s="89"/>
    </row>
  </sheetData>
  <mergeCells count="57">
    <mergeCell ref="A4:V4"/>
    <mergeCell ref="A1:F1"/>
    <mergeCell ref="M1:V1"/>
    <mergeCell ref="A2:F2"/>
    <mergeCell ref="M2:V2"/>
    <mergeCell ref="M3:V3"/>
    <mergeCell ref="O7:O9"/>
    <mergeCell ref="A5:C5"/>
    <mergeCell ref="S5:V5"/>
    <mergeCell ref="A6:A9"/>
    <mergeCell ref="B6:B9"/>
    <mergeCell ref="C6:C9"/>
    <mergeCell ref="D6:D9"/>
    <mergeCell ref="E6:E9"/>
    <mergeCell ref="F6:S6"/>
    <mergeCell ref="T6:T9"/>
    <mergeCell ref="U6:U9"/>
    <mergeCell ref="M91:W91"/>
    <mergeCell ref="A91:F91"/>
    <mergeCell ref="K8:K9"/>
    <mergeCell ref="L8:L9"/>
    <mergeCell ref="B17:C17"/>
    <mergeCell ref="B31:C31"/>
    <mergeCell ref="B37:C37"/>
    <mergeCell ref="B44:C44"/>
    <mergeCell ref="P7:P9"/>
    <mergeCell ref="Q7:Q9"/>
    <mergeCell ref="R7:R9"/>
    <mergeCell ref="S7:S9"/>
    <mergeCell ref="F8:F9"/>
    <mergeCell ref="G8:G9"/>
    <mergeCell ref="I8:I9"/>
    <mergeCell ref="V6:V9"/>
    <mergeCell ref="A92:C92"/>
    <mergeCell ref="E92:J92"/>
    <mergeCell ref="N92:Q92"/>
    <mergeCell ref="S92:W92"/>
    <mergeCell ref="E97:J97"/>
    <mergeCell ref="N97:Q97"/>
    <mergeCell ref="S97:W97"/>
    <mergeCell ref="A97:C97"/>
    <mergeCell ref="X7:Z7"/>
    <mergeCell ref="X8:X9"/>
    <mergeCell ref="Y8:Y9"/>
    <mergeCell ref="Z8:Z9"/>
    <mergeCell ref="A90:G90"/>
    <mergeCell ref="B63:C63"/>
    <mergeCell ref="B68:C68"/>
    <mergeCell ref="B75:C75"/>
    <mergeCell ref="P90:W90"/>
    <mergeCell ref="W6:W9"/>
    <mergeCell ref="F7:G7"/>
    <mergeCell ref="H7:H9"/>
    <mergeCell ref="I7:J7"/>
    <mergeCell ref="K7:L7"/>
    <mergeCell ref="M7:M9"/>
    <mergeCell ref="N7:N9"/>
  </mergeCells>
  <pageMargins left="0.24" right="0.18" top="0.23" bottom="0.75" header="0.2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98"/>
  <sheetViews>
    <sheetView topLeftCell="A22" workbookViewId="0">
      <selection activeCell="C51" sqref="C51"/>
    </sheetView>
  </sheetViews>
  <sheetFormatPr defaultRowHeight="15"/>
  <cols>
    <col min="1" max="1" width="4" customWidth="1"/>
    <col min="2" max="2" width="25" customWidth="1"/>
    <col min="3" max="3" width="17.5703125" customWidth="1"/>
    <col min="4" max="4" width="12" customWidth="1"/>
    <col min="8" max="8" width="16" customWidth="1"/>
    <col min="12" max="12" width="17" customWidth="1"/>
    <col min="14" max="14" width="11.7109375" customWidth="1"/>
  </cols>
  <sheetData>
    <row r="1" spans="1:16" ht="16.5">
      <c r="A1" s="979" t="s">
        <v>24</v>
      </c>
      <c r="B1" s="979"/>
      <c r="C1" s="111"/>
      <c r="D1" s="111"/>
      <c r="E1" s="112"/>
      <c r="F1" s="112"/>
      <c r="G1" s="2"/>
      <c r="H1" s="979" t="s">
        <v>158</v>
      </c>
      <c r="I1" s="979"/>
      <c r="J1" s="979"/>
      <c r="K1" s="979"/>
      <c r="L1" s="979"/>
      <c r="M1" s="979"/>
      <c r="N1" s="979"/>
      <c r="O1" s="2"/>
      <c r="P1" s="2"/>
    </row>
    <row r="2" spans="1:16" ht="18">
      <c r="A2" s="113" t="s">
        <v>120</v>
      </c>
      <c r="B2" s="113"/>
      <c r="C2" s="113"/>
      <c r="D2" s="113"/>
      <c r="E2" s="113"/>
      <c r="F2" s="113"/>
      <c r="G2" s="114"/>
      <c r="H2" s="980" t="s">
        <v>26</v>
      </c>
      <c r="I2" s="980"/>
      <c r="J2" s="980"/>
      <c r="K2" s="980"/>
      <c r="L2" s="980"/>
      <c r="M2" s="980"/>
      <c r="N2" s="980"/>
      <c r="O2" s="2"/>
      <c r="P2" s="2"/>
    </row>
    <row r="3" spans="1:16" ht="18">
      <c r="A3" s="115"/>
      <c r="B3" s="115"/>
      <c r="C3" s="115"/>
      <c r="D3" s="115"/>
      <c r="E3" s="115"/>
      <c r="F3" s="115"/>
      <c r="G3" s="116"/>
      <c r="H3" s="115"/>
      <c r="I3" s="112"/>
      <c r="J3" s="112"/>
      <c r="K3" s="112"/>
      <c r="L3" s="112"/>
      <c r="M3" s="2"/>
      <c r="N3" s="2"/>
      <c r="O3" s="2"/>
      <c r="P3" s="2"/>
    </row>
    <row r="4" spans="1:16" ht="18">
      <c r="A4" s="980" t="s">
        <v>459</v>
      </c>
      <c r="B4" s="980"/>
      <c r="C4" s="980"/>
      <c r="D4" s="980"/>
      <c r="E4" s="980"/>
      <c r="F4" s="980"/>
      <c r="G4" s="980"/>
      <c r="H4" s="980"/>
      <c r="I4" s="980"/>
      <c r="J4" s="980"/>
      <c r="K4" s="980"/>
      <c r="L4" s="980"/>
      <c r="M4" s="980"/>
      <c r="N4" s="980"/>
      <c r="O4" s="2"/>
      <c r="P4" s="2"/>
    </row>
    <row r="5" spans="1:16" ht="18">
      <c r="A5" s="981" t="s">
        <v>460</v>
      </c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2"/>
      <c r="P5" s="2"/>
    </row>
    <row r="6" spans="1:16" ht="15.75">
      <c r="A6" s="995" t="s">
        <v>2</v>
      </c>
      <c r="B6" s="973" t="s">
        <v>123</v>
      </c>
      <c r="C6" s="973" t="s">
        <v>124</v>
      </c>
      <c r="D6" s="973" t="s">
        <v>28</v>
      </c>
      <c r="E6" s="976" t="s">
        <v>461</v>
      </c>
      <c r="F6" s="977"/>
      <c r="G6" s="977"/>
      <c r="H6" s="977"/>
      <c r="I6" s="977"/>
      <c r="J6" s="977"/>
      <c r="K6" s="977"/>
      <c r="L6" s="978"/>
      <c r="M6" s="988" t="s">
        <v>462</v>
      </c>
      <c r="N6" s="990" t="s">
        <v>8</v>
      </c>
      <c r="O6" s="117"/>
      <c r="P6" s="2"/>
    </row>
    <row r="7" spans="1:16" ht="15.75">
      <c r="A7" s="996"/>
      <c r="B7" s="974"/>
      <c r="C7" s="974"/>
      <c r="D7" s="974"/>
      <c r="E7" s="976" t="s">
        <v>463</v>
      </c>
      <c r="F7" s="977"/>
      <c r="G7" s="977"/>
      <c r="H7" s="978"/>
      <c r="I7" s="976" t="s">
        <v>464</v>
      </c>
      <c r="J7" s="977"/>
      <c r="K7" s="977"/>
      <c r="L7" s="978"/>
      <c r="M7" s="988"/>
      <c r="N7" s="990"/>
      <c r="O7" s="117"/>
      <c r="P7" s="2"/>
    </row>
    <row r="8" spans="1:16">
      <c r="A8" s="996"/>
      <c r="B8" s="974"/>
      <c r="C8" s="974"/>
      <c r="D8" s="974"/>
      <c r="E8" s="973" t="s">
        <v>174</v>
      </c>
      <c r="F8" s="973" t="s">
        <v>173</v>
      </c>
      <c r="G8" s="992" t="s">
        <v>465</v>
      </c>
      <c r="H8" s="994" t="s">
        <v>35</v>
      </c>
      <c r="I8" s="973" t="s">
        <v>174</v>
      </c>
      <c r="J8" s="973" t="s">
        <v>173</v>
      </c>
      <c r="K8" s="973" t="s">
        <v>465</v>
      </c>
      <c r="L8" s="982" t="s">
        <v>35</v>
      </c>
      <c r="M8" s="988"/>
      <c r="N8" s="990"/>
      <c r="O8" s="117"/>
      <c r="P8" s="2"/>
    </row>
    <row r="9" spans="1:16">
      <c r="A9" s="997"/>
      <c r="B9" s="975"/>
      <c r="C9" s="975"/>
      <c r="D9" s="975"/>
      <c r="E9" s="975"/>
      <c r="F9" s="975"/>
      <c r="G9" s="993"/>
      <c r="H9" s="983"/>
      <c r="I9" s="975"/>
      <c r="J9" s="975"/>
      <c r="K9" s="975"/>
      <c r="L9" s="983"/>
      <c r="M9" s="989"/>
      <c r="N9" s="991"/>
      <c r="O9" s="117"/>
      <c r="P9" s="2"/>
    </row>
    <row r="10" spans="1:16" ht="18">
      <c r="A10" s="118" t="s">
        <v>175</v>
      </c>
      <c r="B10" s="118"/>
      <c r="C10" s="118"/>
      <c r="D10" s="118"/>
      <c r="E10" s="118"/>
      <c r="F10" s="118"/>
      <c r="G10" s="118"/>
      <c r="H10" s="118"/>
      <c r="I10" s="119"/>
      <c r="J10" s="119"/>
      <c r="K10" s="119"/>
      <c r="L10" s="119"/>
      <c r="M10" s="120"/>
      <c r="N10" s="121"/>
      <c r="O10" s="122"/>
      <c r="P10" s="2"/>
    </row>
    <row r="11" spans="1:16" ht="18">
      <c r="A11" s="123">
        <v>1</v>
      </c>
      <c r="B11" s="124" t="s">
        <v>181</v>
      </c>
      <c r="C11" s="125">
        <v>29465</v>
      </c>
      <c r="D11" s="126" t="s">
        <v>151</v>
      </c>
      <c r="E11" s="126"/>
      <c r="F11" s="126"/>
      <c r="G11" s="127"/>
      <c r="H11" s="128"/>
      <c r="I11" s="129">
        <v>5</v>
      </c>
      <c r="J11" s="129">
        <v>0</v>
      </c>
      <c r="K11" s="129">
        <v>0</v>
      </c>
      <c r="L11" s="130">
        <v>43435</v>
      </c>
      <c r="M11" s="131">
        <v>0.5</v>
      </c>
      <c r="N11" s="132"/>
      <c r="O11" s="122" t="s">
        <v>466</v>
      </c>
      <c r="P11" s="2"/>
    </row>
    <row r="12" spans="1:16" ht="31.5">
      <c r="A12" s="123">
        <v>2</v>
      </c>
      <c r="B12" s="133" t="s">
        <v>188</v>
      </c>
      <c r="C12" s="134" t="s">
        <v>189</v>
      </c>
      <c r="D12" s="126" t="s">
        <v>38</v>
      </c>
      <c r="E12" s="126">
        <v>5</v>
      </c>
      <c r="F12" s="126">
        <v>0</v>
      </c>
      <c r="G12" s="135">
        <v>0.5</v>
      </c>
      <c r="H12" s="128">
        <v>41456</v>
      </c>
      <c r="I12" s="136">
        <v>10</v>
      </c>
      <c r="J12" s="136">
        <v>0</v>
      </c>
      <c r="K12" s="136">
        <v>0.7</v>
      </c>
      <c r="L12" s="137">
        <v>43282</v>
      </c>
      <c r="M12" s="131">
        <v>0.2</v>
      </c>
      <c r="N12" s="138" t="s">
        <v>467</v>
      </c>
      <c r="O12" s="122" t="s">
        <v>466</v>
      </c>
      <c r="P12" s="2"/>
    </row>
    <row r="13" spans="1:16" ht="18">
      <c r="A13" s="123">
        <v>3</v>
      </c>
      <c r="B13" s="139" t="s">
        <v>75</v>
      </c>
      <c r="C13" s="125">
        <v>25221</v>
      </c>
      <c r="D13" s="126" t="s">
        <v>12</v>
      </c>
      <c r="E13" s="140">
        <v>11</v>
      </c>
      <c r="F13" s="140">
        <v>2</v>
      </c>
      <c r="G13" s="141">
        <v>0.7</v>
      </c>
      <c r="H13" s="142">
        <v>40603</v>
      </c>
      <c r="I13" s="143">
        <v>15</v>
      </c>
      <c r="J13" s="143"/>
      <c r="K13" s="143">
        <v>1</v>
      </c>
      <c r="L13" s="144">
        <v>42005</v>
      </c>
      <c r="M13" s="131"/>
      <c r="N13" s="145" t="s">
        <v>468</v>
      </c>
      <c r="O13" s="122"/>
      <c r="P13" s="2"/>
    </row>
    <row r="14" spans="1:16" ht="31.5">
      <c r="A14" s="123">
        <v>4</v>
      </c>
      <c r="B14" s="133" t="s">
        <v>108</v>
      </c>
      <c r="C14" s="125">
        <v>31906</v>
      </c>
      <c r="D14" s="126" t="s">
        <v>11</v>
      </c>
      <c r="E14" s="126">
        <v>5</v>
      </c>
      <c r="F14" s="126">
        <v>0</v>
      </c>
      <c r="G14" s="135">
        <v>0.5</v>
      </c>
      <c r="H14" s="128">
        <v>42522</v>
      </c>
      <c r="I14" s="136"/>
      <c r="J14" s="136"/>
      <c r="K14" s="136"/>
      <c r="L14" s="137"/>
      <c r="M14" s="131"/>
      <c r="N14" s="138" t="s">
        <v>467</v>
      </c>
      <c r="O14" s="122"/>
      <c r="P14" s="2"/>
    </row>
    <row r="15" spans="1:16" ht="18">
      <c r="A15" s="146" t="s">
        <v>180</v>
      </c>
      <c r="B15" s="146"/>
      <c r="C15" s="146"/>
      <c r="D15" s="146"/>
      <c r="E15" s="146"/>
      <c r="F15" s="146"/>
      <c r="G15" s="127"/>
      <c r="H15" s="147"/>
      <c r="I15" s="129"/>
      <c r="J15" s="129"/>
      <c r="K15" s="129"/>
      <c r="L15" s="129"/>
      <c r="M15" s="131"/>
      <c r="N15" s="132"/>
      <c r="O15" s="122"/>
      <c r="P15" s="2"/>
    </row>
    <row r="16" spans="1:16" ht="31.5">
      <c r="A16" s="123">
        <v>1</v>
      </c>
      <c r="B16" s="133" t="s">
        <v>176</v>
      </c>
      <c r="C16" s="125">
        <v>28340</v>
      </c>
      <c r="D16" s="126" t="s">
        <v>151</v>
      </c>
      <c r="E16" s="126">
        <v>5</v>
      </c>
      <c r="F16" s="126">
        <v>0</v>
      </c>
      <c r="G16" s="127">
        <v>0.5</v>
      </c>
      <c r="H16" s="128">
        <v>41579</v>
      </c>
      <c r="I16" s="148">
        <v>10</v>
      </c>
      <c r="J16" s="129">
        <v>0</v>
      </c>
      <c r="K16" s="129">
        <v>0.7</v>
      </c>
      <c r="L16" s="128">
        <v>43405</v>
      </c>
      <c r="M16" s="131">
        <v>0.19999999999999996</v>
      </c>
      <c r="N16" s="138" t="s">
        <v>467</v>
      </c>
      <c r="O16" s="122" t="s">
        <v>466</v>
      </c>
      <c r="P16" s="2"/>
    </row>
    <row r="17" spans="1:16" ht="18">
      <c r="A17" s="123">
        <v>2</v>
      </c>
      <c r="B17" s="124" t="s">
        <v>111</v>
      </c>
      <c r="C17" s="149">
        <v>32462</v>
      </c>
      <c r="D17" s="126" t="s">
        <v>137</v>
      </c>
      <c r="E17" s="126"/>
      <c r="F17" s="126"/>
      <c r="G17" s="127"/>
      <c r="H17" s="128">
        <v>43435</v>
      </c>
      <c r="I17" s="129">
        <v>5</v>
      </c>
      <c r="J17" s="129">
        <v>0</v>
      </c>
      <c r="K17" s="129">
        <v>0.5</v>
      </c>
      <c r="L17" s="128">
        <v>43435</v>
      </c>
      <c r="M17" s="131">
        <v>0.5</v>
      </c>
      <c r="N17" s="132" t="s">
        <v>1</v>
      </c>
      <c r="O17" s="122"/>
      <c r="P17" s="2"/>
    </row>
    <row r="18" spans="1:16" ht="18">
      <c r="A18" s="123">
        <v>3</v>
      </c>
      <c r="B18" s="150" t="s">
        <v>67</v>
      </c>
      <c r="C18" s="149">
        <v>24329</v>
      </c>
      <c r="D18" s="126" t="s">
        <v>12</v>
      </c>
      <c r="E18" s="151">
        <v>9</v>
      </c>
      <c r="F18" s="151"/>
      <c r="G18" s="151">
        <v>0.7</v>
      </c>
      <c r="H18" s="142">
        <v>42005</v>
      </c>
      <c r="I18" s="152">
        <v>15</v>
      </c>
      <c r="J18" s="152"/>
      <c r="K18" s="152">
        <v>1</v>
      </c>
      <c r="L18" s="153">
        <v>43800</v>
      </c>
      <c r="M18" s="131"/>
      <c r="N18" s="145" t="s">
        <v>468</v>
      </c>
      <c r="O18" s="122" t="s">
        <v>469</v>
      </c>
      <c r="P18" s="2"/>
    </row>
    <row r="19" spans="1:16" ht="18">
      <c r="A19" s="123">
        <v>4</v>
      </c>
      <c r="B19" s="150" t="s">
        <v>65</v>
      </c>
      <c r="C19" s="149">
        <v>24111</v>
      </c>
      <c r="D19" s="126" t="s">
        <v>12</v>
      </c>
      <c r="E19" s="151">
        <v>10</v>
      </c>
      <c r="F19" s="151"/>
      <c r="G19" s="151">
        <v>0.7</v>
      </c>
      <c r="H19" s="142">
        <v>42005</v>
      </c>
      <c r="I19" s="129">
        <v>15</v>
      </c>
      <c r="J19" s="129"/>
      <c r="K19" s="129">
        <v>1</v>
      </c>
      <c r="L19" s="128">
        <v>43800</v>
      </c>
      <c r="M19" s="131"/>
      <c r="N19" s="145" t="s">
        <v>468</v>
      </c>
      <c r="O19" s="122" t="s">
        <v>469</v>
      </c>
      <c r="P19" s="2"/>
    </row>
    <row r="20" spans="1:16" ht="18">
      <c r="A20" s="123">
        <v>5</v>
      </c>
      <c r="B20" s="139" t="s">
        <v>69</v>
      </c>
      <c r="C20" s="149">
        <v>24347</v>
      </c>
      <c r="D20" s="126" t="s">
        <v>11</v>
      </c>
      <c r="E20" s="151">
        <v>10</v>
      </c>
      <c r="F20" s="151"/>
      <c r="G20" s="151">
        <v>0.7</v>
      </c>
      <c r="H20" s="142">
        <v>42826</v>
      </c>
      <c r="I20" s="129"/>
      <c r="J20" s="129"/>
      <c r="K20" s="129"/>
      <c r="L20" s="128"/>
      <c r="M20" s="131"/>
      <c r="N20" s="145" t="s">
        <v>468</v>
      </c>
      <c r="O20" s="122"/>
      <c r="P20" s="2"/>
    </row>
    <row r="21" spans="1:16" ht="31.5">
      <c r="A21" s="123">
        <v>6</v>
      </c>
      <c r="B21" s="154" t="s">
        <v>77</v>
      </c>
      <c r="C21" s="149">
        <v>25721</v>
      </c>
      <c r="D21" s="126" t="s">
        <v>38</v>
      </c>
      <c r="E21" s="152">
        <v>7</v>
      </c>
      <c r="F21" s="152">
        <v>2</v>
      </c>
      <c r="G21" s="152">
        <v>0.5</v>
      </c>
      <c r="H21" s="153">
        <v>41730</v>
      </c>
      <c r="I21" s="151">
        <v>10</v>
      </c>
      <c r="J21" s="151">
        <v>0</v>
      </c>
      <c r="K21" s="151">
        <v>0.7</v>
      </c>
      <c r="L21" s="142">
        <v>43497</v>
      </c>
      <c r="M21" s="131"/>
      <c r="N21" s="138" t="s">
        <v>467</v>
      </c>
      <c r="O21" s="145" t="s">
        <v>468</v>
      </c>
      <c r="P21" s="2"/>
    </row>
    <row r="22" spans="1:16" ht="18">
      <c r="A22" s="146" t="s">
        <v>183</v>
      </c>
      <c r="B22" s="146"/>
      <c r="C22" s="146" t="s">
        <v>470</v>
      </c>
      <c r="D22" s="146"/>
      <c r="E22" s="146"/>
      <c r="F22" s="146"/>
      <c r="G22" s="127"/>
      <c r="H22" s="147"/>
      <c r="I22" s="129"/>
      <c r="J22" s="129"/>
      <c r="K22" s="129"/>
      <c r="L22" s="129"/>
      <c r="M22" s="131"/>
      <c r="N22" s="132"/>
      <c r="O22" s="122"/>
      <c r="P22" s="2"/>
    </row>
    <row r="23" spans="1:16" ht="18">
      <c r="A23" s="123">
        <v>1</v>
      </c>
      <c r="B23" s="155" t="s">
        <v>184</v>
      </c>
      <c r="C23" s="156">
        <v>24024</v>
      </c>
      <c r="D23" s="126" t="s">
        <v>12</v>
      </c>
      <c r="E23" s="157">
        <v>5</v>
      </c>
      <c r="F23" s="157">
        <v>0</v>
      </c>
      <c r="G23" s="127">
        <v>0.5</v>
      </c>
      <c r="H23" s="156">
        <v>41821</v>
      </c>
      <c r="I23" s="129"/>
      <c r="J23" s="129"/>
      <c r="K23" s="129"/>
      <c r="L23" s="129"/>
      <c r="M23" s="131"/>
      <c r="N23" s="132"/>
      <c r="O23" s="122"/>
      <c r="P23" s="95"/>
    </row>
    <row r="24" spans="1:16" ht="18">
      <c r="A24" s="123">
        <v>2</v>
      </c>
      <c r="B24" s="155" t="s">
        <v>96</v>
      </c>
      <c r="C24" s="156">
        <v>28073</v>
      </c>
      <c r="D24" s="126" t="s">
        <v>11</v>
      </c>
      <c r="E24" s="157">
        <v>5</v>
      </c>
      <c r="F24" s="157">
        <v>0</v>
      </c>
      <c r="G24" s="127">
        <v>0.5</v>
      </c>
      <c r="H24" s="156">
        <v>42461</v>
      </c>
      <c r="I24" s="129"/>
      <c r="J24" s="129"/>
      <c r="K24" s="129"/>
      <c r="L24" s="129"/>
      <c r="M24" s="131"/>
      <c r="N24" s="132"/>
      <c r="O24" s="122"/>
      <c r="P24" s="95"/>
    </row>
    <row r="25" spans="1:16" ht="18">
      <c r="A25" s="123">
        <v>3</v>
      </c>
      <c r="B25" s="124" t="s">
        <v>95</v>
      </c>
      <c r="C25" s="134" t="s">
        <v>186</v>
      </c>
      <c r="D25" s="126" t="s">
        <v>12</v>
      </c>
      <c r="E25" s="126">
        <v>8</v>
      </c>
      <c r="F25" s="126">
        <v>0</v>
      </c>
      <c r="G25" s="158">
        <v>0.5</v>
      </c>
      <c r="H25" s="128">
        <v>42248</v>
      </c>
      <c r="I25" s="129">
        <v>10</v>
      </c>
      <c r="J25" s="129">
        <v>0</v>
      </c>
      <c r="K25" s="129">
        <v>0.7</v>
      </c>
      <c r="L25" s="130">
        <v>42979</v>
      </c>
      <c r="M25" s="131">
        <v>0.2</v>
      </c>
      <c r="N25" s="138"/>
      <c r="O25" s="122"/>
      <c r="P25" s="2"/>
    </row>
    <row r="26" spans="1:16" ht="31.5">
      <c r="A26" s="123">
        <v>4</v>
      </c>
      <c r="B26" s="124" t="s">
        <v>179</v>
      </c>
      <c r="C26" s="125">
        <v>31992</v>
      </c>
      <c r="D26" s="126" t="s">
        <v>12</v>
      </c>
      <c r="E26" s="131"/>
      <c r="F26" s="131"/>
      <c r="G26" s="131"/>
      <c r="H26" s="131"/>
      <c r="I26" s="126">
        <v>5</v>
      </c>
      <c r="J26" s="126">
        <v>0</v>
      </c>
      <c r="K26" s="158">
        <v>0.5</v>
      </c>
      <c r="L26" s="128">
        <v>43617</v>
      </c>
      <c r="M26" s="131">
        <v>0.5</v>
      </c>
      <c r="N26" s="132" t="s">
        <v>471</v>
      </c>
      <c r="O26" s="122"/>
      <c r="P26" s="2"/>
    </row>
    <row r="27" spans="1:16" ht="31.5">
      <c r="A27" s="123">
        <v>5</v>
      </c>
      <c r="B27" s="124" t="s">
        <v>232</v>
      </c>
      <c r="C27" s="125">
        <v>27921</v>
      </c>
      <c r="D27" s="126" t="s">
        <v>38</v>
      </c>
      <c r="E27" s="126">
        <v>10</v>
      </c>
      <c r="F27" s="126">
        <v>0</v>
      </c>
      <c r="G27" s="127">
        <v>0.7</v>
      </c>
      <c r="H27" s="128">
        <v>41640</v>
      </c>
      <c r="I27" s="129">
        <v>15</v>
      </c>
      <c r="J27" s="129">
        <v>0</v>
      </c>
      <c r="K27" s="129">
        <v>1</v>
      </c>
      <c r="L27" s="130">
        <v>43466</v>
      </c>
      <c r="M27" s="131">
        <v>0.3</v>
      </c>
      <c r="N27" s="138" t="s">
        <v>467</v>
      </c>
      <c r="O27" s="122" t="s">
        <v>466</v>
      </c>
      <c r="P27" s="2"/>
    </row>
    <row r="28" spans="1:16" ht="18">
      <c r="A28" s="123">
        <v>6</v>
      </c>
      <c r="B28" s="154" t="s">
        <v>90</v>
      </c>
      <c r="C28" s="125">
        <v>26567</v>
      </c>
      <c r="D28" s="126" t="s">
        <v>12</v>
      </c>
      <c r="E28" s="151">
        <v>10</v>
      </c>
      <c r="F28" s="151">
        <v>0</v>
      </c>
      <c r="G28" s="151">
        <v>0.7</v>
      </c>
      <c r="H28" s="159">
        <v>41913</v>
      </c>
      <c r="I28" s="129">
        <v>15</v>
      </c>
      <c r="J28" s="129"/>
      <c r="K28" s="129">
        <v>0.7</v>
      </c>
      <c r="L28" s="130">
        <v>43739</v>
      </c>
      <c r="M28" s="131"/>
      <c r="N28" s="145" t="s">
        <v>468</v>
      </c>
      <c r="O28" s="122" t="s">
        <v>469</v>
      </c>
      <c r="P28" s="2"/>
    </row>
    <row r="29" spans="1:16" ht="18">
      <c r="A29" s="123">
        <v>7</v>
      </c>
      <c r="B29" s="139" t="s">
        <v>95</v>
      </c>
      <c r="C29" s="125">
        <v>27933</v>
      </c>
      <c r="D29" s="126" t="s">
        <v>12</v>
      </c>
      <c r="E29" s="151">
        <v>8</v>
      </c>
      <c r="F29" s="151"/>
      <c r="G29" s="151">
        <v>0.5</v>
      </c>
      <c r="H29" s="159">
        <v>42248</v>
      </c>
      <c r="I29" s="129">
        <v>10</v>
      </c>
      <c r="J29" s="129"/>
      <c r="K29" s="129">
        <v>0.7</v>
      </c>
      <c r="L29" s="130">
        <v>42979</v>
      </c>
      <c r="M29" s="131">
        <v>0.3</v>
      </c>
      <c r="N29" s="145" t="s">
        <v>468</v>
      </c>
      <c r="O29" s="122" t="s">
        <v>472</v>
      </c>
      <c r="P29" s="2"/>
    </row>
    <row r="30" spans="1:16" ht="18">
      <c r="A30" s="146" t="s">
        <v>187</v>
      </c>
      <c r="B30" s="146"/>
      <c r="C30" s="146"/>
      <c r="D30" s="146"/>
      <c r="E30" s="146"/>
      <c r="F30" s="146"/>
      <c r="G30" s="127"/>
      <c r="H30" s="147"/>
      <c r="I30" s="129"/>
      <c r="J30" s="129"/>
      <c r="K30" s="129"/>
      <c r="L30" s="129"/>
      <c r="M30" s="131"/>
      <c r="N30" s="132"/>
      <c r="O30" s="122"/>
      <c r="P30" s="2"/>
    </row>
    <row r="31" spans="1:16" ht="47.25">
      <c r="A31" s="157"/>
      <c r="B31" s="157" t="s">
        <v>80</v>
      </c>
      <c r="C31" s="156">
        <v>23678</v>
      </c>
      <c r="D31" s="126" t="s">
        <v>151</v>
      </c>
      <c r="E31" s="160">
        <v>10</v>
      </c>
      <c r="F31" s="160">
        <v>0</v>
      </c>
      <c r="G31" s="161">
        <v>0.7</v>
      </c>
      <c r="H31" s="162">
        <v>41334</v>
      </c>
      <c r="I31" s="129"/>
      <c r="J31" s="129"/>
      <c r="K31" s="129"/>
      <c r="L31" s="129"/>
      <c r="M31" s="131"/>
      <c r="N31" s="163" t="s">
        <v>473</v>
      </c>
      <c r="O31" s="122" t="s">
        <v>474</v>
      </c>
      <c r="P31" s="95"/>
    </row>
    <row r="32" spans="1:16" ht="31.5">
      <c r="A32" s="123">
        <v>2</v>
      </c>
      <c r="B32" s="124" t="s">
        <v>100</v>
      </c>
      <c r="C32" s="125">
        <v>33886</v>
      </c>
      <c r="D32" s="126" t="s">
        <v>12</v>
      </c>
      <c r="E32" s="126"/>
      <c r="F32" s="126"/>
      <c r="G32" s="127"/>
      <c r="H32" s="128"/>
      <c r="I32" s="129"/>
      <c r="J32" s="129"/>
      <c r="K32" s="129"/>
      <c r="L32" s="129"/>
      <c r="M32" s="131"/>
      <c r="N32" s="132" t="s">
        <v>471</v>
      </c>
      <c r="O32" s="122"/>
      <c r="P32" s="2"/>
    </row>
    <row r="33" spans="1:16" ht="31.5">
      <c r="A33" s="123">
        <v>3</v>
      </c>
      <c r="B33" s="133" t="s">
        <v>178</v>
      </c>
      <c r="C33" s="125">
        <v>29445</v>
      </c>
      <c r="D33" s="126" t="s">
        <v>38</v>
      </c>
      <c r="E33" s="126">
        <v>5</v>
      </c>
      <c r="F33" s="126">
        <v>0</v>
      </c>
      <c r="G33" s="127">
        <v>0.5</v>
      </c>
      <c r="H33" s="128">
        <v>41579</v>
      </c>
      <c r="I33" s="148">
        <v>10</v>
      </c>
      <c r="J33" s="129">
        <v>0</v>
      </c>
      <c r="K33" s="129">
        <v>0.7</v>
      </c>
      <c r="L33" s="128">
        <v>43405</v>
      </c>
      <c r="M33" s="131">
        <v>0.19999999999999996</v>
      </c>
      <c r="N33" s="138" t="s">
        <v>467</v>
      </c>
      <c r="O33" s="122" t="s">
        <v>466</v>
      </c>
      <c r="P33" s="2"/>
    </row>
    <row r="34" spans="1:16" ht="31.5">
      <c r="A34" s="123">
        <v>4</v>
      </c>
      <c r="B34" s="133" t="s">
        <v>190</v>
      </c>
      <c r="C34" s="125">
        <v>30477</v>
      </c>
      <c r="D34" s="126" t="s">
        <v>12</v>
      </c>
      <c r="E34" s="126">
        <v>5</v>
      </c>
      <c r="F34" s="126">
        <v>0</v>
      </c>
      <c r="G34" s="127">
        <v>0.5</v>
      </c>
      <c r="H34" s="128">
        <v>41456</v>
      </c>
      <c r="I34" s="129">
        <v>10</v>
      </c>
      <c r="J34" s="129">
        <v>0</v>
      </c>
      <c r="K34" s="129">
        <v>0.7</v>
      </c>
      <c r="L34" s="130">
        <v>43282</v>
      </c>
      <c r="M34" s="131">
        <v>0.19999999999999996</v>
      </c>
      <c r="N34" s="138" t="s">
        <v>467</v>
      </c>
      <c r="O34" s="122"/>
      <c r="P34" s="2"/>
    </row>
    <row r="35" spans="1:16" ht="31.5">
      <c r="A35" s="123">
        <v>5</v>
      </c>
      <c r="B35" s="133" t="s">
        <v>191</v>
      </c>
      <c r="C35" s="125">
        <v>30380</v>
      </c>
      <c r="D35" s="126" t="s">
        <v>137</v>
      </c>
      <c r="E35" s="126">
        <v>5</v>
      </c>
      <c r="F35" s="126">
        <v>0</v>
      </c>
      <c r="G35" s="127">
        <v>0.5</v>
      </c>
      <c r="H35" s="128">
        <v>41456</v>
      </c>
      <c r="I35" s="129">
        <v>10</v>
      </c>
      <c r="J35" s="129">
        <v>0</v>
      </c>
      <c r="K35" s="129">
        <v>0.7</v>
      </c>
      <c r="L35" s="130">
        <v>43282</v>
      </c>
      <c r="M35" s="131">
        <v>0.19999999999999996</v>
      </c>
      <c r="N35" s="138" t="s">
        <v>467</v>
      </c>
      <c r="O35" s="122"/>
      <c r="P35" s="2"/>
    </row>
    <row r="36" spans="1:16" ht="18">
      <c r="A36" s="164">
        <v>6</v>
      </c>
      <c r="B36" s="124" t="s">
        <v>429</v>
      </c>
      <c r="C36" s="125"/>
      <c r="D36" s="126" t="s">
        <v>11</v>
      </c>
      <c r="E36" s="126"/>
      <c r="F36" s="126"/>
      <c r="G36" s="127"/>
      <c r="H36" s="128">
        <v>43556</v>
      </c>
      <c r="I36" s="129"/>
      <c r="J36" s="129"/>
      <c r="K36" s="129"/>
      <c r="L36" s="130"/>
      <c r="M36" s="131"/>
      <c r="N36" s="132"/>
      <c r="O36" s="122" t="s">
        <v>475</v>
      </c>
      <c r="P36" s="2"/>
    </row>
    <row r="37" spans="1:16" ht="18">
      <c r="A37" s="164">
        <v>22</v>
      </c>
      <c r="B37" s="139" t="s">
        <v>141</v>
      </c>
      <c r="C37" s="125">
        <v>23204</v>
      </c>
      <c r="D37" s="126" t="s">
        <v>11</v>
      </c>
      <c r="E37" s="140">
        <v>15</v>
      </c>
      <c r="F37" s="140">
        <v>0</v>
      </c>
      <c r="G37" s="165">
        <v>1</v>
      </c>
      <c r="H37" s="142">
        <v>42917</v>
      </c>
      <c r="I37" s="129"/>
      <c r="J37" s="129"/>
      <c r="K37" s="129"/>
      <c r="L37" s="129"/>
      <c r="M37" s="131"/>
      <c r="N37" s="145" t="s">
        <v>468</v>
      </c>
      <c r="O37" s="2"/>
      <c r="P37" s="2"/>
    </row>
    <row r="38" spans="1:16" ht="18">
      <c r="A38" s="166" t="s">
        <v>200</v>
      </c>
      <c r="B38" s="146"/>
      <c r="C38" s="134"/>
      <c r="D38" s="167"/>
      <c r="E38" s="167"/>
      <c r="F38" s="167"/>
      <c r="G38" s="127"/>
      <c r="H38" s="125"/>
      <c r="I38" s="129"/>
      <c r="J38" s="129"/>
      <c r="K38" s="129"/>
      <c r="L38" s="129"/>
      <c r="M38" s="131"/>
      <c r="N38" s="132"/>
      <c r="O38" s="122"/>
      <c r="P38" s="2"/>
    </row>
    <row r="39" spans="1:16" ht="47.25">
      <c r="A39" s="164">
        <v>1</v>
      </c>
      <c r="B39" s="168" t="s">
        <v>226</v>
      </c>
      <c r="C39" s="134" t="s">
        <v>227</v>
      </c>
      <c r="D39" s="126" t="s">
        <v>151</v>
      </c>
      <c r="E39" s="169">
        <v>5</v>
      </c>
      <c r="F39" s="169">
        <v>0</v>
      </c>
      <c r="G39" s="170">
        <v>0.5</v>
      </c>
      <c r="H39" s="171">
        <v>42614</v>
      </c>
      <c r="I39" s="136"/>
      <c r="J39" s="136"/>
      <c r="K39" s="136"/>
      <c r="L39" s="136"/>
      <c r="M39" s="131"/>
      <c r="N39" s="163" t="s">
        <v>473</v>
      </c>
      <c r="O39" s="122" t="s">
        <v>476</v>
      </c>
      <c r="P39" s="2"/>
    </row>
    <row r="40" spans="1:16" ht="31.5">
      <c r="A40" s="164">
        <v>2</v>
      </c>
      <c r="B40" s="133" t="s">
        <v>116</v>
      </c>
      <c r="C40" s="134" t="s">
        <v>203</v>
      </c>
      <c r="D40" s="126" t="s">
        <v>12</v>
      </c>
      <c r="E40" s="172">
        <v>6</v>
      </c>
      <c r="F40" s="172">
        <v>5</v>
      </c>
      <c r="G40" s="158">
        <v>0.5</v>
      </c>
      <c r="H40" s="153">
        <v>41640</v>
      </c>
      <c r="I40" s="129"/>
      <c r="J40" s="129"/>
      <c r="K40" s="129"/>
      <c r="L40" s="173">
        <v>2018</v>
      </c>
      <c r="M40" s="131"/>
      <c r="N40" s="138" t="s">
        <v>467</v>
      </c>
      <c r="O40" s="984" t="s">
        <v>473</v>
      </c>
      <c r="P40" s="985"/>
    </row>
    <row r="41" spans="1:16" ht="31.5">
      <c r="A41" s="164">
        <v>3</v>
      </c>
      <c r="B41" s="133" t="s">
        <v>83</v>
      </c>
      <c r="C41" s="174" t="s">
        <v>197</v>
      </c>
      <c r="D41" s="172" t="s">
        <v>38</v>
      </c>
      <c r="E41" s="172">
        <v>10</v>
      </c>
      <c r="F41" s="172">
        <v>0</v>
      </c>
      <c r="G41" s="158">
        <v>0.7</v>
      </c>
      <c r="H41" s="153">
        <v>41640</v>
      </c>
      <c r="I41" s="152">
        <v>15</v>
      </c>
      <c r="J41" s="152">
        <v>0</v>
      </c>
      <c r="K41" s="152">
        <v>1</v>
      </c>
      <c r="L41" s="175">
        <v>43466</v>
      </c>
      <c r="M41" s="176"/>
      <c r="N41" s="138" t="s">
        <v>467</v>
      </c>
      <c r="O41" s="177" t="s">
        <v>466</v>
      </c>
      <c r="P41" s="2"/>
    </row>
    <row r="42" spans="1:16" ht="18">
      <c r="A42" s="164">
        <v>4</v>
      </c>
      <c r="B42" s="124" t="s">
        <v>194</v>
      </c>
      <c r="C42" s="125">
        <v>34505</v>
      </c>
      <c r="D42" s="167" t="s">
        <v>12</v>
      </c>
      <c r="E42" s="167"/>
      <c r="F42" s="167"/>
      <c r="G42" s="127"/>
      <c r="H42" s="125"/>
      <c r="I42" s="129"/>
      <c r="J42" s="129"/>
      <c r="K42" s="129"/>
      <c r="L42" s="129"/>
      <c r="M42" s="131"/>
      <c r="N42" s="132"/>
      <c r="O42" s="122"/>
      <c r="P42" s="2"/>
    </row>
    <row r="43" spans="1:16" ht="18">
      <c r="A43" s="164">
        <v>5</v>
      </c>
      <c r="B43" s="124"/>
      <c r="C43" s="125"/>
      <c r="D43" s="167"/>
      <c r="E43" s="167"/>
      <c r="F43" s="167"/>
      <c r="G43" s="127"/>
      <c r="H43" s="125"/>
      <c r="I43" s="129"/>
      <c r="J43" s="129"/>
      <c r="K43" s="129"/>
      <c r="L43" s="129"/>
      <c r="M43" s="131"/>
      <c r="N43" s="132"/>
      <c r="O43" s="122"/>
      <c r="P43" s="2"/>
    </row>
    <row r="44" spans="1:16" ht="18">
      <c r="A44" s="146" t="s">
        <v>192</v>
      </c>
      <c r="B44" s="146"/>
      <c r="C44" s="146"/>
      <c r="D44" s="126" t="s">
        <v>1</v>
      </c>
      <c r="E44" s="146"/>
      <c r="F44" s="146"/>
      <c r="G44" s="135"/>
      <c r="H44" s="147"/>
      <c r="I44" s="136"/>
      <c r="J44" s="136"/>
      <c r="K44" s="136"/>
      <c r="L44" s="136"/>
      <c r="M44" s="131"/>
      <c r="N44" s="178"/>
      <c r="O44" s="122"/>
      <c r="P44" s="2"/>
    </row>
    <row r="45" spans="1:16" ht="31.5">
      <c r="A45" s="123">
        <v>1</v>
      </c>
      <c r="B45" s="154" t="s">
        <v>44</v>
      </c>
      <c r="C45" s="125">
        <v>25339</v>
      </c>
      <c r="D45" s="126" t="s">
        <v>12</v>
      </c>
      <c r="E45" s="129">
        <v>10</v>
      </c>
      <c r="F45" s="129"/>
      <c r="G45" s="129">
        <v>0.7</v>
      </c>
      <c r="H45" s="130">
        <v>42461</v>
      </c>
      <c r="I45" s="140">
        <v>10</v>
      </c>
      <c r="J45" s="140">
        <v>0</v>
      </c>
      <c r="K45" s="179">
        <v>0.7</v>
      </c>
      <c r="L45" s="142">
        <v>42461</v>
      </c>
      <c r="M45" s="131"/>
      <c r="N45" s="138" t="s">
        <v>467</v>
      </c>
      <c r="O45" s="145" t="s">
        <v>468</v>
      </c>
      <c r="P45" s="2"/>
    </row>
    <row r="46" spans="1:16" ht="47.25">
      <c r="A46" s="123"/>
      <c r="B46" s="133" t="s">
        <v>74</v>
      </c>
      <c r="C46" s="125">
        <v>24847</v>
      </c>
      <c r="D46" s="126" t="s">
        <v>12</v>
      </c>
      <c r="E46" s="173">
        <v>10</v>
      </c>
      <c r="F46" s="173">
        <v>0</v>
      </c>
      <c r="G46" s="173">
        <v>0.7</v>
      </c>
      <c r="H46" s="180">
        <v>41030</v>
      </c>
      <c r="I46" s="169">
        <v>15</v>
      </c>
      <c r="J46" s="169">
        <v>0</v>
      </c>
      <c r="K46" s="161">
        <v>1</v>
      </c>
      <c r="L46" s="171">
        <v>42856</v>
      </c>
      <c r="M46" s="131"/>
      <c r="N46" s="163" t="s">
        <v>473</v>
      </c>
      <c r="O46" s="122"/>
      <c r="P46" s="2"/>
    </row>
    <row r="47" spans="1:16" ht="18">
      <c r="A47" s="123">
        <v>2</v>
      </c>
      <c r="B47" s="133" t="s">
        <v>88</v>
      </c>
      <c r="C47" s="125">
        <v>26384</v>
      </c>
      <c r="D47" s="126" t="s">
        <v>38</v>
      </c>
      <c r="E47" s="129">
        <v>15</v>
      </c>
      <c r="F47" s="129"/>
      <c r="G47" s="129">
        <v>1</v>
      </c>
      <c r="H47" s="130">
        <v>42979</v>
      </c>
      <c r="I47" s="129"/>
      <c r="J47" s="129"/>
      <c r="K47" s="129"/>
      <c r="L47" s="130"/>
      <c r="M47" s="131"/>
      <c r="N47" s="132"/>
      <c r="O47" s="122"/>
      <c r="P47" s="2"/>
    </row>
    <row r="48" spans="1:16" ht="47.25">
      <c r="A48" s="164">
        <v>9</v>
      </c>
      <c r="B48" s="168" t="s">
        <v>198</v>
      </c>
      <c r="C48" s="125" t="s">
        <v>199</v>
      </c>
      <c r="D48" s="126" t="s">
        <v>137</v>
      </c>
      <c r="E48" s="169">
        <v>5</v>
      </c>
      <c r="F48" s="169">
        <v>0</v>
      </c>
      <c r="G48" s="170">
        <v>0.5</v>
      </c>
      <c r="H48" s="171">
        <v>42826</v>
      </c>
      <c r="I48" s="136"/>
      <c r="J48" s="136"/>
      <c r="K48" s="136"/>
      <c r="L48" s="136"/>
      <c r="M48" s="131"/>
      <c r="N48" s="163" t="s">
        <v>473</v>
      </c>
      <c r="O48" s="122"/>
      <c r="P48" s="2"/>
    </row>
    <row r="49" spans="1:16" ht="31.5">
      <c r="A49" s="164">
        <v>3</v>
      </c>
      <c r="B49" s="133" t="s">
        <v>195</v>
      </c>
      <c r="C49" s="134" t="s">
        <v>196</v>
      </c>
      <c r="D49" s="126" t="s">
        <v>11</v>
      </c>
      <c r="E49" s="126">
        <v>5</v>
      </c>
      <c r="F49" s="126">
        <v>0</v>
      </c>
      <c r="G49" s="127">
        <v>0.5</v>
      </c>
      <c r="H49" s="128">
        <v>42583</v>
      </c>
      <c r="I49" s="129"/>
      <c r="J49" s="129" t="s">
        <v>1</v>
      </c>
      <c r="K49" s="129"/>
      <c r="L49" s="129"/>
      <c r="M49" s="131"/>
      <c r="N49" s="138" t="s">
        <v>467</v>
      </c>
      <c r="O49" s="122"/>
      <c r="P49" s="2"/>
    </row>
    <row r="50" spans="1:16" ht="18">
      <c r="A50" s="181">
        <v>6</v>
      </c>
      <c r="B50" s="133" t="s">
        <v>431</v>
      </c>
      <c r="C50" s="174"/>
      <c r="D50" s="172" t="s">
        <v>16</v>
      </c>
      <c r="E50" s="172"/>
      <c r="F50" s="172"/>
      <c r="G50" s="182"/>
      <c r="H50" s="128">
        <v>43556</v>
      </c>
      <c r="I50" s="152"/>
      <c r="J50" s="152"/>
      <c r="K50" s="152"/>
      <c r="L50" s="152"/>
      <c r="M50" s="176"/>
      <c r="N50" s="183"/>
      <c r="O50" s="177" t="s">
        <v>475</v>
      </c>
      <c r="P50" s="2"/>
    </row>
    <row r="51" spans="1:16" ht="18">
      <c r="A51" s="146" t="s">
        <v>206</v>
      </c>
      <c r="B51" s="146"/>
      <c r="C51" s="146"/>
      <c r="D51" s="146"/>
      <c r="E51" s="146"/>
      <c r="F51" s="146"/>
      <c r="G51" s="135"/>
      <c r="H51" s="147"/>
      <c r="I51" s="136"/>
      <c r="J51" s="136"/>
      <c r="K51" s="136"/>
      <c r="L51" s="136"/>
      <c r="M51" s="131"/>
      <c r="N51" s="178"/>
      <c r="O51" s="122"/>
      <c r="P51" s="2"/>
    </row>
    <row r="52" spans="1:16" ht="47.25">
      <c r="A52" s="123">
        <v>1</v>
      </c>
      <c r="B52" s="168" t="s">
        <v>207</v>
      </c>
      <c r="C52" s="134" t="s">
        <v>208</v>
      </c>
      <c r="D52" s="126" t="s">
        <v>151</v>
      </c>
      <c r="E52" s="169">
        <v>5</v>
      </c>
      <c r="F52" s="169">
        <v>0</v>
      </c>
      <c r="G52" s="170">
        <v>0.5</v>
      </c>
      <c r="H52" s="171">
        <v>42614</v>
      </c>
      <c r="I52" s="136"/>
      <c r="J52" s="136"/>
      <c r="K52" s="136"/>
      <c r="L52" s="136"/>
      <c r="M52" s="176">
        <v>0.2</v>
      </c>
      <c r="N52" s="163" t="s">
        <v>473</v>
      </c>
      <c r="O52" s="122"/>
      <c r="P52" s="2"/>
    </row>
    <row r="53" spans="1:16" ht="31.5">
      <c r="A53" s="123">
        <v>2</v>
      </c>
      <c r="B53" s="133" t="s">
        <v>211</v>
      </c>
      <c r="C53" s="134" t="s">
        <v>18</v>
      </c>
      <c r="D53" s="126" t="s">
        <v>11</v>
      </c>
      <c r="E53" s="126">
        <v>5</v>
      </c>
      <c r="F53" s="126">
        <v>0</v>
      </c>
      <c r="G53" s="135">
        <v>0.5</v>
      </c>
      <c r="H53" s="128">
        <v>41456</v>
      </c>
      <c r="I53" s="136">
        <v>10</v>
      </c>
      <c r="J53" s="136">
        <v>0</v>
      </c>
      <c r="K53" s="184">
        <v>0.7</v>
      </c>
      <c r="L53" s="137">
        <v>43282</v>
      </c>
      <c r="M53" s="131">
        <v>0.2</v>
      </c>
      <c r="N53" s="138" t="s">
        <v>467</v>
      </c>
      <c r="O53" s="122"/>
      <c r="P53" s="2"/>
    </row>
    <row r="54" spans="1:16" ht="18">
      <c r="A54" s="123">
        <v>3</v>
      </c>
      <c r="B54" s="139" t="s">
        <v>81</v>
      </c>
      <c r="C54" s="125">
        <v>26105</v>
      </c>
      <c r="D54" s="126" t="s">
        <v>12</v>
      </c>
      <c r="E54" s="140">
        <v>11</v>
      </c>
      <c r="F54" s="140">
        <v>2</v>
      </c>
      <c r="G54" s="141">
        <v>0.7</v>
      </c>
      <c r="H54" s="185">
        <v>40603</v>
      </c>
      <c r="I54" s="143">
        <v>15</v>
      </c>
      <c r="J54" s="143">
        <v>0</v>
      </c>
      <c r="K54" s="186">
        <v>1</v>
      </c>
      <c r="L54" s="144">
        <v>42005</v>
      </c>
      <c r="M54" s="131"/>
      <c r="N54" s="145" t="s">
        <v>468</v>
      </c>
      <c r="O54" s="122"/>
      <c r="P54" s="2"/>
    </row>
    <row r="55" spans="1:16" ht="18">
      <c r="A55" s="123">
        <v>4</v>
      </c>
      <c r="B55" s="150" t="s">
        <v>477</v>
      </c>
      <c r="C55" s="125">
        <v>29744</v>
      </c>
      <c r="D55" s="126" t="s">
        <v>137</v>
      </c>
      <c r="E55" s="136">
        <v>5</v>
      </c>
      <c r="F55" s="136">
        <v>0</v>
      </c>
      <c r="G55" s="187">
        <v>0.5</v>
      </c>
      <c r="H55" s="188">
        <v>41244</v>
      </c>
      <c r="I55" s="136"/>
      <c r="J55" s="136"/>
      <c r="K55" s="131">
        <v>0.7</v>
      </c>
      <c r="L55" s="137">
        <v>43070</v>
      </c>
      <c r="M55" s="131"/>
      <c r="N55" s="145" t="s">
        <v>468</v>
      </c>
      <c r="O55" s="122"/>
      <c r="P55" s="2"/>
    </row>
    <row r="56" spans="1:16" ht="47.25">
      <c r="A56" s="123">
        <v>5</v>
      </c>
      <c r="B56" s="133" t="s">
        <v>82</v>
      </c>
      <c r="C56" s="125">
        <v>26271</v>
      </c>
      <c r="D56" s="126" t="s">
        <v>38</v>
      </c>
      <c r="E56" s="189">
        <v>11</v>
      </c>
      <c r="F56" s="189">
        <v>7</v>
      </c>
      <c r="G56" s="190">
        <v>0.7</v>
      </c>
      <c r="H56" s="191">
        <v>40603</v>
      </c>
      <c r="I56" s="192">
        <v>15</v>
      </c>
      <c r="J56" s="192">
        <v>0</v>
      </c>
      <c r="K56" s="193">
        <v>1</v>
      </c>
      <c r="L56" s="137">
        <v>42005</v>
      </c>
      <c r="M56" s="131"/>
      <c r="N56" s="163" t="s">
        <v>473</v>
      </c>
      <c r="O56" s="122"/>
      <c r="P56" s="2"/>
    </row>
    <row r="57" spans="1:16" ht="18">
      <c r="A57" s="146" t="s">
        <v>213</v>
      </c>
      <c r="B57" s="146"/>
      <c r="C57" s="146"/>
      <c r="D57" s="146"/>
      <c r="E57" s="146"/>
      <c r="F57" s="146"/>
      <c r="G57" s="135"/>
      <c r="H57" s="147"/>
      <c r="I57" s="194"/>
      <c r="J57" s="2"/>
      <c r="K57" s="2"/>
      <c r="L57" s="136"/>
      <c r="M57" s="131"/>
      <c r="N57" s="178"/>
      <c r="O57" s="122"/>
      <c r="P57" s="2"/>
    </row>
    <row r="58" spans="1:16" ht="18">
      <c r="A58" s="123">
        <v>1</v>
      </c>
      <c r="B58" s="195" t="s">
        <v>64</v>
      </c>
      <c r="C58" s="196">
        <v>24101</v>
      </c>
      <c r="D58" s="126" t="s">
        <v>12</v>
      </c>
      <c r="E58" s="197">
        <v>11</v>
      </c>
      <c r="F58" s="197">
        <v>2</v>
      </c>
      <c r="G58" s="135">
        <v>0.7</v>
      </c>
      <c r="H58" s="191">
        <v>40603</v>
      </c>
      <c r="I58" s="136">
        <v>15</v>
      </c>
      <c r="J58" s="136" t="s">
        <v>1</v>
      </c>
      <c r="K58" s="198">
        <v>1</v>
      </c>
      <c r="L58" s="137">
        <v>42005</v>
      </c>
      <c r="M58" s="131"/>
      <c r="N58" s="145" t="s">
        <v>468</v>
      </c>
      <c r="O58" s="122"/>
      <c r="P58" s="95"/>
    </row>
    <row r="59" spans="1:16" ht="47.25">
      <c r="A59" s="123">
        <v>2</v>
      </c>
      <c r="B59" s="168" t="s">
        <v>216</v>
      </c>
      <c r="C59" s="134" t="s">
        <v>217</v>
      </c>
      <c r="D59" s="126" t="s">
        <v>137</v>
      </c>
      <c r="E59" s="169">
        <v>5</v>
      </c>
      <c r="F59" s="169">
        <v>0</v>
      </c>
      <c r="G59" s="161">
        <v>0.5</v>
      </c>
      <c r="H59" s="171">
        <v>42156</v>
      </c>
      <c r="I59" s="129"/>
      <c r="J59" s="129"/>
      <c r="K59" s="129"/>
      <c r="L59" s="129"/>
      <c r="M59" s="131"/>
      <c r="N59" s="163" t="s">
        <v>473</v>
      </c>
      <c r="O59" s="122" t="s">
        <v>478</v>
      </c>
      <c r="P59" s="2"/>
    </row>
    <row r="60" spans="1:16" ht="31.5">
      <c r="A60" s="123">
        <v>3</v>
      </c>
      <c r="B60" s="133" t="s">
        <v>218</v>
      </c>
      <c r="C60" s="125">
        <v>28370</v>
      </c>
      <c r="D60" s="126" t="s">
        <v>38</v>
      </c>
      <c r="E60" s="126">
        <v>5</v>
      </c>
      <c r="F60" s="126">
        <v>0</v>
      </c>
      <c r="G60" s="135">
        <v>0.5</v>
      </c>
      <c r="H60" s="128">
        <v>41456</v>
      </c>
      <c r="I60" s="136">
        <v>10</v>
      </c>
      <c r="J60" s="136">
        <v>0</v>
      </c>
      <c r="K60" s="136">
        <v>0.7</v>
      </c>
      <c r="L60" s="137">
        <v>43282</v>
      </c>
      <c r="M60" s="131"/>
      <c r="N60" s="138" t="s">
        <v>467</v>
      </c>
      <c r="O60" s="122"/>
      <c r="P60" s="2"/>
    </row>
    <row r="61" spans="1:16" ht="31.5">
      <c r="A61" s="123">
        <v>4</v>
      </c>
      <c r="B61" s="124" t="s">
        <v>166</v>
      </c>
      <c r="C61" s="134" t="s">
        <v>204</v>
      </c>
      <c r="D61" s="126" t="s">
        <v>16</v>
      </c>
      <c r="E61" s="126"/>
      <c r="F61" s="126"/>
      <c r="G61" s="127"/>
      <c r="H61" s="128"/>
      <c r="I61" s="129">
        <v>3</v>
      </c>
      <c r="J61" s="129">
        <v>5</v>
      </c>
      <c r="K61" s="2"/>
      <c r="L61" s="130">
        <v>43556</v>
      </c>
      <c r="M61" s="131"/>
      <c r="N61" s="132" t="s">
        <v>479</v>
      </c>
      <c r="O61" s="122" t="s">
        <v>466</v>
      </c>
      <c r="P61" s="2"/>
    </row>
    <row r="62" spans="1:16" ht="31.5">
      <c r="A62" s="164">
        <v>5</v>
      </c>
      <c r="B62" s="124" t="s">
        <v>93</v>
      </c>
      <c r="C62" s="125">
        <v>26917</v>
      </c>
      <c r="D62" s="126" t="s">
        <v>11</v>
      </c>
      <c r="E62" s="126"/>
      <c r="F62" s="126"/>
      <c r="G62" s="127"/>
      <c r="H62" s="128"/>
      <c r="I62" s="129"/>
      <c r="J62" s="129"/>
      <c r="K62" s="129"/>
      <c r="L62" s="129"/>
      <c r="M62" s="131"/>
      <c r="N62" s="132" t="s">
        <v>479</v>
      </c>
      <c r="O62" s="122" t="s">
        <v>480</v>
      </c>
      <c r="P62" s="2"/>
    </row>
    <row r="63" spans="1:16" ht="18">
      <c r="A63" s="199"/>
      <c r="B63" s="139" t="s">
        <v>215</v>
      </c>
      <c r="C63" s="125">
        <v>23192</v>
      </c>
      <c r="D63" s="126" t="s">
        <v>12</v>
      </c>
      <c r="E63" s="197">
        <v>11</v>
      </c>
      <c r="F63" s="197">
        <v>2</v>
      </c>
      <c r="G63" s="135">
        <v>0.7</v>
      </c>
      <c r="H63" s="191">
        <v>40603</v>
      </c>
      <c r="I63" s="136">
        <v>15</v>
      </c>
      <c r="J63" s="136" t="s">
        <v>1</v>
      </c>
      <c r="K63" s="198">
        <v>1</v>
      </c>
      <c r="L63" s="137">
        <v>42005</v>
      </c>
      <c r="M63" s="131"/>
      <c r="N63" s="145" t="s">
        <v>468</v>
      </c>
      <c r="O63" s="122"/>
      <c r="P63" s="2"/>
    </row>
    <row r="64" spans="1:16" ht="18">
      <c r="A64" s="123"/>
      <c r="B64" s="124" t="s">
        <v>481</v>
      </c>
      <c r="C64" s="134"/>
      <c r="D64" s="126"/>
      <c r="E64" s="126"/>
      <c r="F64" s="126"/>
      <c r="G64" s="127"/>
      <c r="H64" s="128"/>
      <c r="I64" s="129"/>
      <c r="J64" s="129"/>
      <c r="K64" s="129"/>
      <c r="L64" s="129"/>
      <c r="M64" s="131"/>
      <c r="N64" s="200">
        <v>43556</v>
      </c>
      <c r="O64" s="122"/>
      <c r="P64" s="2"/>
    </row>
    <row r="65" spans="1:16" ht="18">
      <c r="A65" s="201" t="s">
        <v>219</v>
      </c>
      <c r="B65" s="146"/>
      <c r="C65" s="146"/>
      <c r="D65" s="146"/>
      <c r="E65" s="146"/>
      <c r="F65" s="146"/>
      <c r="G65" s="135"/>
      <c r="H65" s="147"/>
      <c r="I65" s="136"/>
      <c r="J65" s="136"/>
      <c r="K65" s="136"/>
      <c r="L65" s="136"/>
      <c r="M65" s="131"/>
      <c r="N65" s="178"/>
      <c r="O65" s="122"/>
      <c r="P65" s="2"/>
    </row>
    <row r="66" spans="1:16" ht="31.5">
      <c r="A66" s="123">
        <v>1</v>
      </c>
      <c r="B66" s="155" t="s">
        <v>220</v>
      </c>
      <c r="C66" s="156">
        <v>26577</v>
      </c>
      <c r="D66" s="126" t="s">
        <v>151</v>
      </c>
      <c r="E66" s="157">
        <v>10</v>
      </c>
      <c r="F66" s="157">
        <v>0</v>
      </c>
      <c r="G66" s="135">
        <v>0.7</v>
      </c>
      <c r="H66" s="156">
        <v>42491</v>
      </c>
      <c r="I66" s="136"/>
      <c r="J66" s="136"/>
      <c r="K66" s="136"/>
      <c r="L66" s="136"/>
      <c r="M66" s="131"/>
      <c r="N66" s="138" t="s">
        <v>467</v>
      </c>
      <c r="O66" s="122"/>
      <c r="P66" s="95"/>
    </row>
    <row r="67" spans="1:16" ht="31.5">
      <c r="A67" s="123">
        <v>2</v>
      </c>
      <c r="B67" s="133" t="s">
        <v>83</v>
      </c>
      <c r="C67" s="125">
        <v>27770</v>
      </c>
      <c r="D67" s="126" t="s">
        <v>38</v>
      </c>
      <c r="E67" s="126">
        <v>5</v>
      </c>
      <c r="F67" s="126">
        <v>0</v>
      </c>
      <c r="G67" s="135">
        <v>0.5</v>
      </c>
      <c r="H67" s="128">
        <v>42036</v>
      </c>
      <c r="I67" s="136">
        <v>10</v>
      </c>
      <c r="J67" s="136">
        <v>0</v>
      </c>
      <c r="K67" s="136">
        <v>0.7</v>
      </c>
      <c r="L67" s="137">
        <v>43862</v>
      </c>
      <c r="M67" s="131"/>
      <c r="N67" s="138" t="s">
        <v>467</v>
      </c>
      <c r="O67" s="122"/>
      <c r="P67" s="2"/>
    </row>
    <row r="68" spans="1:16" ht="18">
      <c r="A68" s="123">
        <v>3</v>
      </c>
      <c r="B68" s="139" t="s">
        <v>454</v>
      </c>
      <c r="C68" s="125">
        <v>22999</v>
      </c>
      <c r="D68" s="126" t="s">
        <v>12</v>
      </c>
      <c r="E68" s="197">
        <v>11</v>
      </c>
      <c r="F68" s="197">
        <v>2</v>
      </c>
      <c r="G68" s="135">
        <v>0.7</v>
      </c>
      <c r="H68" s="191">
        <v>40603</v>
      </c>
      <c r="I68" s="136">
        <v>15</v>
      </c>
      <c r="J68" s="136" t="s">
        <v>1</v>
      </c>
      <c r="K68" s="198">
        <v>1</v>
      </c>
      <c r="L68" s="137">
        <v>42005</v>
      </c>
      <c r="M68" s="131"/>
      <c r="N68" s="145" t="s">
        <v>468</v>
      </c>
      <c r="O68" s="122"/>
      <c r="P68" s="2"/>
    </row>
    <row r="69" spans="1:16" ht="18">
      <c r="A69" s="123">
        <v>4</v>
      </c>
      <c r="B69" s="154" t="s">
        <v>482</v>
      </c>
      <c r="C69" s="125">
        <v>23514</v>
      </c>
      <c r="D69" s="126" t="s">
        <v>12</v>
      </c>
      <c r="E69" s="172">
        <v>6</v>
      </c>
      <c r="F69" s="172">
        <v>4</v>
      </c>
      <c r="G69" s="202">
        <v>0.5</v>
      </c>
      <c r="H69" s="153">
        <v>40603</v>
      </c>
      <c r="I69" s="136">
        <v>10</v>
      </c>
      <c r="J69" s="136"/>
      <c r="K69" s="136">
        <v>0.7</v>
      </c>
      <c r="L69" s="137">
        <v>41944</v>
      </c>
      <c r="M69" s="131"/>
      <c r="N69" s="145" t="s">
        <v>468</v>
      </c>
      <c r="O69" s="122"/>
      <c r="P69" s="2"/>
    </row>
    <row r="70" spans="1:16" ht="18">
      <c r="A70" s="123">
        <v>5</v>
      </c>
      <c r="B70" s="133" t="s">
        <v>483</v>
      </c>
      <c r="C70" s="125">
        <v>32217</v>
      </c>
      <c r="D70" s="126" t="s">
        <v>12</v>
      </c>
      <c r="E70" s="126">
        <v>5</v>
      </c>
      <c r="F70" s="126">
        <v>0</v>
      </c>
      <c r="G70" s="135">
        <v>0.5</v>
      </c>
      <c r="H70" s="128">
        <v>42278</v>
      </c>
      <c r="I70" s="136"/>
      <c r="J70" s="136"/>
      <c r="K70" s="136"/>
      <c r="L70" s="137"/>
      <c r="M70" s="131"/>
      <c r="N70" s="138"/>
      <c r="O70" s="122"/>
      <c r="P70" s="2"/>
    </row>
    <row r="71" spans="1:16" ht="18">
      <c r="A71" s="146" t="s">
        <v>225</v>
      </c>
      <c r="B71" s="146"/>
      <c r="C71" s="146"/>
      <c r="D71" s="146"/>
      <c r="E71" s="146"/>
      <c r="F71" s="146"/>
      <c r="G71" s="135"/>
      <c r="H71" s="147"/>
      <c r="I71" s="136"/>
      <c r="J71" s="136"/>
      <c r="K71" s="136"/>
      <c r="L71" s="136"/>
      <c r="M71" s="131"/>
      <c r="N71" s="178"/>
      <c r="O71" s="122"/>
      <c r="P71" s="2"/>
    </row>
    <row r="72" spans="1:16" ht="31.5">
      <c r="A72" s="123">
        <v>1</v>
      </c>
      <c r="B72" s="133" t="s">
        <v>432</v>
      </c>
      <c r="C72" s="203">
        <v>25819</v>
      </c>
      <c r="D72" s="172" t="s">
        <v>16</v>
      </c>
      <c r="E72" s="172"/>
      <c r="F72" s="172"/>
      <c r="G72" s="202"/>
      <c r="H72" s="153"/>
      <c r="I72" s="204"/>
      <c r="J72" s="204"/>
      <c r="K72" s="204"/>
      <c r="L72" s="204"/>
      <c r="M72" s="131"/>
      <c r="N72" s="132" t="s">
        <v>471</v>
      </c>
      <c r="O72" s="122" t="s">
        <v>466</v>
      </c>
      <c r="P72" s="2"/>
    </row>
    <row r="73" spans="1:16" ht="47.25">
      <c r="A73" s="123">
        <v>2</v>
      </c>
      <c r="B73" s="205" t="s">
        <v>97</v>
      </c>
      <c r="C73" s="125">
        <v>28218</v>
      </c>
      <c r="D73" s="206" t="s">
        <v>12</v>
      </c>
      <c r="E73" s="206"/>
      <c r="F73" s="206"/>
      <c r="G73" s="207"/>
      <c r="H73" s="208"/>
      <c r="I73" s="209">
        <v>0</v>
      </c>
      <c r="J73" s="209">
        <v>1</v>
      </c>
      <c r="K73" s="209"/>
      <c r="L73" s="210">
        <v>42917</v>
      </c>
      <c r="M73" s="211"/>
      <c r="N73" s="212" t="s">
        <v>484</v>
      </c>
      <c r="O73" s="213"/>
      <c r="P73" s="214"/>
    </row>
    <row r="74" spans="1:16" ht="31.5">
      <c r="A74" s="123">
        <v>3</v>
      </c>
      <c r="B74" s="124" t="s">
        <v>233</v>
      </c>
      <c r="C74" s="125">
        <v>30646</v>
      </c>
      <c r="D74" s="126" t="s">
        <v>137</v>
      </c>
      <c r="E74" s="126"/>
      <c r="F74" s="126"/>
      <c r="G74" s="135"/>
      <c r="H74" s="128"/>
      <c r="I74" s="136">
        <v>5</v>
      </c>
      <c r="J74" s="136">
        <v>0</v>
      </c>
      <c r="K74" s="136">
        <v>0.5</v>
      </c>
      <c r="L74" s="215">
        <v>43586</v>
      </c>
      <c r="M74" s="131"/>
      <c r="N74" s="216" t="s">
        <v>471</v>
      </c>
      <c r="O74" s="122"/>
      <c r="P74" s="2"/>
    </row>
    <row r="75" spans="1:16" ht="18">
      <c r="A75" s="123">
        <v>4</v>
      </c>
      <c r="B75" s="139" t="s">
        <v>228</v>
      </c>
      <c r="C75" s="125">
        <v>25770</v>
      </c>
      <c r="D75" s="126" t="s">
        <v>12</v>
      </c>
      <c r="E75" s="126">
        <v>11</v>
      </c>
      <c r="F75" s="126">
        <v>2</v>
      </c>
      <c r="G75" s="135">
        <v>0.7</v>
      </c>
      <c r="H75" s="128">
        <v>40603</v>
      </c>
      <c r="I75" s="143">
        <v>15</v>
      </c>
      <c r="J75" s="143"/>
      <c r="K75" s="143">
        <v>1</v>
      </c>
      <c r="L75" s="217">
        <v>42005</v>
      </c>
      <c r="M75" s="131"/>
      <c r="N75" s="145" t="s">
        <v>468</v>
      </c>
      <c r="O75" s="122"/>
      <c r="P75" s="2"/>
    </row>
    <row r="76" spans="1:16" ht="31.5">
      <c r="A76" s="123">
        <v>5</v>
      </c>
      <c r="B76" s="154" t="s">
        <v>230</v>
      </c>
      <c r="C76" s="125">
        <v>28542</v>
      </c>
      <c r="D76" s="126" t="s">
        <v>11</v>
      </c>
      <c r="E76" s="172">
        <v>6</v>
      </c>
      <c r="F76" s="172">
        <v>0</v>
      </c>
      <c r="G76" s="202">
        <v>0.5</v>
      </c>
      <c r="H76" s="153">
        <v>41456</v>
      </c>
      <c r="I76" s="143">
        <v>10</v>
      </c>
      <c r="J76" s="143">
        <v>0</v>
      </c>
      <c r="K76" s="143">
        <v>0.7</v>
      </c>
      <c r="L76" s="142">
        <v>42917</v>
      </c>
      <c r="M76" s="131"/>
      <c r="N76" s="138" t="s">
        <v>467</v>
      </c>
      <c r="O76" s="145" t="s">
        <v>468</v>
      </c>
      <c r="P76" s="2"/>
    </row>
    <row r="77" spans="1:16" ht="18">
      <c r="A77" s="986" t="s">
        <v>234</v>
      </c>
      <c r="B77" s="986"/>
      <c r="C77" s="986"/>
      <c r="D77" s="218"/>
      <c r="E77" s="218"/>
      <c r="F77" s="218"/>
      <c r="G77" s="219"/>
      <c r="H77" s="220"/>
      <c r="I77" s="221"/>
      <c r="J77" s="218"/>
      <c r="K77" s="221"/>
      <c r="L77" s="218"/>
      <c r="M77" s="131"/>
      <c r="N77" s="222"/>
      <c r="O77" s="122"/>
      <c r="P77" s="2"/>
    </row>
    <row r="78" spans="1:16" ht="31.5">
      <c r="A78" s="123">
        <v>1</v>
      </c>
      <c r="B78" s="133" t="s">
        <v>150</v>
      </c>
      <c r="C78" s="134" t="s">
        <v>235</v>
      </c>
      <c r="D78" s="126" t="s">
        <v>151</v>
      </c>
      <c r="E78" s="126">
        <v>10</v>
      </c>
      <c r="F78" s="126">
        <v>0</v>
      </c>
      <c r="G78" s="223">
        <v>0.7</v>
      </c>
      <c r="H78" s="128">
        <v>41699</v>
      </c>
      <c r="I78" s="136">
        <v>15</v>
      </c>
      <c r="J78" s="136">
        <v>0</v>
      </c>
      <c r="K78" s="136">
        <v>1</v>
      </c>
      <c r="L78" s="137">
        <v>43525</v>
      </c>
      <c r="M78" s="131"/>
      <c r="N78" s="138" t="s">
        <v>467</v>
      </c>
      <c r="O78" s="122"/>
      <c r="P78" s="2"/>
    </row>
    <row r="79" spans="1:16" ht="31.5">
      <c r="A79" s="123">
        <v>2</v>
      </c>
      <c r="B79" s="133" t="s">
        <v>236</v>
      </c>
      <c r="C79" s="125">
        <v>31358</v>
      </c>
      <c r="D79" s="126" t="s">
        <v>12</v>
      </c>
      <c r="E79" s="126">
        <v>5</v>
      </c>
      <c r="F79" s="126">
        <v>0</v>
      </c>
      <c r="G79" s="135">
        <v>0.5</v>
      </c>
      <c r="H79" s="128">
        <v>41456</v>
      </c>
      <c r="I79" s="136">
        <v>10</v>
      </c>
      <c r="J79" s="136">
        <v>0</v>
      </c>
      <c r="K79" s="136">
        <v>0.7</v>
      </c>
      <c r="L79" s="137">
        <v>43282</v>
      </c>
      <c r="M79" s="131"/>
      <c r="N79" s="138" t="s">
        <v>467</v>
      </c>
      <c r="O79" s="122"/>
      <c r="P79" s="2"/>
    </row>
    <row r="80" spans="1:16" ht="31.5">
      <c r="A80" s="123">
        <v>4</v>
      </c>
      <c r="B80" s="133" t="s">
        <v>237</v>
      </c>
      <c r="C80" s="134" t="s">
        <v>238</v>
      </c>
      <c r="D80" s="126" t="s">
        <v>38</v>
      </c>
      <c r="E80" s="172">
        <v>10</v>
      </c>
      <c r="F80" s="172">
        <v>0</v>
      </c>
      <c r="G80" s="202">
        <v>0.7</v>
      </c>
      <c r="H80" s="153">
        <v>41091</v>
      </c>
      <c r="I80" s="136">
        <v>10</v>
      </c>
      <c r="J80" s="136">
        <v>0</v>
      </c>
      <c r="K80" s="136">
        <v>0.7</v>
      </c>
      <c r="L80" s="137">
        <v>43282</v>
      </c>
      <c r="M80" s="131"/>
      <c r="N80" s="138" t="s">
        <v>467</v>
      </c>
      <c r="O80" s="122"/>
      <c r="P80" s="2"/>
    </row>
    <row r="81" spans="1:16" ht="31.5">
      <c r="A81" s="123">
        <v>5</v>
      </c>
      <c r="B81" s="133" t="s">
        <v>205</v>
      </c>
      <c r="C81" s="125">
        <v>28216</v>
      </c>
      <c r="D81" s="126" t="s">
        <v>11</v>
      </c>
      <c r="E81" s="126">
        <v>5</v>
      </c>
      <c r="F81" s="126">
        <v>0</v>
      </c>
      <c r="G81" s="135">
        <v>0.5</v>
      </c>
      <c r="H81" s="128">
        <v>41456</v>
      </c>
      <c r="I81" s="136">
        <v>10</v>
      </c>
      <c r="J81" s="136">
        <v>0</v>
      </c>
      <c r="K81" s="136">
        <v>0.7</v>
      </c>
      <c r="L81" s="137">
        <v>43282</v>
      </c>
      <c r="M81" s="131"/>
      <c r="N81" s="138" t="s">
        <v>467</v>
      </c>
      <c r="O81" s="122" t="s">
        <v>485</v>
      </c>
      <c r="P81" s="2"/>
    </row>
    <row r="82" spans="1:16" ht="18">
      <c r="A82" s="123"/>
      <c r="B82" s="154" t="s">
        <v>98</v>
      </c>
      <c r="C82" s="224">
        <v>28413</v>
      </c>
      <c r="D82" s="140" t="s">
        <v>11</v>
      </c>
      <c r="E82" s="140"/>
      <c r="F82" s="140"/>
      <c r="G82" s="141">
        <v>0.7</v>
      </c>
      <c r="H82" s="142">
        <v>41091</v>
      </c>
      <c r="I82" s="143">
        <v>15</v>
      </c>
      <c r="J82" s="143"/>
      <c r="K82" s="143">
        <v>1</v>
      </c>
      <c r="L82" s="144">
        <v>42917</v>
      </c>
      <c r="M82" s="131"/>
      <c r="N82" s="145" t="s">
        <v>468</v>
      </c>
      <c r="O82" s="122"/>
      <c r="P82" s="2"/>
    </row>
    <row r="83" spans="1:16" ht="18">
      <c r="A83" s="201" t="s">
        <v>239</v>
      </c>
      <c r="B83" s="146"/>
      <c r="C83" s="146"/>
      <c r="D83" s="225"/>
      <c r="E83" s="225"/>
      <c r="F83" s="225"/>
      <c r="G83" s="135"/>
      <c r="H83" s="226"/>
      <c r="I83" s="136"/>
      <c r="J83" s="136"/>
      <c r="K83" s="136"/>
      <c r="L83" s="136"/>
      <c r="M83" s="131"/>
      <c r="N83" s="178"/>
      <c r="O83" s="122"/>
      <c r="P83" s="2"/>
    </row>
    <row r="84" spans="1:16" ht="47.25">
      <c r="A84" s="123">
        <v>1</v>
      </c>
      <c r="B84" s="168" t="s">
        <v>240</v>
      </c>
      <c r="C84" s="125">
        <v>30357</v>
      </c>
      <c r="D84" s="126" t="s">
        <v>12</v>
      </c>
      <c r="E84" s="169">
        <v>5</v>
      </c>
      <c r="F84" s="169">
        <v>0</v>
      </c>
      <c r="G84" s="170">
        <v>0.5</v>
      </c>
      <c r="H84" s="171">
        <v>42186</v>
      </c>
      <c r="I84" s="136"/>
      <c r="J84" s="136"/>
      <c r="K84" s="136"/>
      <c r="L84" s="136"/>
      <c r="M84" s="131"/>
      <c r="N84" s="163" t="s">
        <v>473</v>
      </c>
      <c r="O84" s="122"/>
      <c r="P84" s="2"/>
    </row>
    <row r="85" spans="1:16" ht="31.5">
      <c r="A85" s="123">
        <v>4</v>
      </c>
      <c r="B85" s="133" t="s">
        <v>242</v>
      </c>
      <c r="C85" s="134" t="s">
        <v>243</v>
      </c>
      <c r="D85" s="126" t="s">
        <v>11</v>
      </c>
      <c r="E85" s="172">
        <v>5</v>
      </c>
      <c r="F85" s="172">
        <v>0</v>
      </c>
      <c r="G85" s="202">
        <v>0.5</v>
      </c>
      <c r="H85" s="153">
        <v>41456</v>
      </c>
      <c r="I85" s="129">
        <v>10</v>
      </c>
      <c r="J85" s="129">
        <v>0</v>
      </c>
      <c r="K85" s="129">
        <v>0.7</v>
      </c>
      <c r="L85" s="130">
        <v>43282</v>
      </c>
      <c r="M85" s="131" t="s">
        <v>1</v>
      </c>
      <c r="N85" s="138" t="s">
        <v>467</v>
      </c>
      <c r="O85" s="122"/>
      <c r="P85" s="2"/>
    </row>
    <row r="86" spans="1:16" ht="31.5">
      <c r="A86" s="123"/>
      <c r="B86" s="133" t="s">
        <v>194</v>
      </c>
      <c r="C86" s="125">
        <v>31447</v>
      </c>
      <c r="D86" s="126" t="s">
        <v>12</v>
      </c>
      <c r="E86" s="126">
        <v>5</v>
      </c>
      <c r="F86" s="126">
        <v>0</v>
      </c>
      <c r="G86" s="135">
        <v>0.5</v>
      </c>
      <c r="H86" s="128">
        <v>42248</v>
      </c>
      <c r="I86" s="129">
        <v>10</v>
      </c>
      <c r="J86" s="129">
        <v>0</v>
      </c>
      <c r="K86" s="129">
        <v>0.7</v>
      </c>
      <c r="L86" s="130">
        <v>43282</v>
      </c>
      <c r="M86" s="131"/>
      <c r="N86" s="138" t="s">
        <v>467</v>
      </c>
      <c r="O86" s="122"/>
      <c r="P86" s="2"/>
    </row>
    <row r="87" spans="1:16" ht="31.5">
      <c r="A87" s="123">
        <v>6</v>
      </c>
      <c r="B87" s="133" t="s">
        <v>210</v>
      </c>
      <c r="C87" s="125">
        <v>30597</v>
      </c>
      <c r="D87" s="126" t="s">
        <v>38</v>
      </c>
      <c r="E87" s="126">
        <v>5</v>
      </c>
      <c r="F87" s="126">
        <v>0</v>
      </c>
      <c r="G87" s="135">
        <v>0.5</v>
      </c>
      <c r="H87" s="128">
        <v>41456</v>
      </c>
      <c r="I87" s="129">
        <v>10</v>
      </c>
      <c r="J87" s="129">
        <v>0</v>
      </c>
      <c r="K87" s="129">
        <v>0.7</v>
      </c>
      <c r="L87" s="130">
        <v>43282</v>
      </c>
      <c r="M87" s="131"/>
      <c r="N87" s="138" t="s">
        <v>467</v>
      </c>
      <c r="O87" s="122" t="s">
        <v>466</v>
      </c>
      <c r="P87" s="2"/>
    </row>
    <row r="88" spans="1:16" ht="18">
      <c r="A88" s="987" t="s">
        <v>155</v>
      </c>
      <c r="B88" s="987"/>
      <c r="C88" s="227"/>
      <c r="D88" s="227"/>
      <c r="E88" s="227"/>
      <c r="F88" s="227"/>
      <c r="G88" s="228" t="s">
        <v>1</v>
      </c>
      <c r="H88" s="229"/>
      <c r="I88" s="227"/>
      <c r="J88" s="227"/>
      <c r="K88" s="227"/>
      <c r="L88" s="227"/>
      <c r="M88" s="230"/>
      <c r="N88" s="231"/>
      <c r="O88" s="2"/>
      <c r="P88" s="2"/>
    </row>
    <row r="89" spans="1:16" ht="18">
      <c r="A89" s="232"/>
      <c r="B89" s="232"/>
      <c r="C89" s="232"/>
      <c r="D89" s="232"/>
      <c r="E89" s="232"/>
      <c r="F89" s="232"/>
      <c r="G89" s="233"/>
      <c r="H89" s="234"/>
      <c r="I89" s="232"/>
      <c r="J89" s="232"/>
      <c r="K89" s="232"/>
      <c r="L89" s="232"/>
      <c r="M89" s="235"/>
      <c r="N89" s="236"/>
      <c r="O89" s="2"/>
      <c r="P89" s="2"/>
    </row>
    <row r="90" spans="1:16" ht="18">
      <c r="A90" s="232"/>
      <c r="B90" s="232"/>
      <c r="C90" s="232"/>
      <c r="D90" s="232"/>
      <c r="E90" s="232"/>
      <c r="F90" s="232"/>
      <c r="G90" s="233"/>
      <c r="H90" s="234"/>
      <c r="I90" s="232"/>
      <c r="J90" s="232"/>
      <c r="K90" s="232"/>
      <c r="L90" s="232"/>
      <c r="M90" s="235"/>
      <c r="N90" s="237"/>
      <c r="O90" s="2"/>
      <c r="P90" s="2"/>
    </row>
    <row r="91" spans="1:16" ht="18">
      <c r="A91" s="232"/>
      <c r="B91" s="232"/>
      <c r="C91" s="232"/>
      <c r="D91" s="232"/>
      <c r="E91" s="232"/>
      <c r="F91" s="232"/>
      <c r="G91" s="233"/>
      <c r="H91" s="234"/>
      <c r="I91" s="232"/>
      <c r="J91" s="232"/>
      <c r="K91" s="232"/>
      <c r="L91" s="232"/>
      <c r="M91" s="235"/>
      <c r="N91" s="237"/>
      <c r="O91" s="2"/>
      <c r="P91" s="2"/>
    </row>
    <row r="92" spans="1:16" ht="18">
      <c r="A92" s="232"/>
      <c r="B92" s="232"/>
      <c r="C92" s="232"/>
      <c r="D92" s="232"/>
      <c r="E92" s="232"/>
      <c r="F92" s="232"/>
      <c r="G92" s="233"/>
      <c r="H92" s="234"/>
      <c r="I92" s="232"/>
      <c r="J92" s="232"/>
      <c r="K92" s="232"/>
      <c r="L92" s="232"/>
      <c r="M92" s="235"/>
      <c r="N92" s="237"/>
      <c r="O92" s="2"/>
      <c r="P92" s="2"/>
    </row>
    <row r="93" spans="1:16" ht="18">
      <c r="A93" s="232"/>
      <c r="B93" s="232"/>
      <c r="C93" s="232"/>
      <c r="D93" s="232"/>
      <c r="E93" s="232"/>
      <c r="F93" s="232"/>
      <c r="G93" s="233"/>
      <c r="H93" s="234"/>
      <c r="I93" s="232"/>
      <c r="J93" s="232"/>
      <c r="K93" s="232"/>
      <c r="L93" s="232"/>
      <c r="M93" s="235"/>
      <c r="N93" s="237"/>
      <c r="O93" s="2"/>
      <c r="P93" s="2"/>
    </row>
    <row r="94" spans="1:16" ht="18">
      <c r="A94" s="232"/>
      <c r="B94" s="232"/>
      <c r="C94" s="232"/>
      <c r="D94" s="232"/>
      <c r="E94" s="232"/>
      <c r="F94" s="232"/>
      <c r="G94" s="233"/>
      <c r="H94" s="234"/>
      <c r="I94" s="232"/>
      <c r="J94" s="232"/>
      <c r="K94" s="232"/>
      <c r="L94" s="232"/>
      <c r="M94" s="235"/>
      <c r="N94" s="237"/>
      <c r="O94" s="2"/>
      <c r="P94" s="2"/>
    </row>
    <row r="95" spans="1:16" ht="18">
      <c r="A95" s="238"/>
      <c r="B95" s="238"/>
      <c r="C95" s="238"/>
      <c r="D95" s="238"/>
      <c r="E95" s="238"/>
      <c r="F95" s="238"/>
      <c r="G95" s="239"/>
      <c r="H95" s="238"/>
      <c r="I95" s="240"/>
      <c r="J95" s="238"/>
      <c r="K95" s="240"/>
      <c r="L95" s="240"/>
      <c r="M95" s="2"/>
      <c r="N95" s="241"/>
      <c r="O95" s="2"/>
      <c r="P95" s="2"/>
    </row>
    <row r="96" spans="1:16" ht="18">
      <c r="A96" s="164">
        <v>6</v>
      </c>
      <c r="B96" s="124" t="s">
        <v>430</v>
      </c>
      <c r="C96" s="125"/>
      <c r="D96" s="126" t="s">
        <v>12</v>
      </c>
      <c r="E96" s="126"/>
      <c r="F96" s="126"/>
      <c r="G96" s="127"/>
      <c r="H96" s="128">
        <v>43556</v>
      </c>
      <c r="I96" s="129"/>
      <c r="J96" s="129"/>
      <c r="K96" s="129"/>
      <c r="L96" s="129"/>
      <c r="M96" s="131"/>
      <c r="N96" s="132" t="s">
        <v>1</v>
      </c>
      <c r="O96" s="177" t="s">
        <v>475</v>
      </c>
      <c r="P96" s="2"/>
    </row>
    <row r="97" spans="1:16" ht="18">
      <c r="A97" s="164">
        <v>5</v>
      </c>
      <c r="B97" s="124" t="s">
        <v>194</v>
      </c>
      <c r="C97" s="125">
        <v>34505</v>
      </c>
      <c r="D97" s="167" t="s">
        <v>12</v>
      </c>
      <c r="E97" s="167"/>
      <c r="F97" s="167"/>
      <c r="G97" s="127"/>
      <c r="H97" s="125"/>
      <c r="I97" s="129"/>
      <c r="J97" s="129"/>
      <c r="K97" s="129"/>
      <c r="L97" s="129"/>
      <c r="M97" s="131"/>
      <c r="N97" s="132"/>
      <c r="O97" s="122"/>
      <c r="P97" s="2"/>
    </row>
    <row r="98" spans="1:16" ht="18">
      <c r="A98" s="242"/>
      <c r="B98" s="243"/>
      <c r="C98" s="244"/>
      <c r="D98" s="245"/>
      <c r="E98" s="245"/>
      <c r="F98" s="245"/>
      <c r="G98" s="246"/>
      <c r="H98" s="247"/>
      <c r="I98" s="248"/>
      <c r="J98" s="248"/>
      <c r="K98" s="248"/>
      <c r="L98" s="249"/>
      <c r="M98" s="250"/>
      <c r="N98" s="251"/>
      <c r="O98" s="177"/>
      <c r="P98" s="2"/>
    </row>
  </sheetData>
  <mergeCells count="25">
    <mergeCell ref="O40:P40"/>
    <mergeCell ref="A77:C77"/>
    <mergeCell ref="A88:B88"/>
    <mergeCell ref="M6:M9"/>
    <mergeCell ref="N6:N9"/>
    <mergeCell ref="E7:H7"/>
    <mergeCell ref="I7:L7"/>
    <mergeCell ref="E8:E9"/>
    <mergeCell ref="F8:F9"/>
    <mergeCell ref="G8:G9"/>
    <mergeCell ref="H8:H9"/>
    <mergeCell ref="I8:I9"/>
    <mergeCell ref="J8:J9"/>
    <mergeCell ref="A6:A9"/>
    <mergeCell ref="B6:B9"/>
    <mergeCell ref="C6:C9"/>
    <mergeCell ref="D6:D9"/>
    <mergeCell ref="E6:L6"/>
    <mergeCell ref="A1:B1"/>
    <mergeCell ref="H1:N1"/>
    <mergeCell ref="H2:N2"/>
    <mergeCell ref="A4:N4"/>
    <mergeCell ref="A5:N5"/>
    <mergeCell ref="K8:K9"/>
    <mergeCell ref="L8:L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R12" sqref="R12:S12"/>
    </sheetView>
  </sheetViews>
  <sheetFormatPr defaultRowHeight="15"/>
  <cols>
    <col min="1" max="1" width="3.42578125" customWidth="1"/>
    <col min="2" max="2" width="12.28515625" customWidth="1"/>
    <col min="3" max="3" width="10.7109375" customWidth="1"/>
    <col min="4" max="4" width="8.42578125" customWidth="1"/>
    <col min="5" max="5" width="4.5703125" customWidth="1"/>
    <col min="6" max="7" width="4.85546875" customWidth="1"/>
    <col min="8" max="8" width="4.42578125" customWidth="1"/>
    <col min="9" max="9" width="5" customWidth="1"/>
    <col min="10" max="10" width="5.140625" customWidth="1"/>
    <col min="11" max="11" width="4.42578125" customWidth="1"/>
    <col min="12" max="12" width="5.28515625" customWidth="1"/>
    <col min="13" max="13" width="5.42578125" customWidth="1"/>
    <col min="14" max="14" width="3" customWidth="1"/>
    <col min="15" max="15" width="4.42578125" customWidth="1"/>
    <col min="16" max="16" width="3.42578125" customWidth="1"/>
    <col min="17" max="17" width="4.28515625" customWidth="1"/>
    <col min="18" max="18" width="7.28515625" customWidth="1"/>
    <col min="19" max="19" width="26.5703125" customWidth="1"/>
  </cols>
  <sheetData>
    <row r="1" spans="1:26" s="95" customFormat="1" ht="18.75">
      <c r="A1" s="826" t="s">
        <v>24</v>
      </c>
      <c r="B1" s="826"/>
      <c r="C1" s="826"/>
      <c r="D1" s="826"/>
      <c r="E1" s="644"/>
      <c r="F1" s="644"/>
      <c r="G1" s="644"/>
      <c r="H1" s="644"/>
      <c r="O1" s="827" t="s">
        <v>158</v>
      </c>
      <c r="P1" s="827"/>
      <c r="Q1" s="827"/>
      <c r="R1" s="827"/>
      <c r="S1" s="827"/>
      <c r="T1" s="723"/>
      <c r="U1" s="723"/>
      <c r="V1" s="723"/>
      <c r="W1" s="723"/>
      <c r="X1" s="723"/>
      <c r="Y1" s="723"/>
      <c r="Z1" s="723"/>
    </row>
    <row r="2" spans="1:26" s="95" customFormat="1" ht="18.75">
      <c r="A2" s="827" t="s">
        <v>120</v>
      </c>
      <c r="B2" s="827"/>
      <c r="C2" s="827"/>
      <c r="D2" s="827"/>
      <c r="E2" s="644"/>
      <c r="F2" s="644"/>
      <c r="G2" s="644"/>
      <c r="H2" s="644"/>
      <c r="O2" s="842" t="s">
        <v>121</v>
      </c>
      <c r="P2" s="842"/>
      <c r="Q2" s="842"/>
      <c r="R2" s="842"/>
      <c r="S2" s="842"/>
      <c r="T2" s="724"/>
      <c r="U2" s="724"/>
      <c r="V2" s="724"/>
      <c r="W2" s="724"/>
      <c r="X2" s="724"/>
      <c r="Y2" s="724"/>
      <c r="Z2" s="724"/>
    </row>
    <row r="3" spans="1:26" ht="26.25" customHeight="1">
      <c r="A3" s="830" t="s">
        <v>538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  <c r="S3" s="830"/>
      <c r="T3" s="2" t="s">
        <v>539</v>
      </c>
    </row>
    <row r="4" spans="1:26" ht="18.75">
      <c r="A4" s="828" t="s">
        <v>540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683"/>
    </row>
    <row r="5" spans="1:26" s="720" customFormat="1">
      <c r="A5" s="837" t="s">
        <v>541</v>
      </c>
      <c r="B5" s="837" t="s">
        <v>123</v>
      </c>
      <c r="C5" s="837" t="s">
        <v>124</v>
      </c>
      <c r="D5" s="839" t="s">
        <v>125</v>
      </c>
      <c r="E5" s="837" t="s">
        <v>9</v>
      </c>
      <c r="F5" s="835" t="s">
        <v>160</v>
      </c>
      <c r="G5" s="840"/>
      <c r="H5" s="836"/>
      <c r="I5" s="835" t="s">
        <v>542</v>
      </c>
      <c r="J5" s="840"/>
      <c r="K5" s="836"/>
      <c r="L5" s="835" t="s">
        <v>7</v>
      </c>
      <c r="M5" s="840"/>
      <c r="N5" s="840"/>
      <c r="O5" s="836"/>
      <c r="P5" s="1005" t="s">
        <v>34</v>
      </c>
      <c r="Q5" s="1005"/>
      <c r="R5" s="833" t="s">
        <v>546</v>
      </c>
      <c r="S5" s="833" t="s">
        <v>8</v>
      </c>
      <c r="T5" s="719"/>
    </row>
    <row r="6" spans="1:26" s="720" customFormat="1" ht="14.25" customHeight="1">
      <c r="A6" s="998"/>
      <c r="B6" s="998"/>
      <c r="C6" s="998"/>
      <c r="D6" s="998"/>
      <c r="E6" s="998"/>
      <c r="F6" s="999" t="s">
        <v>464</v>
      </c>
      <c r="G6" s="999" t="s">
        <v>543</v>
      </c>
      <c r="H6" s="1001" t="s">
        <v>544</v>
      </c>
      <c r="I6" s="999" t="s">
        <v>464</v>
      </c>
      <c r="J6" s="999" t="s">
        <v>543</v>
      </c>
      <c r="K6" s="1001" t="s">
        <v>544</v>
      </c>
      <c r="L6" s="1001" t="s">
        <v>545</v>
      </c>
      <c r="M6" s="1001" t="s">
        <v>543</v>
      </c>
      <c r="N6" s="1004" t="s">
        <v>544</v>
      </c>
      <c r="O6" s="1004"/>
      <c r="P6" s="1004" t="s">
        <v>544</v>
      </c>
      <c r="Q6" s="1004"/>
      <c r="R6" s="1003"/>
      <c r="S6" s="1003"/>
    </row>
    <row r="7" spans="1:26" s="720" customFormat="1">
      <c r="A7" s="838"/>
      <c r="B7" s="838"/>
      <c r="C7" s="838"/>
      <c r="D7" s="838"/>
      <c r="E7" s="838"/>
      <c r="F7" s="1000"/>
      <c r="G7" s="1000"/>
      <c r="H7" s="1002"/>
      <c r="I7" s="1000"/>
      <c r="J7" s="1000"/>
      <c r="K7" s="1002"/>
      <c r="L7" s="1002"/>
      <c r="M7" s="1002"/>
      <c r="N7" s="721" t="s">
        <v>132</v>
      </c>
      <c r="O7" s="716" t="s">
        <v>164</v>
      </c>
      <c r="P7" s="716" t="s">
        <v>132</v>
      </c>
      <c r="Q7" s="716" t="s">
        <v>164</v>
      </c>
      <c r="R7" s="834"/>
      <c r="S7" s="834"/>
    </row>
    <row r="8" spans="1:26" ht="24">
      <c r="A8" s="684">
        <v>1</v>
      </c>
      <c r="B8" s="305" t="s">
        <v>100</v>
      </c>
      <c r="C8" s="306">
        <v>33886</v>
      </c>
      <c r="D8" s="10" t="s">
        <v>12</v>
      </c>
      <c r="E8" s="11">
        <v>2.2599999999999998</v>
      </c>
      <c r="F8" s="705">
        <v>0.2</v>
      </c>
      <c r="G8" s="706">
        <v>0.15</v>
      </c>
      <c r="H8" s="707">
        <v>0.05</v>
      </c>
      <c r="I8" s="706"/>
      <c r="J8" s="706"/>
      <c r="K8" s="707"/>
      <c r="L8" s="708"/>
      <c r="M8" s="708"/>
      <c r="N8" s="709">
        <v>70</v>
      </c>
      <c r="O8" s="710">
        <f>H8*N8%</f>
        <v>3.4999999999999996E-2</v>
      </c>
      <c r="P8" s="709">
        <v>70</v>
      </c>
      <c r="Q8" s="710">
        <f>H8*N8%</f>
        <v>3.4999999999999996E-2</v>
      </c>
      <c r="R8" s="704">
        <f>Q8+O8+H8</f>
        <v>0.12</v>
      </c>
      <c r="S8" s="722" t="s">
        <v>567</v>
      </c>
      <c r="T8" s="2"/>
    </row>
    <row r="9" spans="1:26" ht="18">
      <c r="A9" s="713"/>
      <c r="B9" s="701" t="s">
        <v>155</v>
      </c>
      <c r="C9" s="714"/>
      <c r="D9" s="715"/>
      <c r="E9" s="685"/>
      <c r="F9" s="686"/>
      <c r="G9" s="686"/>
      <c r="H9" s="686"/>
      <c r="I9" s="686"/>
      <c r="J9" s="686"/>
      <c r="K9" s="686"/>
      <c r="L9" s="686"/>
      <c r="M9" s="686"/>
      <c r="N9" s="687"/>
      <c r="O9" s="688"/>
      <c r="P9" s="689"/>
      <c r="Q9" s="688"/>
      <c r="R9" s="688"/>
      <c r="S9" s="690"/>
      <c r="T9" s="691"/>
    </row>
    <row r="10" spans="1:26" ht="18">
      <c r="A10" s="711" t="s">
        <v>549</v>
      </c>
      <c r="B10" s="711"/>
      <c r="C10" s="711"/>
      <c r="D10" s="712"/>
      <c r="E10" s="691"/>
      <c r="F10" s="691"/>
      <c r="G10" s="691"/>
      <c r="H10" s="691"/>
      <c r="I10" s="691"/>
      <c r="J10" s="691"/>
      <c r="K10" s="691"/>
      <c r="L10" s="691"/>
      <c r="M10" s="841" t="s">
        <v>547</v>
      </c>
      <c r="N10" s="841"/>
      <c r="O10" s="841"/>
      <c r="P10" s="841"/>
      <c r="Q10" s="841"/>
      <c r="R10" s="841"/>
      <c r="S10" s="841"/>
      <c r="T10" s="696"/>
    </row>
    <row r="11" spans="1:26" ht="18">
      <c r="A11" s="823" t="s">
        <v>548</v>
      </c>
      <c r="B11" s="823"/>
      <c r="C11" s="823"/>
      <c r="D11" s="823"/>
      <c r="E11" s="702"/>
      <c r="F11" s="702"/>
      <c r="G11" s="702"/>
      <c r="H11" s="692"/>
      <c r="I11" s="693"/>
      <c r="J11" s="693"/>
      <c r="K11" s="693"/>
      <c r="L11" s="694"/>
      <c r="M11" s="695"/>
      <c r="N11" s="695"/>
      <c r="O11" s="364"/>
      <c r="P11" s="697" t="s">
        <v>120</v>
      </c>
      <c r="Q11" s="698"/>
      <c r="R11" s="696"/>
      <c r="S11" s="696"/>
      <c r="T11" s="364"/>
    </row>
    <row r="12" spans="1:26" ht="19.5" customHeight="1">
      <c r="B12" s="824" t="s">
        <v>156</v>
      </c>
      <c r="C12" s="824"/>
      <c r="E12" s="699"/>
      <c r="F12" s="699" t="s">
        <v>550</v>
      </c>
      <c r="G12" s="699"/>
      <c r="H12" s="699"/>
      <c r="I12" s="703"/>
      <c r="J12" s="699"/>
      <c r="K12" s="699"/>
      <c r="L12" s="824" t="s">
        <v>22</v>
      </c>
      <c r="M12" s="824"/>
      <c r="N12" s="824"/>
      <c r="O12" s="824"/>
      <c r="P12" s="824"/>
      <c r="Q12" s="699"/>
      <c r="R12" s="824" t="s">
        <v>156</v>
      </c>
      <c r="S12" s="824"/>
      <c r="T12" s="695"/>
    </row>
    <row r="13" spans="1:26" ht="18">
      <c r="A13" s="695"/>
      <c r="B13" s="703"/>
      <c r="C13" s="703"/>
      <c r="D13" s="699"/>
      <c r="E13" s="695"/>
      <c r="F13" s="695"/>
      <c r="G13" s="695"/>
      <c r="H13" s="695"/>
      <c r="I13" s="695"/>
      <c r="J13" s="695"/>
      <c r="K13" s="695"/>
      <c r="L13" s="695"/>
      <c r="M13" s="695"/>
      <c r="N13" s="695"/>
      <c r="O13" s="695"/>
      <c r="P13" s="695"/>
      <c r="Q13" s="695"/>
      <c r="R13" s="695"/>
      <c r="S13" s="695"/>
      <c r="T13" s="695"/>
    </row>
    <row r="14" spans="1:26" ht="18">
      <c r="A14" s="695"/>
      <c r="B14" s="695"/>
      <c r="C14" s="695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</row>
    <row r="15" spans="1:26" ht="18">
      <c r="A15" s="695"/>
      <c r="B15" s="695"/>
      <c r="C15" s="695"/>
      <c r="D15" s="695"/>
      <c r="E15" s="695"/>
      <c r="F15" s="695"/>
      <c r="G15" s="695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</row>
    <row r="16" spans="1:26" ht="18">
      <c r="A16" s="695"/>
      <c r="B16" s="695"/>
      <c r="C16" s="695"/>
      <c r="D16" s="695"/>
      <c r="E16" s="695"/>
      <c r="F16" s="695"/>
      <c r="G16" s="695"/>
      <c r="H16" s="695"/>
      <c r="I16" s="695"/>
      <c r="J16" s="695"/>
      <c r="K16" s="695"/>
      <c r="L16" s="695"/>
      <c r="M16" s="695"/>
      <c r="N16" s="695"/>
      <c r="O16" s="695"/>
      <c r="P16" s="695"/>
      <c r="Q16" s="695"/>
      <c r="R16" s="695"/>
      <c r="S16" s="695"/>
      <c r="T16" s="696"/>
    </row>
    <row r="17" spans="2:19" ht="18">
      <c r="B17" s="825" t="s">
        <v>52</v>
      </c>
      <c r="C17" s="825"/>
      <c r="D17" s="695"/>
      <c r="F17" s="825" t="s">
        <v>53</v>
      </c>
      <c r="G17" s="825"/>
      <c r="H17" s="825"/>
      <c r="I17" s="825"/>
      <c r="J17" s="825"/>
      <c r="K17" s="700"/>
      <c r="L17" s="825" t="s">
        <v>23</v>
      </c>
      <c r="M17" s="825"/>
      <c r="N17" s="825"/>
      <c r="O17" s="825"/>
      <c r="P17" s="825"/>
      <c r="S17" s="696" t="s">
        <v>157</v>
      </c>
    </row>
    <row r="18" spans="2:19" ht="18">
      <c r="B18" s="696"/>
      <c r="C18" s="696"/>
      <c r="D18" s="695"/>
    </row>
  </sheetData>
  <mergeCells count="35">
    <mergeCell ref="A1:D1"/>
    <mergeCell ref="A2:D2"/>
    <mergeCell ref="O1:S1"/>
    <mergeCell ref="O2:S2"/>
    <mergeCell ref="L12:P12"/>
    <mergeCell ref="A11:D11"/>
    <mergeCell ref="M10:S10"/>
    <mergeCell ref="R5:R7"/>
    <mergeCell ref="S5:S7"/>
    <mergeCell ref="L6:L7"/>
    <mergeCell ref="M6:M7"/>
    <mergeCell ref="N6:O6"/>
    <mergeCell ref="P6:Q6"/>
    <mergeCell ref="L5:O5"/>
    <mergeCell ref="P5:Q5"/>
    <mergeCell ref="F6:F7"/>
    <mergeCell ref="L17:P17"/>
    <mergeCell ref="F17:J17"/>
    <mergeCell ref="B12:C12"/>
    <mergeCell ref="B17:C17"/>
    <mergeCell ref="R12:S12"/>
    <mergeCell ref="A3:S3"/>
    <mergeCell ref="A4:S4"/>
    <mergeCell ref="A5:A7"/>
    <mergeCell ref="B5:B7"/>
    <mergeCell ref="C5:C7"/>
    <mergeCell ref="D5:D7"/>
    <mergeCell ref="E5:E7"/>
    <mergeCell ref="F5:H5"/>
    <mergeCell ref="I5:K5"/>
    <mergeCell ref="G6:G7"/>
    <mergeCell ref="H6:H7"/>
    <mergeCell ref="I6:I7"/>
    <mergeCell ref="J6:J7"/>
    <mergeCell ref="K6:K7"/>
  </mergeCells>
  <pageMargins left="0.24" right="0.16" top="0.37" bottom="0.75" header="0.3" footer="0.3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nâng lương huyện </vt:lpstr>
      <vt:lpstr>VK huyện</vt:lpstr>
      <vt:lpstr>TĂNG chức vụ huyện</vt:lpstr>
      <vt:lpstr>giảm chức vụ huyện </vt:lpstr>
      <vt:lpstr>NL xã</vt:lpstr>
      <vt:lpstr>VK xã</vt:lpstr>
      <vt:lpstr>BS thâm niên</vt:lpstr>
      <vt:lpstr>GIẢM QUỸ XÃ</vt:lpstr>
      <vt:lpstr>LTThuyện cuối 19</vt:lpstr>
      <vt:lpstr>LTT Xã</vt:lpstr>
      <vt:lpstr>116</vt:lpstr>
      <vt:lpstr>BS chức vụ xã</vt:lpstr>
      <vt:lpstr>Sheet1</vt:lpstr>
      <vt:lpstr>'nâng lương huyện 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BALICH</dc:creator>
  <cp:lastModifiedBy>W7X64</cp:lastModifiedBy>
  <cp:lastPrinted>2019-11-29T01:31:47Z</cp:lastPrinted>
  <dcterms:created xsi:type="dcterms:W3CDTF">2019-11-12T07:49:36Z</dcterms:created>
  <dcterms:modified xsi:type="dcterms:W3CDTF">2019-11-29T04:06:27Z</dcterms:modified>
</cp:coreProperties>
</file>