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120" windowWidth="20730" windowHeight="11760" activeTab="2"/>
  </bookViews>
  <sheets>
    <sheet name="12 TRẠM Y TẾ" sheetId="1" r:id="rId1"/>
    <sheet name="Dự phòng" sheetId="2" r:id="rId2"/>
    <sheet name="Điều trị" sheetId="3" r:id="rId3"/>
    <sheet name="hợp đồng 68" sheetId="4" r:id="rId4"/>
  </sheets>
  <calcPr calcId="125725"/>
</workbook>
</file>

<file path=xl/calcChain.xml><?xml version="1.0" encoding="utf-8"?>
<calcChain xmlns="http://schemas.openxmlformats.org/spreadsheetml/2006/main">
  <c r="R12" i="4"/>
  <c r="S11"/>
  <c r="S10"/>
  <c r="S12" s="1"/>
  <c r="N10"/>
  <c r="P12"/>
  <c r="L12"/>
  <c r="K12"/>
  <c r="J12"/>
  <c r="H12"/>
  <c r="G12"/>
  <c r="F12"/>
  <c r="E12"/>
  <c r="D12"/>
  <c r="P11"/>
  <c r="M11"/>
  <c r="N11" s="1"/>
  <c r="O11" s="1"/>
  <c r="Q11" s="1"/>
  <c r="J11"/>
  <c r="P10"/>
  <c r="M10"/>
  <c r="M12" s="1"/>
  <c r="J10"/>
  <c r="S104" i="3" l="1"/>
  <c r="T28" i="2"/>
  <c r="S45"/>
  <c r="T44"/>
  <c r="T43"/>
  <c r="T42"/>
  <c r="T41"/>
  <c r="T40"/>
  <c r="T39"/>
  <c r="T38"/>
  <c r="T37"/>
  <c r="T36"/>
  <c r="T35"/>
  <c r="T34"/>
  <c r="T33"/>
  <c r="T32"/>
  <c r="T31"/>
  <c r="T30"/>
  <c r="T29"/>
  <c r="T27"/>
  <c r="T26"/>
  <c r="T25"/>
  <c r="T24"/>
  <c r="T23"/>
  <c r="T22"/>
  <c r="T21"/>
  <c r="T20"/>
  <c r="T19"/>
  <c r="T18"/>
  <c r="T17"/>
  <c r="T16"/>
  <c r="T15"/>
  <c r="T14"/>
  <c r="T13"/>
  <c r="T12"/>
  <c r="T9"/>
  <c r="Q14" i="1"/>
  <c r="P12"/>
  <c r="P20"/>
  <c r="P27"/>
  <c r="P35"/>
  <c r="P42"/>
  <c r="P50"/>
  <c r="P58"/>
  <c r="P66"/>
  <c r="P81"/>
  <c r="P73"/>
  <c r="P88"/>
  <c r="Q96"/>
  <c r="Q95"/>
  <c r="Q94"/>
  <c r="Q93"/>
  <c r="Q92"/>
  <c r="Q91"/>
  <c r="Q90"/>
  <c r="Q87"/>
  <c r="Q86"/>
  <c r="Q85"/>
  <c r="Q84"/>
  <c r="Q83"/>
  <c r="Q88" s="1"/>
  <c r="Q80"/>
  <c r="Q79"/>
  <c r="Q78"/>
  <c r="Q77"/>
  <c r="Q76"/>
  <c r="Q75"/>
  <c r="Q81" s="1"/>
  <c r="Q72"/>
  <c r="Q71"/>
  <c r="Q70"/>
  <c r="Q69"/>
  <c r="Q68"/>
  <c r="Q73" s="1"/>
  <c r="Q65"/>
  <c r="Q64"/>
  <c r="Q63"/>
  <c r="Q62"/>
  <c r="Q61"/>
  <c r="Q60"/>
  <c r="Q66" s="1"/>
  <c r="Q57"/>
  <c r="Q56"/>
  <c r="Q55"/>
  <c r="Q54"/>
  <c r="Q53"/>
  <c r="Q52"/>
  <c r="Q58" s="1"/>
  <c r="Q49"/>
  <c r="Q48"/>
  <c r="Q47"/>
  <c r="Q46"/>
  <c r="Q45"/>
  <c r="Q44"/>
  <c r="Q41"/>
  <c r="Q40"/>
  <c r="Q39"/>
  <c r="Q38"/>
  <c r="Q37"/>
  <c r="Q42" s="1"/>
  <c r="Q34"/>
  <c r="Q33"/>
  <c r="Q32"/>
  <c r="Q31"/>
  <c r="Q30"/>
  <c r="Q29"/>
  <c r="Q26"/>
  <c r="Q25"/>
  <c r="Q24"/>
  <c r="Q23"/>
  <c r="Q22"/>
  <c r="Q27" s="1"/>
  <c r="Q19"/>
  <c r="Q18"/>
  <c r="Q17"/>
  <c r="Q16"/>
  <c r="Q15"/>
  <c r="Q8"/>
  <c r="Q9"/>
  <c r="Q10"/>
  <c r="Q11"/>
  <c r="Q7"/>
  <c r="Q12" s="1"/>
  <c r="M45" i="2"/>
  <c r="X12" s="1"/>
  <c r="L45"/>
  <c r="X16" s="1"/>
  <c r="Y16" s="1"/>
  <c r="Z16" s="1"/>
  <c r="AB16" s="1"/>
  <c r="I45"/>
  <c r="F45"/>
  <c r="X11" s="1"/>
  <c r="Y11" s="1"/>
  <c r="Z11" s="1"/>
  <c r="AB11" s="1"/>
  <c r="E45"/>
  <c r="D45"/>
  <c r="X9" s="1"/>
  <c r="C45"/>
  <c r="Q44"/>
  <c r="H44"/>
  <c r="N44" s="1"/>
  <c r="O44" s="1"/>
  <c r="P44" s="1"/>
  <c r="Q43"/>
  <c r="H43"/>
  <c r="N43" s="1"/>
  <c r="O43" s="1"/>
  <c r="P43" s="1"/>
  <c r="R43" s="1"/>
  <c r="Q42"/>
  <c r="H42"/>
  <c r="N42" s="1"/>
  <c r="O42" s="1"/>
  <c r="P42" s="1"/>
  <c r="R42" s="1"/>
  <c r="Q41"/>
  <c r="O41"/>
  <c r="P41" s="1"/>
  <c r="R41" s="1"/>
  <c r="H41"/>
  <c r="N41" s="1"/>
  <c r="Q40"/>
  <c r="H40"/>
  <c r="N40" s="1"/>
  <c r="O40" s="1"/>
  <c r="P40" s="1"/>
  <c r="O39"/>
  <c r="P39" s="1"/>
  <c r="K39"/>
  <c r="H39" s="1"/>
  <c r="N39" s="1"/>
  <c r="Q38"/>
  <c r="N38"/>
  <c r="O38" s="1"/>
  <c r="P38" s="1"/>
  <c r="R38" s="1"/>
  <c r="H38"/>
  <c r="Q37"/>
  <c r="H37"/>
  <c r="N37" s="1"/>
  <c r="O37" s="1"/>
  <c r="P37" s="1"/>
  <c r="R37" s="1"/>
  <c r="Q36"/>
  <c r="H36"/>
  <c r="N36" s="1"/>
  <c r="O36" s="1"/>
  <c r="P36" s="1"/>
  <c r="R36" s="1"/>
  <c r="Q35"/>
  <c r="N35"/>
  <c r="O35" s="1"/>
  <c r="P35" s="1"/>
  <c r="R35" s="1"/>
  <c r="H35"/>
  <c r="Q34"/>
  <c r="N34"/>
  <c r="O34" s="1"/>
  <c r="P34" s="1"/>
  <c r="R34" s="1"/>
  <c r="H34"/>
  <c r="Q33"/>
  <c r="H33"/>
  <c r="N33" s="1"/>
  <c r="O33" s="1"/>
  <c r="P33" s="1"/>
  <c r="R33" s="1"/>
  <c r="Q32"/>
  <c r="H32"/>
  <c r="N32" s="1"/>
  <c r="O32" s="1"/>
  <c r="P32" s="1"/>
  <c r="R32" s="1"/>
  <c r="Q31"/>
  <c r="N31"/>
  <c r="O31" s="1"/>
  <c r="P31" s="1"/>
  <c r="R31" s="1"/>
  <c r="H31"/>
  <c r="Q30"/>
  <c r="N30"/>
  <c r="O30" s="1"/>
  <c r="P30" s="1"/>
  <c r="R30" s="1"/>
  <c r="H30"/>
  <c r="Q29"/>
  <c r="H29"/>
  <c r="N29" s="1"/>
  <c r="O29" s="1"/>
  <c r="P29" s="1"/>
  <c r="R29" s="1"/>
  <c r="Q28"/>
  <c r="H28"/>
  <c r="N28" s="1"/>
  <c r="O28" s="1"/>
  <c r="P28" s="1"/>
  <c r="R28" s="1"/>
  <c r="Q27"/>
  <c r="N27"/>
  <c r="O27" s="1"/>
  <c r="P27" s="1"/>
  <c r="R27" s="1"/>
  <c r="H27"/>
  <c r="K26"/>
  <c r="Q26" s="1"/>
  <c r="Q25"/>
  <c r="H25"/>
  <c r="N25" s="1"/>
  <c r="O25" s="1"/>
  <c r="P25" s="1"/>
  <c r="R25" s="1"/>
  <c r="Q24"/>
  <c r="O24"/>
  <c r="P24" s="1"/>
  <c r="R24" s="1"/>
  <c r="H24"/>
  <c r="N24" s="1"/>
  <c r="K23"/>
  <c r="Q23" s="1"/>
  <c r="K22"/>
  <c r="Q22" s="1"/>
  <c r="K21"/>
  <c r="Q21" s="1"/>
  <c r="Q20"/>
  <c r="H20"/>
  <c r="N20" s="1"/>
  <c r="O20" s="1"/>
  <c r="P20" s="1"/>
  <c r="R20" s="1"/>
  <c r="Q19"/>
  <c r="N19"/>
  <c r="O19" s="1"/>
  <c r="P19" s="1"/>
  <c r="R19" s="1"/>
  <c r="H19"/>
  <c r="Q18"/>
  <c r="N18"/>
  <c r="O18" s="1"/>
  <c r="P18" s="1"/>
  <c r="R18" s="1"/>
  <c r="H18"/>
  <c r="K17"/>
  <c r="H17" s="1"/>
  <c r="N17" s="1"/>
  <c r="O17" s="1"/>
  <c r="P17" s="1"/>
  <c r="K16"/>
  <c r="Q16" s="1"/>
  <c r="H16"/>
  <c r="N16" s="1"/>
  <c r="O16" s="1"/>
  <c r="P16" s="1"/>
  <c r="R16" s="1"/>
  <c r="Q15"/>
  <c r="N15"/>
  <c r="O15" s="1"/>
  <c r="P15" s="1"/>
  <c r="R15" s="1"/>
  <c r="H15"/>
  <c r="AE14"/>
  <c r="X14"/>
  <c r="Y14" s="1"/>
  <c r="Z14" s="1"/>
  <c r="AB14" s="1"/>
  <c r="Q14"/>
  <c r="H14"/>
  <c r="N14" s="1"/>
  <c r="O14" s="1"/>
  <c r="P14" s="1"/>
  <c r="R14" s="1"/>
  <c r="AE13"/>
  <c r="Q13"/>
  <c r="H13"/>
  <c r="N13" s="1"/>
  <c r="O13" s="1"/>
  <c r="P13" s="1"/>
  <c r="R13" s="1"/>
  <c r="Y12"/>
  <c r="Z12" s="1"/>
  <c r="AB12" s="1"/>
  <c r="Q12"/>
  <c r="H12"/>
  <c r="N12" s="1"/>
  <c r="O12" s="1"/>
  <c r="P12" s="1"/>
  <c r="R12" s="1"/>
  <c r="AE11"/>
  <c r="Q11"/>
  <c r="H11"/>
  <c r="N11" s="1"/>
  <c r="O11" s="1"/>
  <c r="P11" s="1"/>
  <c r="R11" s="1"/>
  <c r="T11" s="1"/>
  <c r="AE10"/>
  <c r="X10"/>
  <c r="Y10" s="1"/>
  <c r="Z10" s="1"/>
  <c r="AB10" s="1"/>
  <c r="Q10"/>
  <c r="H10"/>
  <c r="N10" s="1"/>
  <c r="O10" s="1"/>
  <c r="P10" s="1"/>
  <c r="R10" s="1"/>
  <c r="T10" s="1"/>
  <c r="Q9"/>
  <c r="H9"/>
  <c r="X8"/>
  <c r="M104" i="3"/>
  <c r="J104"/>
  <c r="G104"/>
  <c r="F104"/>
  <c r="E104"/>
  <c r="D104"/>
  <c r="Q103"/>
  <c r="I103"/>
  <c r="N103" s="1"/>
  <c r="O103" s="1"/>
  <c r="P103" s="1"/>
  <c r="Q102"/>
  <c r="I102"/>
  <c r="N102" s="1"/>
  <c r="O102" s="1"/>
  <c r="P102" s="1"/>
  <c r="Q101"/>
  <c r="I101"/>
  <c r="N101" s="1"/>
  <c r="O101" s="1"/>
  <c r="P101" s="1"/>
  <c r="Q100"/>
  <c r="I100"/>
  <c r="N100" s="1"/>
  <c r="O100" s="1"/>
  <c r="P100" s="1"/>
  <c r="Q99"/>
  <c r="I99"/>
  <c r="N99" s="1"/>
  <c r="O99" s="1"/>
  <c r="P99" s="1"/>
  <c r="Q98"/>
  <c r="I98"/>
  <c r="N98" s="1"/>
  <c r="O98" s="1"/>
  <c r="P98" s="1"/>
  <c r="Q97"/>
  <c r="I97"/>
  <c r="N97" s="1"/>
  <c r="O97" s="1"/>
  <c r="P97" s="1"/>
  <c r="Q96"/>
  <c r="I96"/>
  <c r="N96" s="1"/>
  <c r="O96" s="1"/>
  <c r="P96" s="1"/>
  <c r="Q95"/>
  <c r="I95"/>
  <c r="N95" s="1"/>
  <c r="O95" s="1"/>
  <c r="P95" s="1"/>
  <c r="L94"/>
  <c r="I94" s="1"/>
  <c r="N94" s="1"/>
  <c r="O94" s="1"/>
  <c r="P94" s="1"/>
  <c r="Q93"/>
  <c r="I93"/>
  <c r="N93" s="1"/>
  <c r="O93" s="1"/>
  <c r="P93" s="1"/>
  <c r="Q92"/>
  <c r="I92"/>
  <c r="N92" s="1"/>
  <c r="O92" s="1"/>
  <c r="P92" s="1"/>
  <c r="Q91"/>
  <c r="I91"/>
  <c r="N91" s="1"/>
  <c r="O91" s="1"/>
  <c r="P91" s="1"/>
  <c r="L90"/>
  <c r="Q90" s="1"/>
  <c r="L89"/>
  <c r="I89" s="1"/>
  <c r="N89" s="1"/>
  <c r="O89" s="1"/>
  <c r="P89" s="1"/>
  <c r="Q88"/>
  <c r="I88"/>
  <c r="N88" s="1"/>
  <c r="O88" s="1"/>
  <c r="P88" s="1"/>
  <c r="Q87"/>
  <c r="I87"/>
  <c r="N87" s="1"/>
  <c r="O87" s="1"/>
  <c r="P87" s="1"/>
  <c r="L86"/>
  <c r="Q86" s="1"/>
  <c r="Q85"/>
  <c r="I85"/>
  <c r="N85" s="1"/>
  <c r="O85" s="1"/>
  <c r="P85" s="1"/>
  <c r="Q84"/>
  <c r="I84"/>
  <c r="N84" s="1"/>
  <c r="O84" s="1"/>
  <c r="P84" s="1"/>
  <c r="Q83"/>
  <c r="I83"/>
  <c r="N83" s="1"/>
  <c r="O83" s="1"/>
  <c r="P83" s="1"/>
  <c r="C82"/>
  <c r="I82" s="1"/>
  <c r="N82" s="1"/>
  <c r="O82" s="1"/>
  <c r="P82" s="1"/>
  <c r="Q81"/>
  <c r="I81"/>
  <c r="N81" s="1"/>
  <c r="O81" s="1"/>
  <c r="P81" s="1"/>
  <c r="Q80"/>
  <c r="I80"/>
  <c r="N80" s="1"/>
  <c r="O80" s="1"/>
  <c r="P80" s="1"/>
  <c r="Q79"/>
  <c r="I79"/>
  <c r="N79" s="1"/>
  <c r="O79" s="1"/>
  <c r="P79" s="1"/>
  <c r="Q78"/>
  <c r="I78"/>
  <c r="N78" s="1"/>
  <c r="O78" s="1"/>
  <c r="P78" s="1"/>
  <c r="Q77"/>
  <c r="I77"/>
  <c r="N77" s="1"/>
  <c r="O77" s="1"/>
  <c r="P77" s="1"/>
  <c r="Q76"/>
  <c r="I76"/>
  <c r="N76" s="1"/>
  <c r="O76" s="1"/>
  <c r="P76" s="1"/>
  <c r="Q75"/>
  <c r="I75"/>
  <c r="N75" s="1"/>
  <c r="O75" s="1"/>
  <c r="P75" s="1"/>
  <c r="Q74"/>
  <c r="I74"/>
  <c r="N74" s="1"/>
  <c r="O74" s="1"/>
  <c r="P74" s="1"/>
  <c r="Q73"/>
  <c r="I73"/>
  <c r="N73" s="1"/>
  <c r="O73" s="1"/>
  <c r="P73" s="1"/>
  <c r="L72"/>
  <c r="Q72" s="1"/>
  <c r="Q71"/>
  <c r="I71"/>
  <c r="N71" s="1"/>
  <c r="O71" s="1"/>
  <c r="P71" s="1"/>
  <c r="Q70"/>
  <c r="I70"/>
  <c r="N70" s="1"/>
  <c r="O70" s="1"/>
  <c r="P70" s="1"/>
  <c r="Q69"/>
  <c r="I69"/>
  <c r="N69" s="1"/>
  <c r="O69" s="1"/>
  <c r="P69" s="1"/>
  <c r="Q68"/>
  <c r="I68"/>
  <c r="N68" s="1"/>
  <c r="O68" s="1"/>
  <c r="P68" s="1"/>
  <c r="Q67"/>
  <c r="I67"/>
  <c r="N67" s="1"/>
  <c r="O67" s="1"/>
  <c r="P67" s="1"/>
  <c r="Q66"/>
  <c r="I66"/>
  <c r="N66" s="1"/>
  <c r="O66" s="1"/>
  <c r="P66" s="1"/>
  <c r="Q65"/>
  <c r="I65"/>
  <c r="N65" s="1"/>
  <c r="O65" s="1"/>
  <c r="P65" s="1"/>
  <c r="Q64"/>
  <c r="I64"/>
  <c r="N64" s="1"/>
  <c r="O64" s="1"/>
  <c r="P64" s="1"/>
  <c r="Q63"/>
  <c r="I63"/>
  <c r="N63" s="1"/>
  <c r="O63" s="1"/>
  <c r="P63" s="1"/>
  <c r="Q62"/>
  <c r="I62"/>
  <c r="N62" s="1"/>
  <c r="O62" s="1"/>
  <c r="P62" s="1"/>
  <c r="L61"/>
  <c r="Q61" s="1"/>
  <c r="Q60"/>
  <c r="I60"/>
  <c r="N60" s="1"/>
  <c r="O60" s="1"/>
  <c r="P60" s="1"/>
  <c r="Q59"/>
  <c r="I59"/>
  <c r="N59" s="1"/>
  <c r="O59" s="1"/>
  <c r="P59" s="1"/>
  <c r="Q58"/>
  <c r="I58"/>
  <c r="N58" s="1"/>
  <c r="O58" s="1"/>
  <c r="P58" s="1"/>
  <c r="Q57"/>
  <c r="I57"/>
  <c r="N57" s="1"/>
  <c r="O57" s="1"/>
  <c r="P57" s="1"/>
  <c r="Q56"/>
  <c r="I56"/>
  <c r="N56" s="1"/>
  <c r="O56" s="1"/>
  <c r="P56" s="1"/>
  <c r="Q55"/>
  <c r="I55"/>
  <c r="N55" s="1"/>
  <c r="O55" s="1"/>
  <c r="P55" s="1"/>
  <c r="L54"/>
  <c r="I54" s="1"/>
  <c r="N54" s="1"/>
  <c r="O54" s="1"/>
  <c r="P54" s="1"/>
  <c r="Q53"/>
  <c r="I53"/>
  <c r="N53" s="1"/>
  <c r="O53" s="1"/>
  <c r="P53" s="1"/>
  <c r="L52"/>
  <c r="Q52" s="1"/>
  <c r="L51"/>
  <c r="I51" s="1"/>
  <c r="N51" s="1"/>
  <c r="O51" s="1"/>
  <c r="P51" s="1"/>
  <c r="Q50"/>
  <c r="I50"/>
  <c r="N50" s="1"/>
  <c r="O50" s="1"/>
  <c r="P50" s="1"/>
  <c r="C49"/>
  <c r="L48"/>
  <c r="I48" s="1"/>
  <c r="N48" s="1"/>
  <c r="O48" s="1"/>
  <c r="P48" s="1"/>
  <c r="Q47"/>
  <c r="I47"/>
  <c r="N47" s="1"/>
  <c r="O47" s="1"/>
  <c r="P47" s="1"/>
  <c r="Q46"/>
  <c r="I46"/>
  <c r="N46" s="1"/>
  <c r="O46" s="1"/>
  <c r="P46" s="1"/>
  <c r="L45"/>
  <c r="Q45" s="1"/>
  <c r="Q44"/>
  <c r="I44"/>
  <c r="N44" s="1"/>
  <c r="O44" s="1"/>
  <c r="P44" s="1"/>
  <c r="Q43"/>
  <c r="I43"/>
  <c r="N43" s="1"/>
  <c r="O43" s="1"/>
  <c r="P43" s="1"/>
  <c r="Q42"/>
  <c r="I42"/>
  <c r="N42" s="1"/>
  <c r="O42" s="1"/>
  <c r="P42" s="1"/>
  <c r="Q41"/>
  <c r="I41"/>
  <c r="N41" s="1"/>
  <c r="O41" s="1"/>
  <c r="P41" s="1"/>
  <c r="Q40"/>
  <c r="I40"/>
  <c r="N40" s="1"/>
  <c r="O40" s="1"/>
  <c r="P40" s="1"/>
  <c r="Q39"/>
  <c r="I39"/>
  <c r="N39" s="1"/>
  <c r="O39" s="1"/>
  <c r="P39" s="1"/>
  <c r="Q38"/>
  <c r="I38"/>
  <c r="N38" s="1"/>
  <c r="O38" s="1"/>
  <c r="P38" s="1"/>
  <c r="Q37"/>
  <c r="I37"/>
  <c r="N37" s="1"/>
  <c r="O37" s="1"/>
  <c r="P37" s="1"/>
  <c r="Q36"/>
  <c r="I36"/>
  <c r="N36" s="1"/>
  <c r="O36" s="1"/>
  <c r="P36" s="1"/>
  <c r="Q35"/>
  <c r="I35"/>
  <c r="N35" s="1"/>
  <c r="O35" s="1"/>
  <c r="P35" s="1"/>
  <c r="Q34"/>
  <c r="I34"/>
  <c r="N34" s="1"/>
  <c r="O34" s="1"/>
  <c r="P34" s="1"/>
  <c r="Q33"/>
  <c r="I33"/>
  <c r="N33" s="1"/>
  <c r="O33" s="1"/>
  <c r="P33" s="1"/>
  <c r="L32"/>
  <c r="I32" s="1"/>
  <c r="N32" s="1"/>
  <c r="O32" s="1"/>
  <c r="P32" s="1"/>
  <c r="Q31"/>
  <c r="I31"/>
  <c r="N31" s="1"/>
  <c r="O31" s="1"/>
  <c r="P31" s="1"/>
  <c r="R31" s="1"/>
  <c r="T31" s="1"/>
  <c r="Q30"/>
  <c r="I30"/>
  <c r="N30" s="1"/>
  <c r="O30" s="1"/>
  <c r="P30" s="1"/>
  <c r="Q29"/>
  <c r="I29"/>
  <c r="N29" s="1"/>
  <c r="O29" s="1"/>
  <c r="P29" s="1"/>
  <c r="Q28"/>
  <c r="I28"/>
  <c r="N28" s="1"/>
  <c r="O28" s="1"/>
  <c r="P28" s="1"/>
  <c r="Q27"/>
  <c r="I27"/>
  <c r="N27" s="1"/>
  <c r="O27" s="1"/>
  <c r="P27" s="1"/>
  <c r="R27" s="1"/>
  <c r="T27" s="1"/>
  <c r="Q26"/>
  <c r="I26"/>
  <c r="N26" s="1"/>
  <c r="O26" s="1"/>
  <c r="P26" s="1"/>
  <c r="R26" s="1"/>
  <c r="T26" s="1"/>
  <c r="Q25"/>
  <c r="I25"/>
  <c r="N25" s="1"/>
  <c r="O25" s="1"/>
  <c r="P25" s="1"/>
  <c r="R25" s="1"/>
  <c r="T25" s="1"/>
  <c r="L24"/>
  <c r="I24" s="1"/>
  <c r="N24" s="1"/>
  <c r="O24" s="1"/>
  <c r="P24" s="1"/>
  <c r="Q23"/>
  <c r="I23"/>
  <c r="N23" s="1"/>
  <c r="O23" s="1"/>
  <c r="P23" s="1"/>
  <c r="Q22"/>
  <c r="I22"/>
  <c r="N22" s="1"/>
  <c r="O22" s="1"/>
  <c r="P22" s="1"/>
  <c r="Q21"/>
  <c r="I21"/>
  <c r="N21" s="1"/>
  <c r="O21" s="1"/>
  <c r="P21" s="1"/>
  <c r="L20"/>
  <c r="Q20" s="1"/>
  <c r="Q19"/>
  <c r="I19"/>
  <c r="N19" s="1"/>
  <c r="O19" s="1"/>
  <c r="P19" s="1"/>
  <c r="Q18"/>
  <c r="I18"/>
  <c r="N18" s="1"/>
  <c r="O18" s="1"/>
  <c r="P18" s="1"/>
  <c r="Q17"/>
  <c r="I17"/>
  <c r="N17" s="1"/>
  <c r="O17" s="1"/>
  <c r="P17" s="1"/>
  <c r="Q16"/>
  <c r="I16"/>
  <c r="N16" s="1"/>
  <c r="O16" s="1"/>
  <c r="P16" s="1"/>
  <c r="R16" s="1"/>
  <c r="T16" s="1"/>
  <c r="Q15"/>
  <c r="I15"/>
  <c r="N15" s="1"/>
  <c r="O15" s="1"/>
  <c r="P15" s="1"/>
  <c r="L14"/>
  <c r="Q13"/>
  <c r="I13"/>
  <c r="N13" s="1"/>
  <c r="O13" s="1"/>
  <c r="P13" s="1"/>
  <c r="Q12"/>
  <c r="I12"/>
  <c r="N12" s="1"/>
  <c r="O12" s="1"/>
  <c r="P12" s="1"/>
  <c r="Q11"/>
  <c r="I11"/>
  <c r="N11" s="1"/>
  <c r="O11" s="1"/>
  <c r="P11" s="1"/>
  <c r="Q10"/>
  <c r="I10"/>
  <c r="N10" s="1"/>
  <c r="O10" s="1"/>
  <c r="P10" s="1"/>
  <c r="Q9"/>
  <c r="I9"/>
  <c r="N9" s="1"/>
  <c r="O9" s="1"/>
  <c r="P9" s="1"/>
  <c r="Q8"/>
  <c r="I8"/>
  <c r="N8" s="1"/>
  <c r="S98" i="1"/>
  <c r="S99" s="1"/>
  <c r="L96"/>
  <c r="K96"/>
  <c r="J96"/>
  <c r="G96"/>
  <c r="F96"/>
  <c r="D96"/>
  <c r="N95"/>
  <c r="I95"/>
  <c r="E95"/>
  <c r="C95" s="1"/>
  <c r="M95" s="1"/>
  <c r="O95" s="1"/>
  <c r="N94"/>
  <c r="E94"/>
  <c r="C94" s="1"/>
  <c r="M94" s="1"/>
  <c r="O94" s="1"/>
  <c r="N93"/>
  <c r="I93"/>
  <c r="E93" s="1"/>
  <c r="C93" s="1"/>
  <c r="M93" s="1"/>
  <c r="N92"/>
  <c r="I92"/>
  <c r="E92" s="1"/>
  <c r="C92" s="1"/>
  <c r="M92" s="1"/>
  <c r="O92" s="1"/>
  <c r="N91"/>
  <c r="I91"/>
  <c r="H91"/>
  <c r="H96" s="1"/>
  <c r="N90"/>
  <c r="I90"/>
  <c r="I96" s="1"/>
  <c r="E90"/>
  <c r="L88"/>
  <c r="K88"/>
  <c r="J88"/>
  <c r="H88"/>
  <c r="G88"/>
  <c r="F88"/>
  <c r="D88"/>
  <c r="N87"/>
  <c r="I87"/>
  <c r="E87" s="1"/>
  <c r="C87" s="1"/>
  <c r="M87" s="1"/>
  <c r="O87" s="1"/>
  <c r="N86"/>
  <c r="I86"/>
  <c r="E86" s="1"/>
  <c r="C86" s="1"/>
  <c r="M86" s="1"/>
  <c r="O86" s="1"/>
  <c r="N85"/>
  <c r="I85"/>
  <c r="E85" s="1"/>
  <c r="C85" s="1"/>
  <c r="M85" s="1"/>
  <c r="O85" s="1"/>
  <c r="N84"/>
  <c r="I84"/>
  <c r="E84" s="1"/>
  <c r="C84" s="1"/>
  <c r="M84" s="1"/>
  <c r="O84" s="1"/>
  <c r="N83"/>
  <c r="N88" s="1"/>
  <c r="I83"/>
  <c r="E83" s="1"/>
  <c r="C83" s="1"/>
  <c r="L81"/>
  <c r="J81"/>
  <c r="G81"/>
  <c r="F81"/>
  <c r="D81"/>
  <c r="N80"/>
  <c r="I80"/>
  <c r="E80"/>
  <c r="C80" s="1"/>
  <c r="M80" s="1"/>
  <c r="O80" s="1"/>
  <c r="N79"/>
  <c r="I79"/>
  <c r="H79"/>
  <c r="N78"/>
  <c r="I78"/>
  <c r="E78" s="1"/>
  <c r="C78" s="1"/>
  <c r="M78" s="1"/>
  <c r="O78" s="1"/>
  <c r="K77"/>
  <c r="N77" s="1"/>
  <c r="N76"/>
  <c r="I76"/>
  <c r="H76"/>
  <c r="N75"/>
  <c r="I75"/>
  <c r="L73"/>
  <c r="K73"/>
  <c r="J73"/>
  <c r="G73"/>
  <c r="F73"/>
  <c r="D73"/>
  <c r="N72"/>
  <c r="I72"/>
  <c r="H72"/>
  <c r="E72" s="1"/>
  <c r="C72" s="1"/>
  <c r="M72" s="1"/>
  <c r="O72" s="1"/>
  <c r="N71"/>
  <c r="I71"/>
  <c r="E71" s="1"/>
  <c r="C71" s="1"/>
  <c r="M71" s="1"/>
  <c r="O71" s="1"/>
  <c r="N70"/>
  <c r="I70"/>
  <c r="E70" s="1"/>
  <c r="C70" s="1"/>
  <c r="M70" s="1"/>
  <c r="N69"/>
  <c r="I69"/>
  <c r="E69" s="1"/>
  <c r="C69" s="1"/>
  <c r="M69" s="1"/>
  <c r="O69" s="1"/>
  <c r="N68"/>
  <c r="I68"/>
  <c r="L66"/>
  <c r="J66"/>
  <c r="H66"/>
  <c r="G66"/>
  <c r="F66"/>
  <c r="D66"/>
  <c r="N65"/>
  <c r="I65"/>
  <c r="E65" s="1"/>
  <c r="C65" s="1"/>
  <c r="M65" s="1"/>
  <c r="O65" s="1"/>
  <c r="K64"/>
  <c r="N63"/>
  <c r="I63"/>
  <c r="E63"/>
  <c r="C63" s="1"/>
  <c r="M63" s="1"/>
  <c r="O63" s="1"/>
  <c r="N62"/>
  <c r="I62"/>
  <c r="E62" s="1"/>
  <c r="C62" s="1"/>
  <c r="M62" s="1"/>
  <c r="O62" s="1"/>
  <c r="K61"/>
  <c r="I61" s="1"/>
  <c r="E61" s="1"/>
  <c r="C61" s="1"/>
  <c r="M61" s="1"/>
  <c r="N60"/>
  <c r="I60"/>
  <c r="L58"/>
  <c r="K58"/>
  <c r="J58"/>
  <c r="H58"/>
  <c r="G58"/>
  <c r="F58"/>
  <c r="D58"/>
  <c r="N57"/>
  <c r="I57"/>
  <c r="E57"/>
  <c r="C57" s="1"/>
  <c r="M57" s="1"/>
  <c r="O57" s="1"/>
  <c r="N56"/>
  <c r="I56"/>
  <c r="E56" s="1"/>
  <c r="C56" s="1"/>
  <c r="M56" s="1"/>
  <c r="O56" s="1"/>
  <c r="N55"/>
  <c r="I55"/>
  <c r="E55"/>
  <c r="C55" s="1"/>
  <c r="M55" s="1"/>
  <c r="O55" s="1"/>
  <c r="N54"/>
  <c r="I54"/>
  <c r="E54" s="1"/>
  <c r="C54" s="1"/>
  <c r="M54" s="1"/>
  <c r="O54" s="1"/>
  <c r="N53"/>
  <c r="I53"/>
  <c r="E53"/>
  <c r="C53" s="1"/>
  <c r="M53" s="1"/>
  <c r="O53" s="1"/>
  <c r="N52"/>
  <c r="N58" s="1"/>
  <c r="I52"/>
  <c r="I58" s="1"/>
  <c r="L50"/>
  <c r="K50"/>
  <c r="J50"/>
  <c r="G50"/>
  <c r="F50"/>
  <c r="D50"/>
  <c r="N49"/>
  <c r="I49"/>
  <c r="E49" s="1"/>
  <c r="C49" s="1"/>
  <c r="M49" s="1"/>
  <c r="O49" s="1"/>
  <c r="N48"/>
  <c r="I48"/>
  <c r="E48" s="1"/>
  <c r="C48" s="1"/>
  <c r="M48" s="1"/>
  <c r="O48" s="1"/>
  <c r="N47"/>
  <c r="I47"/>
  <c r="E47" s="1"/>
  <c r="C47" s="1"/>
  <c r="M47" s="1"/>
  <c r="O47" s="1"/>
  <c r="N46"/>
  <c r="I46"/>
  <c r="E46" s="1"/>
  <c r="C46" s="1"/>
  <c r="M46" s="1"/>
  <c r="O46" s="1"/>
  <c r="N45"/>
  <c r="I45"/>
  <c r="H45"/>
  <c r="H50" s="1"/>
  <c r="E45"/>
  <c r="C45" s="1"/>
  <c r="M45" s="1"/>
  <c r="N44"/>
  <c r="I44"/>
  <c r="E44" s="1"/>
  <c r="C44" s="1"/>
  <c r="L42"/>
  <c r="J42"/>
  <c r="H42"/>
  <c r="G42"/>
  <c r="F42"/>
  <c r="D42"/>
  <c r="K41"/>
  <c r="I41" s="1"/>
  <c r="E41" s="1"/>
  <c r="C41" s="1"/>
  <c r="M41" s="1"/>
  <c r="N40"/>
  <c r="I40"/>
  <c r="E40" s="1"/>
  <c r="C40" s="1"/>
  <c r="M40" s="1"/>
  <c r="O40" s="1"/>
  <c r="N39"/>
  <c r="I39"/>
  <c r="E39"/>
  <c r="C39" s="1"/>
  <c r="M39" s="1"/>
  <c r="O39" s="1"/>
  <c r="N38"/>
  <c r="I38"/>
  <c r="E38" s="1"/>
  <c r="C38" s="1"/>
  <c r="N37"/>
  <c r="I37"/>
  <c r="E37"/>
  <c r="C37" s="1"/>
  <c r="M37" s="1"/>
  <c r="L35"/>
  <c r="J35"/>
  <c r="G35"/>
  <c r="F35"/>
  <c r="D35"/>
  <c r="N34"/>
  <c r="I34"/>
  <c r="E34" s="1"/>
  <c r="C34" s="1"/>
  <c r="M34" s="1"/>
  <c r="O34" s="1"/>
  <c r="N33"/>
  <c r="I33"/>
  <c r="H33"/>
  <c r="E33"/>
  <c r="C33" s="1"/>
  <c r="M33" s="1"/>
  <c r="N32"/>
  <c r="I32"/>
  <c r="E32" s="1"/>
  <c r="C32" s="1"/>
  <c r="M32" s="1"/>
  <c r="O32" s="1"/>
  <c r="N31"/>
  <c r="I31"/>
  <c r="E31"/>
  <c r="C31" s="1"/>
  <c r="M31" s="1"/>
  <c r="O31" s="1"/>
  <c r="N30"/>
  <c r="I30"/>
  <c r="H30"/>
  <c r="N29"/>
  <c r="N35" s="1"/>
  <c r="K29"/>
  <c r="I29" s="1"/>
  <c r="E29"/>
  <c r="C29" s="1"/>
  <c r="M29" s="1"/>
  <c r="O29" s="1"/>
  <c r="L27"/>
  <c r="K27"/>
  <c r="J27"/>
  <c r="H27"/>
  <c r="G27"/>
  <c r="F27"/>
  <c r="D27"/>
  <c r="N26"/>
  <c r="I26"/>
  <c r="E26" s="1"/>
  <c r="C26" s="1"/>
  <c r="M26" s="1"/>
  <c r="O26" s="1"/>
  <c r="W25"/>
  <c r="N25"/>
  <c r="E25"/>
  <c r="C25" s="1"/>
  <c r="M25" s="1"/>
  <c r="O25" s="1"/>
  <c r="N24"/>
  <c r="I24"/>
  <c r="E24" s="1"/>
  <c r="C24" s="1"/>
  <c r="M24" s="1"/>
  <c r="O24" s="1"/>
  <c r="N23"/>
  <c r="I23"/>
  <c r="E23" s="1"/>
  <c r="C23" s="1"/>
  <c r="M23" s="1"/>
  <c r="O23" s="1"/>
  <c r="N22"/>
  <c r="N27" s="1"/>
  <c r="I22"/>
  <c r="E22" s="1"/>
  <c r="C22" s="1"/>
  <c r="L20"/>
  <c r="J20"/>
  <c r="H20"/>
  <c r="G20"/>
  <c r="F20"/>
  <c r="D20"/>
  <c r="N19"/>
  <c r="I19"/>
  <c r="E19"/>
  <c r="C19" s="1"/>
  <c r="M19" s="1"/>
  <c r="O19" s="1"/>
  <c r="N18"/>
  <c r="I18"/>
  <c r="E18" s="1"/>
  <c r="C18" s="1"/>
  <c r="M18" s="1"/>
  <c r="O18" s="1"/>
  <c r="N17"/>
  <c r="I17"/>
  <c r="E17"/>
  <c r="C17" s="1"/>
  <c r="M17" s="1"/>
  <c r="O17" s="1"/>
  <c r="N16"/>
  <c r="I16"/>
  <c r="E16" s="1"/>
  <c r="C16" s="1"/>
  <c r="M16" s="1"/>
  <c r="O16" s="1"/>
  <c r="AB15"/>
  <c r="AC15" s="1"/>
  <c r="U15"/>
  <c r="V15" s="1"/>
  <c r="W15" s="1"/>
  <c r="Z15" s="1"/>
  <c r="K15"/>
  <c r="I15" s="1"/>
  <c r="E15" s="1"/>
  <c r="C15" s="1"/>
  <c r="M15" s="1"/>
  <c r="AC14"/>
  <c r="AB14"/>
  <c r="K14"/>
  <c r="K20" s="1"/>
  <c r="L12"/>
  <c r="K12"/>
  <c r="J12"/>
  <c r="H12"/>
  <c r="G12"/>
  <c r="F12"/>
  <c r="D12"/>
  <c r="AC11"/>
  <c r="N11"/>
  <c r="I11"/>
  <c r="E11"/>
  <c r="C11" s="1"/>
  <c r="M11" s="1"/>
  <c r="O11" s="1"/>
  <c r="N10"/>
  <c r="I10"/>
  <c r="E10" s="1"/>
  <c r="C10" s="1"/>
  <c r="M10" s="1"/>
  <c r="O10" s="1"/>
  <c r="AC9"/>
  <c r="N9"/>
  <c r="I9"/>
  <c r="E9" s="1"/>
  <c r="C9" s="1"/>
  <c r="M9" s="1"/>
  <c r="O9" s="1"/>
  <c r="AC8"/>
  <c r="N8"/>
  <c r="I8"/>
  <c r="E8" s="1"/>
  <c r="C8" s="1"/>
  <c r="M8" s="1"/>
  <c r="O8" s="1"/>
  <c r="N7"/>
  <c r="N12" s="1"/>
  <c r="I7"/>
  <c r="E7" s="1"/>
  <c r="C7"/>
  <c r="M7" s="1"/>
  <c r="O7" s="1"/>
  <c r="N12" i="4" l="1"/>
  <c r="O10"/>
  <c r="R41" i="3"/>
  <c r="T41" s="1"/>
  <c r="R42"/>
  <c r="T42" s="1"/>
  <c r="R43"/>
  <c r="T43" s="1"/>
  <c r="C104"/>
  <c r="I52"/>
  <c r="N52" s="1"/>
  <c r="O52" s="1"/>
  <c r="P52" s="1"/>
  <c r="R52" s="1"/>
  <c r="T52" s="1"/>
  <c r="R62"/>
  <c r="T62" s="1"/>
  <c r="R66"/>
  <c r="T66" s="1"/>
  <c r="R95"/>
  <c r="T95" s="1"/>
  <c r="R99"/>
  <c r="T99" s="1"/>
  <c r="R12"/>
  <c r="T12" s="1"/>
  <c r="R33"/>
  <c r="T33" s="1"/>
  <c r="R75"/>
  <c r="T75" s="1"/>
  <c r="R76"/>
  <c r="T76" s="1"/>
  <c r="R79"/>
  <c r="T79" s="1"/>
  <c r="R9"/>
  <c r="T9" s="1"/>
  <c r="R10"/>
  <c r="T10" s="1"/>
  <c r="R21"/>
  <c r="T21" s="1"/>
  <c r="R22"/>
  <c r="T22" s="1"/>
  <c r="R34"/>
  <c r="T34" s="1"/>
  <c r="R35"/>
  <c r="T35" s="1"/>
  <c r="R37"/>
  <c r="T37" s="1"/>
  <c r="R46"/>
  <c r="T46" s="1"/>
  <c r="R58"/>
  <c r="T58" s="1"/>
  <c r="R59"/>
  <c r="T59" s="1"/>
  <c r="R60"/>
  <c r="T60" s="1"/>
  <c r="R67"/>
  <c r="T67" s="1"/>
  <c r="R68"/>
  <c r="T68" s="1"/>
  <c r="R70"/>
  <c r="T70" s="1"/>
  <c r="R80"/>
  <c r="T80" s="1"/>
  <c r="R87"/>
  <c r="T87" s="1"/>
  <c r="R88"/>
  <c r="T88" s="1"/>
  <c r="R91"/>
  <c r="T91" s="1"/>
  <c r="R92"/>
  <c r="T92" s="1"/>
  <c r="R93"/>
  <c r="T93" s="1"/>
  <c r="R100"/>
  <c r="T100" s="1"/>
  <c r="R101"/>
  <c r="T101" s="1"/>
  <c r="R103"/>
  <c r="T103" s="1"/>
  <c r="T45" i="2"/>
  <c r="Q50" i="1"/>
  <c r="Q35"/>
  <c r="P97"/>
  <c r="Q20"/>
  <c r="Q97"/>
  <c r="R17" i="3"/>
  <c r="T17" s="1"/>
  <c r="R19"/>
  <c r="T19" s="1"/>
  <c r="R23"/>
  <c r="T23" s="1"/>
  <c r="R28"/>
  <c r="T28" s="1"/>
  <c r="R29"/>
  <c r="T29" s="1"/>
  <c r="R30"/>
  <c r="T30" s="1"/>
  <c r="R47"/>
  <c r="T47" s="1"/>
  <c r="R83"/>
  <c r="T83" s="1"/>
  <c r="R53"/>
  <c r="T53" s="1"/>
  <c r="R63"/>
  <c r="T63" s="1"/>
  <c r="R64"/>
  <c r="T64" s="1"/>
  <c r="R65"/>
  <c r="T65" s="1"/>
  <c r="R11"/>
  <c r="T11" s="1"/>
  <c r="R15"/>
  <c r="T15" s="1"/>
  <c r="R18"/>
  <c r="T18" s="1"/>
  <c r="I20"/>
  <c r="N20" s="1"/>
  <c r="O20" s="1"/>
  <c r="P20" s="1"/>
  <c r="R20" s="1"/>
  <c r="T20" s="1"/>
  <c r="R38"/>
  <c r="T38" s="1"/>
  <c r="R39"/>
  <c r="T39" s="1"/>
  <c r="R50"/>
  <c r="T50" s="1"/>
  <c r="R55"/>
  <c r="T55" s="1"/>
  <c r="R56"/>
  <c r="T56" s="1"/>
  <c r="I72"/>
  <c r="N72" s="1"/>
  <c r="O72" s="1"/>
  <c r="P72" s="1"/>
  <c r="R72" s="1"/>
  <c r="T72" s="1"/>
  <c r="R73"/>
  <c r="T73" s="1"/>
  <c r="R74"/>
  <c r="T74" s="1"/>
  <c r="R77"/>
  <c r="T77" s="1"/>
  <c r="R78"/>
  <c r="T78" s="1"/>
  <c r="R81"/>
  <c r="T81" s="1"/>
  <c r="R85"/>
  <c r="T85" s="1"/>
  <c r="Q94"/>
  <c r="R94" s="1"/>
  <c r="T94" s="1"/>
  <c r="R96"/>
  <c r="T96" s="1"/>
  <c r="R97"/>
  <c r="T97" s="1"/>
  <c r="AC9" i="2"/>
  <c r="AD9" s="1"/>
  <c r="Y9"/>
  <c r="Z9" s="1"/>
  <c r="AA9" s="1"/>
  <c r="X20" s="1"/>
  <c r="N9"/>
  <c r="N45" s="1"/>
  <c r="H21"/>
  <c r="N21" s="1"/>
  <c r="O21" s="1"/>
  <c r="P21" s="1"/>
  <c r="R21" s="1"/>
  <c r="H22"/>
  <c r="N22" s="1"/>
  <c r="O22" s="1"/>
  <c r="P22" s="1"/>
  <c r="R22" s="1"/>
  <c r="H23"/>
  <c r="N23" s="1"/>
  <c r="O23" s="1"/>
  <c r="P23" s="1"/>
  <c r="R23" s="1"/>
  <c r="H26"/>
  <c r="N26" s="1"/>
  <c r="O26" s="1"/>
  <c r="P26" s="1"/>
  <c r="R26" s="1"/>
  <c r="R40"/>
  <c r="R44"/>
  <c r="Q82" i="3"/>
  <c r="R82" s="1"/>
  <c r="T82" s="1"/>
  <c r="I90"/>
  <c r="N90" s="1"/>
  <c r="O90" s="1"/>
  <c r="P90" s="1"/>
  <c r="R90" s="1"/>
  <c r="T90" s="1"/>
  <c r="R13"/>
  <c r="T13" s="1"/>
  <c r="R36"/>
  <c r="T36" s="1"/>
  <c r="R40"/>
  <c r="T40" s="1"/>
  <c r="R44"/>
  <c r="T44" s="1"/>
  <c r="I45"/>
  <c r="N45" s="1"/>
  <c r="O45" s="1"/>
  <c r="P45" s="1"/>
  <c r="R45" s="1"/>
  <c r="T45" s="1"/>
  <c r="R57"/>
  <c r="T57" s="1"/>
  <c r="I61"/>
  <c r="N61" s="1"/>
  <c r="O61" s="1"/>
  <c r="P61" s="1"/>
  <c r="R61" s="1"/>
  <c r="T61" s="1"/>
  <c r="R69"/>
  <c r="T69" s="1"/>
  <c r="I86"/>
  <c r="N86" s="1"/>
  <c r="O86" s="1"/>
  <c r="P86" s="1"/>
  <c r="R86" s="1"/>
  <c r="T86" s="1"/>
  <c r="E12" i="1"/>
  <c r="I14"/>
  <c r="N15"/>
  <c r="O15" s="1"/>
  <c r="I35"/>
  <c r="G97"/>
  <c r="U8" s="1"/>
  <c r="V8" s="1"/>
  <c r="W8" s="1"/>
  <c r="Z8" s="1"/>
  <c r="E52"/>
  <c r="N73"/>
  <c r="E76"/>
  <c r="C76" s="1"/>
  <c r="M76" s="1"/>
  <c r="O76" s="1"/>
  <c r="E79"/>
  <c r="C79" s="1"/>
  <c r="M79" s="1"/>
  <c r="O79" s="1"/>
  <c r="O93"/>
  <c r="O70"/>
  <c r="H81"/>
  <c r="E91"/>
  <c r="C91" s="1"/>
  <c r="M91" s="1"/>
  <c r="O91" s="1"/>
  <c r="AF9" i="2"/>
  <c r="Q17"/>
  <c r="Y8"/>
  <c r="AC8"/>
  <c r="Q39"/>
  <c r="R39" s="1"/>
  <c r="K45"/>
  <c r="X15" s="1"/>
  <c r="Q32" i="3"/>
  <c r="R32" s="1"/>
  <c r="T32" s="1"/>
  <c r="Q48"/>
  <c r="R48" s="1"/>
  <c r="T48" s="1"/>
  <c r="Q51"/>
  <c r="R51" s="1"/>
  <c r="T51" s="1"/>
  <c r="O8"/>
  <c r="L104"/>
  <c r="I14"/>
  <c r="N14" s="1"/>
  <c r="O14" s="1"/>
  <c r="P14" s="1"/>
  <c r="Q14"/>
  <c r="Q24"/>
  <c r="R24" s="1"/>
  <c r="T24" s="1"/>
  <c r="Q49"/>
  <c r="I49"/>
  <c r="N49" s="1"/>
  <c r="O49" s="1"/>
  <c r="P49" s="1"/>
  <c r="Q54"/>
  <c r="R54" s="1"/>
  <c r="T54" s="1"/>
  <c r="R71"/>
  <c r="T71" s="1"/>
  <c r="R84"/>
  <c r="T84" s="1"/>
  <c r="R98"/>
  <c r="T98" s="1"/>
  <c r="R102"/>
  <c r="T102" s="1"/>
  <c r="Q89"/>
  <c r="R89" s="1"/>
  <c r="T89" s="1"/>
  <c r="M22" i="1"/>
  <c r="C27"/>
  <c r="O37"/>
  <c r="O12"/>
  <c r="C42"/>
  <c r="C50"/>
  <c r="I20"/>
  <c r="E14"/>
  <c r="E27"/>
  <c r="I27"/>
  <c r="H35"/>
  <c r="E30"/>
  <c r="C30" s="1"/>
  <c r="M30" s="1"/>
  <c r="O30" s="1"/>
  <c r="O35" s="1"/>
  <c r="C35"/>
  <c r="E35"/>
  <c r="M38"/>
  <c r="O38" s="1"/>
  <c r="E42"/>
  <c r="I42"/>
  <c r="K42"/>
  <c r="M44"/>
  <c r="I50"/>
  <c r="E58"/>
  <c r="C52"/>
  <c r="E75"/>
  <c r="M83"/>
  <c r="C88"/>
  <c r="C12"/>
  <c r="I12"/>
  <c r="M12"/>
  <c r="O33"/>
  <c r="K35"/>
  <c r="M35"/>
  <c r="N41"/>
  <c r="O41" s="1"/>
  <c r="N50"/>
  <c r="O45"/>
  <c r="E50"/>
  <c r="E60"/>
  <c r="N64"/>
  <c r="I64"/>
  <c r="E64" s="1"/>
  <c r="C64" s="1"/>
  <c r="M64" s="1"/>
  <c r="I73"/>
  <c r="E68"/>
  <c r="H73"/>
  <c r="N81"/>
  <c r="E88"/>
  <c r="N96"/>
  <c r="D97"/>
  <c r="U6" s="1"/>
  <c r="J97"/>
  <c r="U12" s="1"/>
  <c r="V12" s="1"/>
  <c r="W12" s="1"/>
  <c r="Z12" s="1"/>
  <c r="L97"/>
  <c r="U14" s="1"/>
  <c r="V14" s="1"/>
  <c r="W14" s="1"/>
  <c r="Z14" s="1"/>
  <c r="N14"/>
  <c r="N20" s="1"/>
  <c r="K66"/>
  <c r="N61"/>
  <c r="N66" s="1"/>
  <c r="K81"/>
  <c r="K97" s="1"/>
  <c r="U13" s="1"/>
  <c r="I77"/>
  <c r="E77" s="1"/>
  <c r="C77" s="1"/>
  <c r="M77" s="1"/>
  <c r="O77" s="1"/>
  <c r="I88"/>
  <c r="E96"/>
  <c r="C90"/>
  <c r="F97"/>
  <c r="U7" s="1"/>
  <c r="H97"/>
  <c r="U9" s="1"/>
  <c r="V9" s="1"/>
  <c r="W9" s="1"/>
  <c r="Z9" s="1"/>
  <c r="O12" i="4" l="1"/>
  <c r="Q10"/>
  <c r="Q12" s="1"/>
  <c r="Q45" i="2"/>
  <c r="O9"/>
  <c r="O45" s="1"/>
  <c r="H45"/>
  <c r="X13" s="1"/>
  <c r="Q104" i="3"/>
  <c r="I104"/>
  <c r="N104"/>
  <c r="M42" i="1"/>
  <c r="I66"/>
  <c r="O61"/>
  <c r="AD8" i="2"/>
  <c r="AC15"/>
  <c r="AD15" s="1"/>
  <c r="Y15"/>
  <c r="Z15" s="1"/>
  <c r="P9"/>
  <c r="Z8"/>
  <c r="AE9"/>
  <c r="R17"/>
  <c r="AB9"/>
  <c r="R49" i="3"/>
  <c r="T49" s="1"/>
  <c r="R14"/>
  <c r="T14" s="1"/>
  <c r="O104"/>
  <c r="P8"/>
  <c r="C96" i="1"/>
  <c r="M90"/>
  <c r="AA13"/>
  <c r="AB13" s="1"/>
  <c r="V13"/>
  <c r="W13" s="1"/>
  <c r="V6"/>
  <c r="W6" s="1"/>
  <c r="AA6"/>
  <c r="E81"/>
  <c r="C75"/>
  <c r="C58"/>
  <c r="M52"/>
  <c r="N42"/>
  <c r="V7"/>
  <c r="W7" s="1"/>
  <c r="AA7"/>
  <c r="AB7" s="1"/>
  <c r="N97"/>
  <c r="E73"/>
  <c r="C68"/>
  <c r="O64"/>
  <c r="E66"/>
  <c r="C60"/>
  <c r="O83"/>
  <c r="O88" s="1"/>
  <c r="M88"/>
  <c r="I81"/>
  <c r="I97" s="1"/>
  <c r="U11" s="1"/>
  <c r="M50"/>
  <c r="O44"/>
  <c r="O50" s="1"/>
  <c r="E20"/>
  <c r="C14"/>
  <c r="O42"/>
  <c r="O22"/>
  <c r="O27" s="1"/>
  <c r="M27"/>
  <c r="Y13" i="2" l="1"/>
  <c r="Z13" s="1"/>
  <c r="AB13" s="1"/>
  <c r="X17"/>
  <c r="E97" i="1"/>
  <c r="AA8" i="2"/>
  <c r="AB8" s="1"/>
  <c r="Z17"/>
  <c r="AF8"/>
  <c r="P45"/>
  <c r="R9"/>
  <c r="R45" s="1"/>
  <c r="AF15"/>
  <c r="AA15"/>
  <c r="X21" s="1"/>
  <c r="AD17"/>
  <c r="AE15"/>
  <c r="AC17"/>
  <c r="P104" i="3"/>
  <c r="R8"/>
  <c r="V11" i="1"/>
  <c r="W11" s="1"/>
  <c r="Z11" s="1"/>
  <c r="U16"/>
  <c r="V16" s="1"/>
  <c r="C66"/>
  <c r="M60"/>
  <c r="X7"/>
  <c r="Y7"/>
  <c r="U20" s="1"/>
  <c r="Y20" s="1"/>
  <c r="M58"/>
  <c r="O52"/>
  <c r="O58" s="1"/>
  <c r="C81"/>
  <c r="M75"/>
  <c r="AB6"/>
  <c r="AA16"/>
  <c r="C20"/>
  <c r="M14"/>
  <c r="C73"/>
  <c r="M68"/>
  <c r="AC7"/>
  <c r="X6"/>
  <c r="W16"/>
  <c r="Y6"/>
  <c r="Y13"/>
  <c r="U21" s="1"/>
  <c r="Y21" s="1"/>
  <c r="X13"/>
  <c r="M96"/>
  <c r="O90"/>
  <c r="O96" s="1"/>
  <c r="Y17" i="2" l="1"/>
  <c r="R104" i="3"/>
  <c r="T8"/>
  <c r="T104" s="1"/>
  <c r="AE8" i="2"/>
  <c r="AE17" s="1"/>
  <c r="AB15"/>
  <c r="Z13" i="1"/>
  <c r="X16"/>
  <c r="AC13"/>
  <c r="C97"/>
  <c r="AB17" i="2"/>
  <c r="X23"/>
  <c r="X22"/>
  <c r="X24"/>
  <c r="AD19"/>
  <c r="AF17"/>
  <c r="X19"/>
  <c r="AA17"/>
  <c r="U19" i="1"/>
  <c r="Y16"/>
  <c r="AB16"/>
  <c r="AC6"/>
  <c r="M66"/>
  <c r="O60"/>
  <c r="O66" s="1"/>
  <c r="Z6"/>
  <c r="M73"/>
  <c r="O68"/>
  <c r="O73" s="1"/>
  <c r="M20"/>
  <c r="O14"/>
  <c r="O20" s="1"/>
  <c r="M81"/>
  <c r="M97" s="1"/>
  <c r="U98" s="1"/>
  <c r="U101" s="1"/>
  <c r="O75"/>
  <c r="O81" s="1"/>
  <c r="O97" s="1"/>
  <c r="Z7"/>
  <c r="X25" i="2" l="1"/>
  <c r="Z104" i="3"/>
  <c r="AC16" i="1"/>
  <c r="U24"/>
  <c r="Y24" s="1"/>
  <c r="U23"/>
  <c r="Y23" s="1"/>
  <c r="U22"/>
  <c r="Y22" s="1"/>
  <c r="Y19"/>
  <c r="Z16"/>
  <c r="Y25" l="1"/>
  <c r="U25"/>
</calcChain>
</file>

<file path=xl/sharedStrings.xml><?xml version="1.0" encoding="utf-8"?>
<sst xmlns="http://schemas.openxmlformats.org/spreadsheetml/2006/main" count="623" uniqueCount="384">
  <si>
    <t>SỞ Y TẾ NGHỆ AN</t>
  </si>
  <si>
    <t>DANH SÁCH NHẬN LƯƠNG, PHỤ CẤP THÁNG 5 - NĂM 2019</t>
  </si>
  <si>
    <t>TRẠM Y TẾ XÃ, THỊ TRẤN NĂM 2019</t>
  </si>
  <si>
    <t>TRUNG TÂM Y TẾ QUỲ CHÂU</t>
  </si>
  <si>
    <t>CỦA CÁC CÁN BỘ TRẠM Y TẾ - LƯƠNG TỐI THIỂU 1.390.000</t>
  </si>
  <si>
    <t>B¶ng ph©n tÝch quü l­¬ng 2019</t>
  </si>
  <si>
    <t xml:space="preserve">Tháng </t>
  </si>
  <si>
    <t>4</t>
  </si>
  <si>
    <t>2019</t>
  </si>
  <si>
    <t xml:space="preserve">TT
</t>
  </si>
  <si>
    <t>Họ và tên</t>
  </si>
  <si>
    <t>Tổng hệ số lương ngạch bậc và phụ cấp</t>
  </si>
  <si>
    <t>Lương ngạch bậc</t>
  </si>
  <si>
    <t>Tổng hệ số phụ cấp</t>
  </si>
  <si>
    <t>Hệ số phụ cấp</t>
  </si>
  <si>
    <t>Tổng tiền lương 1 tháng</t>
  </si>
  <si>
    <t>Các khoản đóng góp BHXH</t>
  </si>
  <si>
    <t>Ghi chú</t>
  </si>
  <si>
    <t>Chức vụ</t>
  </si>
  <si>
    <t>Khu vực</t>
  </si>
  <si>
    <t>Thu hút</t>
  </si>
  <si>
    <t>Ưu đãi</t>
  </si>
  <si>
    <t>Trách nhiệm</t>
  </si>
  <si>
    <t>Vượt khung</t>
  </si>
  <si>
    <t>Lâu năm</t>
  </si>
  <si>
    <t>Tên tiểu mục</t>
  </si>
  <si>
    <t>TM</t>
  </si>
  <si>
    <t>Căn cứ tính</t>
  </si>
  <si>
    <t>Cộng HS, P/c</t>
  </si>
  <si>
    <t>Tổng lương</t>
  </si>
  <si>
    <t>Cơ quan đóng 2% Công đoàn</t>
  </si>
  <si>
    <t>10,5% BHYT,XH,YT</t>
  </si>
  <si>
    <t>Tổng lương phải trả CCVC</t>
  </si>
  <si>
    <t>BHXH cơ quan đóng</t>
  </si>
  <si>
    <t>Tiền đơn vị sử dụng lao động đóng</t>
  </si>
  <si>
    <t>Tổng chuyển khoản BHXH Quỳ Châu</t>
  </si>
  <si>
    <t>I</t>
  </si>
  <si>
    <t>THỊ TRẤN</t>
  </si>
  <si>
    <t>11=1*1.390.000</t>
  </si>
  <si>
    <t>13=11-12</t>
  </si>
  <si>
    <t>LNB</t>
  </si>
  <si>
    <t>6001</t>
  </si>
  <si>
    <t>Vi Thị Chuyên</t>
  </si>
  <si>
    <t>6101</t>
  </si>
  <si>
    <t>Vi Thị Lan</t>
  </si>
  <si>
    <t>6102</t>
  </si>
  <si>
    <t>Nguyễn Thị Hiền</t>
  </si>
  <si>
    <t>Nghỉ sinh</t>
  </si>
  <si>
    <t>6103</t>
  </si>
  <si>
    <t>Vi Thị Đào</t>
  </si>
  <si>
    <t>Luân chuyển</t>
  </si>
  <si>
    <t>Nguyễn Thị Loan</t>
  </si>
  <si>
    <t>6112</t>
  </si>
  <si>
    <t>Cộng:</t>
  </si>
  <si>
    <t>6113</t>
  </si>
  <si>
    <t>II</t>
  </si>
  <si>
    <t>CHÂU HẠNH</t>
  </si>
  <si>
    <t>6115</t>
  </si>
  <si>
    <t>Lê Thị Nga</t>
  </si>
  <si>
    <t>hết</t>
  </si>
  <si>
    <t>6121</t>
  </si>
  <si>
    <t>Trần Thị Châu</t>
  </si>
  <si>
    <t>PC y tế bản</t>
  </si>
  <si>
    <t>6149</t>
  </si>
  <si>
    <t>Bùi Thị Hạnh</t>
  </si>
  <si>
    <t>Sầm Thị Hà</t>
  </si>
  <si>
    <t>Lê Thị Hòa</t>
  </si>
  <si>
    <t>Lê Thị Phương Thảo</t>
  </si>
  <si>
    <t>TÝnh tiÓu môc</t>
  </si>
  <si>
    <t>®Ó chuyÓn BH</t>
  </si>
  <si>
    <t>III</t>
  </si>
  <si>
    <t>CHÂU HỘI</t>
  </si>
  <si>
    <t xml:space="preserve"> th¸ng 3</t>
  </si>
  <si>
    <t>Lương Thị Hiền</t>
  </si>
  <si>
    <t>Lương Thị Ngân</t>
  </si>
  <si>
    <t>Sầm Thị Hảo</t>
  </si>
  <si>
    <t>Lữ Thị Thành</t>
  </si>
  <si>
    <t>Tæng céng:</t>
  </si>
  <si>
    <t>Lữ Thị Mai Lê</t>
  </si>
  <si>
    <t>IV</t>
  </si>
  <si>
    <t>CHÂU BÌNH</t>
  </si>
  <si>
    <t>Phạm Thị Nhi</t>
  </si>
  <si>
    <t>Vi Thị Hiền</t>
  </si>
  <si>
    <t>Nguyễn Thị Nhàn</t>
  </si>
  <si>
    <t>Nguyễn Thị Liên</t>
  </si>
  <si>
    <t>Tạ Thị Châu</t>
  </si>
  <si>
    <t>Lương Thị Nga</t>
  </si>
  <si>
    <t>V</t>
  </si>
  <si>
    <t>CHÂU NGA</t>
  </si>
  <si>
    <t>Lang Văn Hùng</t>
  </si>
  <si>
    <t>Nguyễn Thị Hồng Vân</t>
  </si>
  <si>
    <t>Vi Thị Thanh</t>
  </si>
  <si>
    <t>Vi Đức Sinh</t>
  </si>
  <si>
    <t>VI</t>
  </si>
  <si>
    <t>CHÂU THẮNG</t>
  </si>
  <si>
    <t>Lương Thị Tuyến</t>
  </si>
  <si>
    <t>Sầm Thị Thanh</t>
  </si>
  <si>
    <t>Sầm Thị Mười</t>
  </si>
  <si>
    <t>Lữ Thị Thanh</t>
  </si>
  <si>
    <t>cắt</t>
  </si>
  <si>
    <t>Cắt</t>
  </si>
  <si>
    <t>Cắt KV</t>
  </si>
  <si>
    <t>Nguyễn Thị Nhung</t>
  </si>
  <si>
    <t>Lô Thị Hồng Nhi</t>
  </si>
  <si>
    <t>VII</t>
  </si>
  <si>
    <t>CHÂU TIẾN</t>
  </si>
  <si>
    <t>Lương Thị Hà</t>
  </si>
  <si>
    <t>Hà Thị Thơ</t>
  </si>
  <si>
    <t>Lê Thị An</t>
  </si>
  <si>
    <t>Lang Thị Hoài</t>
  </si>
  <si>
    <t>Tăng Văn Tân</t>
  </si>
  <si>
    <t>Vi Thị Hồng</t>
  </si>
  <si>
    <t>VIII</t>
  </si>
  <si>
    <t>CHÂU BÍNH</t>
  </si>
  <si>
    <t>Trần Xuân Hòa</t>
  </si>
  <si>
    <t>Trần Thị Xuyến</t>
  </si>
  <si>
    <t>Vi Thị Lý</t>
  </si>
  <si>
    <t>Vang Thanh Bình</t>
  </si>
  <si>
    <t>Mạc Thị Thuyết</t>
  </si>
  <si>
    <t>Phan Thị Hương</t>
  </si>
  <si>
    <t>IX</t>
  </si>
  <si>
    <t>CHÂU THUẬN</t>
  </si>
  <si>
    <t>Lê Thị Quỳnh Giang</t>
  </si>
  <si>
    <t xml:space="preserve">Phạm Thị Ngọc </t>
  </si>
  <si>
    <t>Trương Thị Thủy</t>
  </si>
  <si>
    <t>Lương Thị Thủy</t>
  </si>
  <si>
    <t>Vi Thị Chi</t>
  </si>
  <si>
    <t>X</t>
  </si>
  <si>
    <t>CHÂU PHONG</t>
  </si>
  <si>
    <t>Vi Văn Đào</t>
  </si>
  <si>
    <t>Trương Thị Hiền</t>
  </si>
  <si>
    <t>Quang Văn Dũng</t>
  </si>
  <si>
    <t>Lô Văn Hải</t>
  </si>
  <si>
    <t>Phạm Thị Vân</t>
  </si>
  <si>
    <t>Vi Thị Kim Chi</t>
  </si>
  <si>
    <t>XI</t>
  </si>
  <si>
    <t>CHÂU HOÀN</t>
  </si>
  <si>
    <t>Lữ Ngọc Chuyển</t>
  </si>
  <si>
    <t>Quang Thị Hương</t>
  </si>
  <si>
    <t>Lữ Bình Ngọc</t>
  </si>
  <si>
    <t>Lang Văn Như</t>
  </si>
  <si>
    <t>Vi Thị Nhung</t>
  </si>
  <si>
    <t>XII</t>
  </si>
  <si>
    <t>DIÊN LÃM</t>
  </si>
  <si>
    <t>Hà Văn Bính</t>
  </si>
  <si>
    <t>Vi Minh Đức</t>
  </si>
  <si>
    <t>Quang Thị Hồng</t>
  </si>
  <si>
    <t>Hà Thị Lý</t>
  </si>
  <si>
    <t>Đặng Ngọc Linh</t>
  </si>
  <si>
    <t>Đi học dài hạn</t>
  </si>
  <si>
    <t>Tổng cộng 12 trạm y tế:</t>
  </si>
  <si>
    <t xml:space="preserve"> * Ghi chú: Phụ cấp lâu năm vùng, Thu hút tại vùng đặc biệt khó khăn trả tại nguồn kinh phí không tự chủ cấp riêng để chi trả các chế độ của Nghị định 116/2010/NĐ-CP.</t>
  </si>
  <si>
    <t xml:space="preserve"> * Tháng 5/2019: có luân chuyển, bổ nhiệm một số cán bộ tăng các tiểu mục sau:</t>
  </si>
  <si>
    <t>Quỳ châu, ngày 10 tháng 5 năm 2019</t>
  </si>
  <si>
    <t xml:space="preserve">THỦ TRƯỞNG ĐƠN VỊ </t>
  </si>
  <si>
    <t>Đinh Ngọc Khiêm</t>
  </si>
  <si>
    <t xml:space="preserve">             SỞ Y TẾ NGHỆ AN </t>
  </si>
  <si>
    <t>DANH SÁCH THANH TOÁN TIỀN LƯƠNG TRUNG TÂM Y TẾ - THÁNG 5 - NĂM 2019 (HỆ ĐIỀU TRỊ)</t>
  </si>
  <si>
    <t>TT</t>
  </si>
  <si>
    <t xml:space="preserve">  Họ và tên </t>
  </si>
  <si>
    <t>Hệ số lương</t>
  </si>
  <si>
    <t xml:space="preserve"> PHỤ CẤP TÍNH THEO HỆ SỐ </t>
  </si>
  <si>
    <t>Tổng cộng hệ số và phụ cấp</t>
  </si>
  <si>
    <t xml:space="preserve">Tổng lương và phụ cấp </t>
  </si>
  <si>
    <t>Các khoản đóng góp: 1,5% BHYTế, 8% BHXH, 1%BNTN</t>
  </si>
  <si>
    <t>Độc hại</t>
  </si>
  <si>
    <t>Lưu động</t>
  </si>
  <si>
    <t>Cấp ủy</t>
  </si>
  <si>
    <t>Cộng P/c</t>
  </si>
  <si>
    <t>%</t>
  </si>
  <si>
    <t>Hệ số</t>
  </si>
  <si>
    <t>Nội dung</t>
  </si>
  <si>
    <t>Cơ quan đóng BH cho người LĐ</t>
  </si>
  <si>
    <t>Tiền Cơ quan đóng BH cho người LĐ</t>
  </si>
  <si>
    <t>Tổng nộp BHXH</t>
  </si>
  <si>
    <t>2% kinh phí công đoàn</t>
  </si>
  <si>
    <t>HỆ ĐIỀU TRỊ</t>
  </si>
  <si>
    <t>L­¬ng NB</t>
  </si>
  <si>
    <t>Đặng Tân Minh</t>
  </si>
  <si>
    <t>Chøc vô</t>
  </si>
  <si>
    <t>Lê Hữu Ngọc</t>
  </si>
  <si>
    <t>Khu vùc</t>
  </si>
  <si>
    <t>Vi Thị Hồng Bé</t>
  </si>
  <si>
    <t>§éc h¹i</t>
  </si>
  <si>
    <t>6107</t>
  </si>
  <si>
    <t>Đặng Thị Ninh</t>
  </si>
  <si>
    <t>L­u ®éng</t>
  </si>
  <si>
    <t>Trương Đỗ Mỹ</t>
  </si>
  <si>
    <t xml:space="preserve">Uu ®·i </t>
  </si>
  <si>
    <t>Lang Thi Hồng Lan</t>
  </si>
  <si>
    <t>Tr¸ch nhiÖm</t>
  </si>
  <si>
    <t>Trần Thị Hương</t>
  </si>
  <si>
    <t>V­ît khung</t>
  </si>
  <si>
    <t>CÊp ñy</t>
  </si>
  <si>
    <t>6123</t>
  </si>
  <si>
    <t>Lê Thị Thu Huyền</t>
  </si>
  <si>
    <t>Hồ Thị Thanh</t>
  </si>
  <si>
    <t>Lê Thị Hồng Thắm</t>
  </si>
  <si>
    <t xml:space="preserve"> Đi học </t>
  </si>
  <si>
    <t>Vi Thị Xuân</t>
  </si>
  <si>
    <t>Lang Thị Chiến</t>
  </si>
  <si>
    <t>th¸ng 4</t>
  </si>
  <si>
    <t>Vi Thi Hương</t>
  </si>
  <si>
    <t>Lương Xuân Quỳnh</t>
  </si>
  <si>
    <t>Tæng céng chuyÓn kho¶n:</t>
  </si>
  <si>
    <t>Lang Thị Nga</t>
  </si>
  <si>
    <t>Trần Thị Thúy Ngân</t>
  </si>
  <si>
    <t>hết nghỉ sinh</t>
  </si>
  <si>
    <t xml:space="preserve"> Nghỉ sinh T11,12 và 1,2,3,4/2019 </t>
  </si>
  <si>
    <t>Nguyễn Tuấn Anh</t>
  </si>
  <si>
    <t>Phạm Đức Anh</t>
  </si>
  <si>
    <t>Cao Văn Khánh</t>
  </si>
  <si>
    <t>Vi Thị Hải Hậu</t>
  </si>
  <si>
    <t>Vi Văn Chung</t>
  </si>
  <si>
    <t>Lang Thị Thu</t>
  </si>
  <si>
    <t>giảm phụ cấp</t>
  </si>
  <si>
    <t>Lữ Thị Thuận</t>
  </si>
  <si>
    <t>Lang Thị Hà</t>
  </si>
  <si>
    <t>Lý Thị Nhung</t>
  </si>
  <si>
    <t>tăng phụ cấp</t>
  </si>
  <si>
    <t>Hồ Thị Thuỷ</t>
  </si>
  <si>
    <t>Phan Thị Lài</t>
  </si>
  <si>
    <t>Hoàng Anh Hiệp</t>
  </si>
  <si>
    <t>Lữ Thị Minh</t>
  </si>
  <si>
    <t>Trần Thức Huy</t>
  </si>
  <si>
    <t>Tống Thị Cúc</t>
  </si>
  <si>
    <t>Nguyễn Như Ngọc</t>
  </si>
  <si>
    <t>Mạc Thành Linh</t>
  </si>
  <si>
    <t>Phan Bá Lịch</t>
  </si>
  <si>
    <t>Vi Văn Nhất</t>
  </si>
  <si>
    <t>Lương Việt Khoa</t>
  </si>
  <si>
    <t>Từ Thị Hường</t>
  </si>
  <si>
    <t>Trần Văn Chung</t>
  </si>
  <si>
    <t>Lương Văn Thuơng</t>
  </si>
  <si>
    <t>Hoàng Thị Lập</t>
  </si>
  <si>
    <t>Đậu Thị Hương</t>
  </si>
  <si>
    <t>Vi Văn Ngọc</t>
  </si>
  <si>
    <t>Lang Văn Thuận</t>
  </si>
  <si>
    <t>Nguyễn Đình Phùng</t>
  </si>
  <si>
    <t>Lô Thị Mơ</t>
  </si>
  <si>
    <t>Lò Thị Mai</t>
  </si>
  <si>
    <t>Đi học</t>
  </si>
  <si>
    <t>Đi học gián đoạn</t>
  </si>
  <si>
    <t>Lương Thị Ngọc Ánh</t>
  </si>
  <si>
    <t>Phan Thị Hải Yến</t>
  </si>
  <si>
    <t>Quang Thị Yến</t>
  </si>
  <si>
    <t>Lương Thị Lan</t>
  </si>
  <si>
    <t>Vi Thị Hải</t>
  </si>
  <si>
    <t>Nguyễn Thị Mai</t>
  </si>
  <si>
    <t>Nguyễn Thị Thỏa</t>
  </si>
  <si>
    <t>Phạm Thị Thủy</t>
  </si>
  <si>
    <t>Lương Thị Bích Thủy</t>
  </si>
  <si>
    <t>Trương Trung Hiếu</t>
  </si>
  <si>
    <t>Vi Thị Nang</t>
  </si>
  <si>
    <t>Lê Thị Hải</t>
  </si>
  <si>
    <t>Lữ Thị Ly</t>
  </si>
  <si>
    <t>Lim Thị Phương Thảo</t>
  </si>
  <si>
    <t>Nguyễn Tiến Dũng</t>
  </si>
  <si>
    <t>Sầm Thị Giang</t>
  </si>
  <si>
    <t>Lang Văn Duy</t>
  </si>
  <si>
    <t>Nguyễn Thị Thu Hoài</t>
  </si>
  <si>
    <t>Lô Thị Tâm</t>
  </si>
  <si>
    <t>Lô Thanh Quý</t>
  </si>
  <si>
    <t>Lương Văn Thuỷ</t>
  </si>
  <si>
    <t>Nguyễn Thị Khuyên</t>
  </si>
  <si>
    <t>Lê Việt Thắng</t>
  </si>
  <si>
    <t>Lô Thanh Ngọc</t>
  </si>
  <si>
    <t>Tống Thị Mỹ Châu</t>
  </si>
  <si>
    <t>Nguyễn Thị Phương</t>
  </si>
  <si>
    <t>Trần Anh Tuấn</t>
  </si>
  <si>
    <t>Hủn Vi Thành</t>
  </si>
  <si>
    <t>Vy Thị Vinh</t>
  </si>
  <si>
    <t>Vy Thị Danh</t>
  </si>
  <si>
    <t>Lương Thị Tuyết</t>
  </si>
  <si>
    <t>Tống Thị Oanh</t>
  </si>
  <si>
    <t>Lương Thị Thu</t>
  </si>
  <si>
    <t>Châu Minh Cương</t>
  </si>
  <si>
    <t>Lê Thị Hoài</t>
  </si>
  <si>
    <t>Lô Thị Phương</t>
  </si>
  <si>
    <t>Đinh Thị Hạnh</t>
  </si>
  <si>
    <t>Lang Thị Kiều</t>
  </si>
  <si>
    <t>Mạc Thị Yến</t>
  </si>
  <si>
    <t>Nguyễn Tiến Mạnh</t>
  </si>
  <si>
    <t>Vi Thị Giang</t>
  </si>
  <si>
    <t>Sầm Thị Phương Thuận</t>
  </si>
  <si>
    <t>Lương Quý Nhân</t>
  </si>
  <si>
    <t>Vi Ngọc Trâm</t>
  </si>
  <si>
    <t>Võ Thị Ngà</t>
  </si>
  <si>
    <t>Cộng hệ điều trị:</t>
  </si>
  <si>
    <t xml:space="preserve">Tiền ghi bằng chữ: </t>
  </si>
  <si>
    <t xml:space="preserve"> THỦ TRƯỞNG ĐƠN VỊ  </t>
  </si>
  <si>
    <t xml:space="preserve">Tiền bằng chữ : </t>
  </si>
  <si>
    <t>####</t>
  </si>
  <si>
    <t xml:space="preserve"> Quỳ chõu, ngày 15 thỏng 5 năm 2017 </t>
  </si>
  <si>
    <t xml:space="preserve">NGƯỜI LẬP BIỂU </t>
  </si>
  <si>
    <t xml:space="preserve">KẾ TOÁN TRƯỞNG </t>
  </si>
  <si>
    <t>Đinh Ngọc Khiờm</t>
  </si>
  <si>
    <t xml:space="preserve">Lờ Hữu Ngọc </t>
  </si>
  <si>
    <t xml:space="preserve"> Đặng Tõn Minh  </t>
  </si>
  <si>
    <t>Nghỉ sinh từ thỏng 11/2016</t>
  </si>
  <si>
    <t>Lụ Thị Mơ</t>
  </si>
  <si>
    <t>Cắt từ thỏng 3/2017</t>
  </si>
  <si>
    <t>DANH SÁCH THANH TOÁN TIỀN LƯƠNG TRUNG TÂM Y TẾ - THÁNG 5 -  NĂM 2019 (HỆ DỰ PHÒNG)</t>
  </si>
  <si>
    <t>Trung tâm y tế Huyện Quỳ Châu - Hệ Dự phòng</t>
  </si>
  <si>
    <t>Cộng Phụ cấp</t>
  </si>
  <si>
    <t>Căn cứ tính Phụ cấp</t>
  </si>
  <si>
    <t>HỆ DỰ PHÒNG</t>
  </si>
  <si>
    <t>Vy Văn Thắng</t>
  </si>
  <si>
    <t>Tống Thị Hằng</t>
  </si>
  <si>
    <t>Nguyễn T. Trang Nhung</t>
  </si>
  <si>
    <t>Vi Thị Tư</t>
  </si>
  <si>
    <t>Nguyễn Trọng Khánh</t>
  </si>
  <si>
    <t>Vi Thị Bốn</t>
  </si>
  <si>
    <t>Lê Thị Huệ</t>
  </si>
  <si>
    <t>Sầm Thị Nga</t>
  </si>
  <si>
    <t xml:space="preserve">Lang Thị Hồng </t>
  </si>
  <si>
    <t>Lô Thị Thu</t>
  </si>
  <si>
    <t>Phan Xuân Đức</t>
  </si>
  <si>
    <t>Lương Thị Loan</t>
  </si>
  <si>
    <t xml:space="preserve">Nguyễn T. Bích Vân </t>
  </si>
  <si>
    <t xml:space="preserve">Trần Thị Thu </t>
  </si>
  <si>
    <t>Hoàng Thị Hường</t>
  </si>
  <si>
    <t>Hoàng Thị Tuyết</t>
  </si>
  <si>
    <t xml:space="preserve">Lô Thanh Hương </t>
  </si>
  <si>
    <t xml:space="preserve">Trương Thanh Tâm </t>
  </si>
  <si>
    <t>Hoàng Thị Lệ</t>
  </si>
  <si>
    <t xml:space="preserve">Cao Thị Huyền </t>
  </si>
  <si>
    <t>Vi Nam Đông</t>
  </si>
  <si>
    <t>Hà Văn Hải</t>
  </si>
  <si>
    <t xml:space="preserve">Phạm Đình Thuần </t>
  </si>
  <si>
    <t>Lương Anh Sơn</t>
  </si>
  <si>
    <t>Thái Thị Hải Anh</t>
  </si>
  <si>
    <t>Nguyễn Thị Tùy</t>
  </si>
  <si>
    <t>Nguyễn T.Ngọc Hạnh</t>
  </si>
  <si>
    <t>Nguyễn Văn Hiếu</t>
  </si>
  <si>
    <t>Nguyễn Thành Chung</t>
  </si>
  <si>
    <t>Lang Thị Hoa</t>
  </si>
  <si>
    <t>Hoàng Anh Trung</t>
  </si>
  <si>
    <t>Đinh Thị Thu Trang</t>
  </si>
  <si>
    <t>Lương Thị Nhã</t>
  </si>
  <si>
    <t>Lang Thị Trúc Phương</t>
  </si>
  <si>
    <t>Lim Trung Hiếu</t>
  </si>
  <si>
    <t>Cộng hệ dự phòng:</t>
  </si>
  <si>
    <t xml:space="preserve"> Tiền ghi bằng chữ:  </t>
  </si>
  <si>
    <t xml:space="preserve">     Lê Hữu Ngọc</t>
  </si>
  <si>
    <t>###</t>
  </si>
  <si>
    <t>PHÒNG TỔ CHỨC CÁN BỘ</t>
  </si>
  <si>
    <t xml:space="preserve">PHÒNG KẾ TOÁN </t>
  </si>
  <si>
    <t>Người lập biểu         Trưởng phòng</t>
  </si>
  <si>
    <t xml:space="preserve"> Phan Bá Lịch         Tống Thị Hằng</t>
  </si>
  <si>
    <t xml:space="preserve">         Đặng Tân Minh</t>
  </si>
  <si>
    <t xml:space="preserve">    Kế toán                   Trưởng phòng</t>
  </si>
  <si>
    <t xml:space="preserve">         Kế toán                          Trưởng phòng</t>
  </si>
  <si>
    <t xml:space="preserve"> Không BHTN </t>
  </si>
  <si>
    <t>Kế toán                      Trưởng phòng</t>
  </si>
  <si>
    <t>Nghỉ tháng 5,6,7,8,9,10/2019</t>
  </si>
  <si>
    <t xml:space="preserve">            Quỳ châu, ngày 10 tháng 5 năm 2019</t>
  </si>
  <si>
    <t xml:space="preserve">     Đinh Ngọc Khiêm</t>
  </si>
  <si>
    <t xml:space="preserve">  PHÒNG TỔ CHỨC CÁN BỘ</t>
  </si>
  <si>
    <t>Ngày công theo bảng chấm công</t>
  </si>
  <si>
    <t>Tổng tiền lương tháng (nếu đủ ngày công)</t>
  </si>
  <si>
    <t>Tổng tiền lương tháng  được nhận (theo ngày công đi làm)</t>
  </si>
  <si>
    <t xml:space="preserve"> Tổng tiền ghi bằng chữ:  </t>
  </si>
  <si>
    <t xml:space="preserve">            Së y tÕ nghÖ an </t>
  </si>
  <si>
    <t>DANH SÁCH ĐĂNG KÝ TRẢ LƯƠNG THÁNG 5 - NĂM 2019 - HỆ ĐIỀU TRỊ</t>
  </si>
  <si>
    <t>Lương hợp đồng dài hạn (Hợp Đồng 68)</t>
  </si>
  <si>
    <t>Đậu Phi Trường</t>
  </si>
  <si>
    <t>Vi Hữu Đức</t>
  </si>
  <si>
    <t>Céng :</t>
  </si>
  <si>
    <t>Trung tâm y tế huyện Quỳ Châu</t>
  </si>
  <si>
    <t>Phụ cấp theo lương</t>
  </si>
  <si>
    <t>Mã ngạch</t>
  </si>
  <si>
    <t>Cộng phụ cấp</t>
  </si>
  <si>
    <t>Tổng hệ số lương và phụ cấp</t>
  </si>
  <si>
    <t>Tiền bằng chữ:</t>
  </si>
  <si>
    <t>Giảm phụ cấp</t>
  </si>
  <si>
    <t>Tăng phụ cấp</t>
  </si>
  <si>
    <t xml:space="preserve">Mới tuyển </t>
  </si>
  <si>
    <t>A xem giúp em có phải thiếu vi thị trang HĐ 68 ko anh?</t>
  </si>
  <si>
    <t xml:space="preserve"> trình SYT thêm 0.2 phụ cấp csbn sau phẫu thuật</t>
  </si>
  <si>
    <t>trình SYT thêm 0.2 phụ cấp csbn sau phẫu thuật</t>
  </si>
  <si>
    <t>Đi ôn</t>
  </si>
  <si>
    <t>Trình SYT PC độc hại văn thư</t>
  </si>
  <si>
    <t xml:space="preserve">Mới tuyển dụng </t>
  </si>
</sst>
</file>

<file path=xl/styles.xml><?xml version="1.0" encoding="utf-8"?>
<styleSheet xmlns="http://schemas.openxmlformats.org/spreadsheetml/2006/main">
  <numFmts count="14">
    <numFmt numFmtId="43" formatCode="_(* #,##0.00_);_(* \(#,##0.00\);_(* &quot;-&quot;??_);_(@_)"/>
    <numFmt numFmtId="164" formatCode="_-* #,##0.00\ _₫_-;\-* #,##0.00\ _₫_-;_-* &quot;-&quot;??\ _₫_-;_-@_-"/>
    <numFmt numFmtId="165" formatCode="_(* #,##0_);_(* \(#,##0\);_(* &quot;-&quot;??_);_(@_)"/>
    <numFmt numFmtId="166" formatCode="_(* #,##0.000_);_(* \(#,##0.000\);_(* &quot;-&quot;??_);_(@_)"/>
    <numFmt numFmtId="167" formatCode="_(* #,##0.0000_);_(* \(#,##0.0000\);_(* &quot;-&quot;??_);_(@_)"/>
    <numFmt numFmtId="168" formatCode="#,##0.000"/>
    <numFmt numFmtId="169" formatCode="0.000"/>
    <numFmt numFmtId="170" formatCode="0.0"/>
    <numFmt numFmtId="171" formatCode="_(* #,##0.00_);_(* \(#,##0.00\);_(* &quot;-&quot;???_);_(@_)"/>
    <numFmt numFmtId="172" formatCode="0.0000"/>
    <numFmt numFmtId="173" formatCode="_(* #,##0_);_(* \(#,##0\);_(* &quot;-&quot;???_);_(@_)"/>
    <numFmt numFmtId="174" formatCode="_(* #,##0.0_);_(* \(#,##0.0\);_(* &quot;-&quot;??_);_(@_)"/>
    <numFmt numFmtId="175" formatCode="_(* #,##0.000_);_(* \(#,##0.000\);_(* &quot;-&quot;???_);_(@_)"/>
    <numFmt numFmtId="176" formatCode="_(* #,##0.000000_);_(* \(#,##0.000000\);_(* &quot;-&quot;??_);_(@_)"/>
  </numFmts>
  <fonts count="63">
    <font>
      <sz val="11"/>
      <color theme="1"/>
      <name val="Calibri"/>
      <family val="2"/>
      <charset val="163"/>
      <scheme val="minor"/>
    </font>
    <font>
      <sz val="11"/>
      <color theme="1"/>
      <name val="Calibri"/>
      <family val="2"/>
      <charset val="163"/>
      <scheme val="minor"/>
    </font>
    <font>
      <b/>
      <sz val="10"/>
      <name val="Times New Roman"/>
      <family val="1"/>
    </font>
    <font>
      <b/>
      <sz val="12"/>
      <name val="Times New Roman"/>
      <family val="1"/>
    </font>
    <font>
      <b/>
      <sz val="14"/>
      <name val="Times New Roman"/>
      <family val="1"/>
    </font>
    <font>
      <b/>
      <sz val="14"/>
      <name val="Times New Roman"/>
      <family val="1"/>
      <charset val="163"/>
    </font>
    <font>
      <b/>
      <sz val="12"/>
      <name val=".VnTime"/>
      <family val="2"/>
    </font>
    <font>
      <sz val="10"/>
      <name val=".VnTime"/>
      <family val="2"/>
    </font>
    <font>
      <b/>
      <sz val="10"/>
      <name val=".VnTime"/>
      <family val="2"/>
    </font>
    <font>
      <b/>
      <sz val="14"/>
      <name val=".VnTime"/>
      <family val="2"/>
    </font>
    <font>
      <sz val="14"/>
      <name val="Times New Roman"/>
      <family val="1"/>
    </font>
    <font>
      <b/>
      <sz val="8"/>
      <name val="Times New Roman"/>
      <family val="1"/>
    </font>
    <font>
      <sz val="8"/>
      <name val="Times New Roman"/>
      <family val="1"/>
    </font>
    <font>
      <b/>
      <sz val="9"/>
      <name val="Times New Roman"/>
      <family val="1"/>
    </font>
    <font>
      <b/>
      <sz val="9"/>
      <color rgb="FF7030A0"/>
      <name val="Times New Roman"/>
      <family val="1"/>
    </font>
    <font>
      <b/>
      <sz val="9"/>
      <color rgb="FFFF0000"/>
      <name val="Times New Roman"/>
      <family val="1"/>
    </font>
    <font>
      <b/>
      <sz val="10"/>
      <color rgb="FFFF0000"/>
      <name val="Times New Roman"/>
      <family val="1"/>
      <charset val="163"/>
    </font>
    <font>
      <b/>
      <sz val="10"/>
      <color rgb="FF7030A0"/>
      <name val="Times New Roman"/>
      <family val="1"/>
      <charset val="163"/>
    </font>
    <font>
      <b/>
      <sz val="12"/>
      <color rgb="FF7030A0"/>
      <name val="Times New Roman"/>
      <family val="1"/>
    </font>
    <font>
      <b/>
      <sz val="12"/>
      <color rgb="FFFF0000"/>
      <name val="Times New Roman"/>
      <family val="1"/>
    </font>
    <font>
      <b/>
      <sz val="12"/>
      <color rgb="FFFF0000"/>
      <name val="Times New Roman"/>
      <family val="1"/>
      <charset val="163"/>
    </font>
    <font>
      <b/>
      <sz val="12"/>
      <color rgb="FF7030A0"/>
      <name val="Times New Roman"/>
      <family val="1"/>
      <charset val="163"/>
    </font>
    <font>
      <sz val="9"/>
      <name val="Times New Roman"/>
      <family val="1"/>
    </font>
    <font>
      <sz val="12"/>
      <name val="Times New Roman"/>
      <family val="1"/>
    </font>
    <font>
      <sz val="10"/>
      <name val="Times New Roman"/>
      <family val="1"/>
    </font>
    <font>
      <b/>
      <sz val="8"/>
      <name val=".VnTime"/>
      <family val="2"/>
    </font>
    <font>
      <b/>
      <i/>
      <sz val="8"/>
      <name val=".VnTime"/>
      <family val="2"/>
    </font>
    <font>
      <b/>
      <i/>
      <sz val="10"/>
      <name val=".VnTime"/>
      <family val="2"/>
    </font>
    <font>
      <b/>
      <sz val="11"/>
      <name val="Times New Roman"/>
      <family val="1"/>
    </font>
    <font>
      <b/>
      <sz val="10"/>
      <name val="Arial"/>
      <family val="2"/>
    </font>
    <font>
      <sz val="10"/>
      <name val="Arial"/>
      <family val="2"/>
      <charset val="163"/>
    </font>
    <font>
      <sz val="11"/>
      <name val="Times New Roman"/>
      <family val="1"/>
    </font>
    <font>
      <sz val="12"/>
      <name val=".VnTime"/>
      <family val="2"/>
    </font>
    <font>
      <sz val="18"/>
      <name val="Times New Roman"/>
      <family val="1"/>
    </font>
    <font>
      <b/>
      <sz val="16"/>
      <name val="Times New Roman"/>
      <family val="1"/>
    </font>
    <font>
      <sz val="8"/>
      <name val=".VnTime"/>
      <family val="2"/>
    </font>
    <font>
      <b/>
      <i/>
      <sz val="11"/>
      <name val="Times New Roman"/>
      <family val="1"/>
    </font>
    <font>
      <b/>
      <sz val="10"/>
      <color rgb="FFFF0000"/>
      <name val=".VnTime"/>
      <family val="2"/>
    </font>
    <font>
      <i/>
      <sz val="11"/>
      <name val="Times New Roman"/>
      <family val="1"/>
    </font>
    <font>
      <sz val="10"/>
      <color indexed="9"/>
      <name val=".VnTime"/>
      <family val="2"/>
    </font>
    <font>
      <b/>
      <sz val="7"/>
      <name val="Times New Roman"/>
      <family val="1"/>
    </font>
    <font>
      <b/>
      <i/>
      <sz val="12"/>
      <name val="Times New Roman"/>
      <family val="1"/>
    </font>
    <font>
      <sz val="8"/>
      <name val="Arial"/>
      <family val="2"/>
      <charset val="163"/>
    </font>
    <font>
      <sz val="13"/>
      <name val="Times New Roman"/>
      <family val="1"/>
    </font>
    <font>
      <b/>
      <sz val="10"/>
      <color rgb="FF7030A0"/>
      <name val=".VnTime"/>
      <family val="2"/>
    </font>
    <font>
      <sz val="8"/>
      <name val="Arial"/>
      <family val="2"/>
    </font>
    <font>
      <b/>
      <sz val="7"/>
      <name val="Arial"/>
      <family val="2"/>
    </font>
    <font>
      <b/>
      <sz val="8"/>
      <name val=".VnArial NarrowH"/>
      <family val="2"/>
    </font>
    <font>
      <sz val="8"/>
      <name val=".VnArial NarrowH"/>
      <family val="2"/>
    </font>
    <font>
      <sz val="12"/>
      <name val="Arial"/>
      <family val="2"/>
      <charset val="163"/>
    </font>
    <font>
      <b/>
      <sz val="12"/>
      <name val="Arial"/>
      <family val="2"/>
    </font>
    <font>
      <sz val="8"/>
      <color theme="1"/>
      <name val="Times New Roman"/>
      <family val="1"/>
    </font>
    <font>
      <sz val="8"/>
      <color rgb="FFFF0000"/>
      <name val="Times New Roman"/>
      <family val="1"/>
    </font>
    <font>
      <i/>
      <sz val="11"/>
      <color rgb="FFFF0000"/>
      <name val="Times New Roman"/>
      <family val="1"/>
    </font>
    <font>
      <sz val="11"/>
      <color rgb="FFFF0000"/>
      <name val="Times New Roman"/>
      <family val="1"/>
    </font>
    <font>
      <sz val="8"/>
      <color rgb="FFFF0000"/>
      <name val="Arial"/>
      <family val="2"/>
    </font>
    <font>
      <b/>
      <sz val="7"/>
      <color rgb="FFFF0000"/>
      <name val="Arial"/>
      <family val="2"/>
    </font>
    <font>
      <b/>
      <sz val="8"/>
      <color rgb="FFFF0000"/>
      <name val=".VnArial NarrowH"/>
      <family val="2"/>
    </font>
    <font>
      <b/>
      <sz val="8"/>
      <color rgb="FFFF0000"/>
      <name val="Times New Roman"/>
      <family val="1"/>
    </font>
    <font>
      <b/>
      <sz val="8"/>
      <color rgb="FFFF0000"/>
      <name val=".VnTime"/>
      <family val="2"/>
    </font>
    <font>
      <sz val="10"/>
      <color rgb="FFFF0000"/>
      <name val="Times New Roman"/>
      <family val="1"/>
    </font>
    <font>
      <b/>
      <sz val="10"/>
      <color rgb="FFFF0000"/>
      <name val="Times New Roman"/>
      <family val="1"/>
    </font>
    <font>
      <sz val="12"/>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0"/>
        <bgColor indexed="64"/>
      </patternFill>
    </fill>
  </fills>
  <borders count="46">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32" fillId="0" borderId="0"/>
  </cellStyleXfs>
  <cellXfs count="591">
    <xf numFmtId="0" fontId="0" fillId="0" borderId="0" xfId="0"/>
    <xf numFmtId="0" fontId="2" fillId="2" borderId="0" xfId="0" applyFont="1" applyFill="1"/>
    <xf numFmtId="165" fontId="5" fillId="2" borderId="0" xfId="0" applyNumberFormat="1" applyFont="1" applyFill="1"/>
    <xf numFmtId="165" fontId="6" fillId="2" borderId="0" xfId="0" applyNumberFormat="1" applyFont="1" applyFill="1" applyAlignment="1"/>
    <xf numFmtId="166" fontId="7" fillId="2" borderId="0" xfId="0" applyNumberFormat="1" applyFont="1" applyFill="1"/>
    <xf numFmtId="165" fontId="8" fillId="2" borderId="0" xfId="0" applyNumberFormat="1" applyFont="1" applyFill="1"/>
    <xf numFmtId="43" fontId="8" fillId="2" borderId="0" xfId="0" applyNumberFormat="1" applyFont="1" applyFill="1"/>
    <xf numFmtId="165" fontId="6" fillId="2" borderId="0" xfId="0" applyNumberFormat="1" applyFont="1" applyFill="1"/>
    <xf numFmtId="165" fontId="7" fillId="2" borderId="0" xfId="0" applyNumberFormat="1" applyFont="1" applyFill="1"/>
    <xf numFmtId="165" fontId="9" fillId="2" borderId="0" xfId="0" applyNumberFormat="1" applyFont="1" applyFill="1"/>
    <xf numFmtId="165" fontId="10" fillId="2" borderId="0" xfId="0" applyNumberFormat="1" applyFont="1" applyFill="1"/>
    <xf numFmtId="49" fontId="9" fillId="2" borderId="0" xfId="0" applyNumberFormat="1" applyFont="1" applyFill="1" applyAlignment="1">
      <alignment horizontal="center"/>
    </xf>
    <xf numFmtId="0" fontId="3" fillId="2" borderId="0" xfId="0" applyFont="1" applyFill="1" applyAlignment="1">
      <alignment horizontal="center"/>
    </xf>
    <xf numFmtId="0" fontId="4" fillId="2" borderId="0" xfId="0" applyFont="1" applyFill="1" applyBorder="1" applyAlignment="1">
      <alignment horizontal="center"/>
    </xf>
    <xf numFmtId="0" fontId="12" fillId="2" borderId="0" xfId="0" applyFont="1" applyFill="1"/>
    <xf numFmtId="0" fontId="11" fillId="2" borderId="7" xfId="0" applyFont="1" applyFill="1" applyBorder="1" applyAlignment="1">
      <alignment horizontal="center" vertical="center" wrapText="1"/>
    </xf>
    <xf numFmtId="165" fontId="2" fillId="2" borderId="9" xfId="0" applyNumberFormat="1" applyFont="1" applyFill="1" applyBorder="1" applyAlignment="1">
      <alignment horizontal="center" vertical="top" wrapText="1"/>
    </xf>
    <xf numFmtId="49" fontId="3" fillId="2" borderId="9" xfId="0" applyNumberFormat="1" applyFont="1" applyFill="1" applyBorder="1" applyAlignment="1">
      <alignment horizontal="center" vertical="top" wrapText="1"/>
    </xf>
    <xf numFmtId="166" fontId="2" fillId="2" borderId="9" xfId="0" applyNumberFormat="1" applyFont="1" applyFill="1" applyBorder="1" applyAlignment="1">
      <alignment horizontal="center" vertical="top" wrapText="1"/>
    </xf>
    <xf numFmtId="165" fontId="13" fillId="2" borderId="9" xfId="0" applyNumberFormat="1" applyFont="1" applyFill="1" applyBorder="1" applyAlignment="1">
      <alignment horizontal="center" vertical="top" wrapText="1"/>
    </xf>
    <xf numFmtId="165" fontId="14" fillId="2" borderId="9" xfId="0" applyNumberFormat="1" applyFont="1" applyFill="1" applyBorder="1" applyAlignment="1">
      <alignment horizontal="center" vertical="top" wrapText="1"/>
    </xf>
    <xf numFmtId="167" fontId="15" fillId="2" borderId="9" xfId="0" applyNumberFormat="1" applyFont="1" applyFill="1" applyBorder="1" applyAlignment="1">
      <alignment horizontal="center" vertical="top" wrapText="1"/>
    </xf>
    <xf numFmtId="166" fontId="3" fillId="2" borderId="9" xfId="0" applyNumberFormat="1" applyFont="1" applyFill="1" applyBorder="1" applyAlignment="1">
      <alignment horizontal="center" vertical="top" wrapText="1"/>
    </xf>
    <xf numFmtId="166" fontId="16" fillId="2" borderId="9" xfId="0" applyNumberFormat="1" applyFont="1" applyFill="1" applyBorder="1" applyAlignment="1">
      <alignment horizontal="center" vertical="top" wrapText="1"/>
    </xf>
    <xf numFmtId="166" fontId="17" fillId="2" borderId="9" xfId="0" applyNumberFormat="1" applyFont="1" applyFill="1" applyBorder="1" applyAlignment="1">
      <alignment horizontal="center" vertical="top"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165" fontId="2" fillId="2" borderId="9" xfId="0" applyNumberFormat="1" applyFont="1" applyFill="1" applyBorder="1"/>
    <xf numFmtId="49" fontId="3" fillId="2" borderId="9" xfId="0" applyNumberFormat="1" applyFont="1" applyFill="1" applyBorder="1" applyAlignment="1">
      <alignment horizontal="center"/>
    </xf>
    <xf numFmtId="168" fontId="3" fillId="2" borderId="9" xfId="0" applyNumberFormat="1" applyFont="1" applyFill="1" applyBorder="1"/>
    <xf numFmtId="3" fontId="3" fillId="2" borderId="9" xfId="0" applyNumberFormat="1" applyFont="1" applyFill="1" applyBorder="1"/>
    <xf numFmtId="3" fontId="18" fillId="2" borderId="9" xfId="0" applyNumberFormat="1" applyFont="1" applyFill="1" applyBorder="1"/>
    <xf numFmtId="3" fontId="19" fillId="2" borderId="9" xfId="0" applyNumberFormat="1" applyFont="1" applyFill="1" applyBorder="1"/>
    <xf numFmtId="4" fontId="3" fillId="2" borderId="9" xfId="0" applyNumberFormat="1" applyFont="1" applyFill="1" applyBorder="1"/>
    <xf numFmtId="3" fontId="20" fillId="2" borderId="9" xfId="0" applyNumberFormat="1" applyFont="1" applyFill="1" applyBorder="1"/>
    <xf numFmtId="3" fontId="21" fillId="2" borderId="9" xfId="0" applyNumberFormat="1" applyFont="1" applyFill="1" applyBorder="1"/>
    <xf numFmtId="0" fontId="22" fillId="2" borderId="6" xfId="0" applyFont="1" applyFill="1" applyBorder="1" applyAlignment="1">
      <alignment horizontal="center"/>
    </xf>
    <xf numFmtId="0" fontId="23" fillId="2" borderId="9" xfId="0" applyFont="1" applyFill="1" applyBorder="1"/>
    <xf numFmtId="3" fontId="22" fillId="2" borderId="10" xfId="0" applyNumberFormat="1" applyFont="1" applyFill="1" applyBorder="1"/>
    <xf numFmtId="0" fontId="22" fillId="2" borderId="0" xfId="0" applyFont="1" applyFill="1"/>
    <xf numFmtId="3" fontId="22" fillId="2" borderId="11" xfId="0" applyNumberFormat="1" applyFont="1" applyFill="1" applyBorder="1"/>
    <xf numFmtId="0" fontId="22" fillId="2" borderId="12" xfId="0" applyFont="1" applyFill="1" applyBorder="1" applyAlignment="1">
      <alignment horizontal="center"/>
    </xf>
    <xf numFmtId="0" fontId="23" fillId="2" borderId="13" xfId="0" applyFont="1" applyFill="1" applyBorder="1" applyAlignment="1">
      <alignment horizontal="center"/>
    </xf>
    <xf numFmtId="38" fontId="13" fillId="2" borderId="14" xfId="0" applyNumberFormat="1" applyFont="1" applyFill="1" applyBorder="1" applyAlignment="1">
      <alignment horizontal="right"/>
    </xf>
    <xf numFmtId="165" fontId="3" fillId="2" borderId="9" xfId="0" applyNumberFormat="1" applyFont="1" applyFill="1" applyBorder="1"/>
    <xf numFmtId="165" fontId="3" fillId="2" borderId="9" xfId="0" applyNumberFormat="1" applyFont="1" applyFill="1" applyBorder="1" applyAlignment="1"/>
    <xf numFmtId="0" fontId="23" fillId="2" borderId="9" xfId="0" applyFont="1" applyFill="1" applyBorder="1" applyAlignment="1">
      <alignment horizontal="left"/>
    </xf>
    <xf numFmtId="165" fontId="8" fillId="2" borderId="9" xfId="0" applyNumberFormat="1" applyFont="1" applyFill="1" applyBorder="1"/>
    <xf numFmtId="1" fontId="6" fillId="2" borderId="9" xfId="0" applyNumberFormat="1" applyFont="1" applyFill="1" applyBorder="1" applyAlignment="1"/>
    <xf numFmtId="3" fontId="25" fillId="2" borderId="0" xfId="0" applyNumberFormat="1" applyFont="1" applyFill="1"/>
    <xf numFmtId="165" fontId="25" fillId="2" borderId="0" xfId="0" applyNumberFormat="1" applyFont="1" applyFill="1"/>
    <xf numFmtId="3" fontId="26" fillId="2" borderId="0" xfId="0" applyNumberFormat="1" applyFont="1" applyFill="1"/>
    <xf numFmtId="0" fontId="23" fillId="2" borderId="12" xfId="0" applyFont="1" applyFill="1" applyBorder="1" applyAlignment="1">
      <alignment horizontal="center"/>
    </xf>
    <xf numFmtId="165" fontId="8" fillId="2" borderId="15" xfId="0" applyNumberFormat="1" applyFont="1" applyFill="1" applyBorder="1"/>
    <xf numFmtId="165" fontId="8" fillId="2" borderId="0" xfId="0" applyNumberFormat="1" applyFont="1" applyFill="1" applyBorder="1"/>
    <xf numFmtId="165" fontId="25" fillId="2" borderId="0" xfId="0" applyNumberFormat="1" applyFont="1" applyFill="1" applyBorder="1"/>
    <xf numFmtId="165" fontId="8" fillId="2" borderId="0" xfId="0" applyNumberFormat="1" applyFont="1" applyFill="1" applyBorder="1" applyAlignment="1">
      <alignment horizontal="right"/>
    </xf>
    <xf numFmtId="165" fontId="7" fillId="2" borderId="9" xfId="0" applyNumberFormat="1" applyFont="1" applyFill="1" applyBorder="1"/>
    <xf numFmtId="3" fontId="25" fillId="2" borderId="0" xfId="0" applyNumberFormat="1" applyFont="1" applyFill="1" applyBorder="1"/>
    <xf numFmtId="0" fontId="24" fillId="2" borderId="0" xfId="0" applyFont="1" applyFill="1"/>
    <xf numFmtId="3" fontId="22" fillId="2" borderId="10" xfId="0" applyNumberFormat="1" applyFont="1" applyFill="1" applyBorder="1" applyAlignment="1">
      <alignment wrapText="1"/>
    </xf>
    <xf numFmtId="165" fontId="7" fillId="2" borderId="0" xfId="0" applyNumberFormat="1" applyFont="1" applyFill="1" applyBorder="1"/>
    <xf numFmtId="3" fontId="26" fillId="2" borderId="0" xfId="0" applyNumberFormat="1" applyFont="1" applyFill="1" applyBorder="1"/>
    <xf numFmtId="3" fontId="27" fillId="2" borderId="0" xfId="0" applyNumberFormat="1" applyFont="1" applyFill="1"/>
    <xf numFmtId="165" fontId="6" fillId="2" borderId="9" xfId="0" applyNumberFormat="1" applyFont="1" applyFill="1" applyBorder="1" applyAlignment="1"/>
    <xf numFmtId="3" fontId="24" fillId="2" borderId="0" xfId="0" applyNumberFormat="1" applyFont="1" applyFill="1"/>
    <xf numFmtId="38" fontId="13" fillId="2" borderId="14" xfId="0" applyNumberFormat="1" applyFont="1" applyFill="1" applyBorder="1" applyAlignment="1"/>
    <xf numFmtId="0" fontId="23" fillId="2" borderId="9" xfId="0" applyFont="1" applyFill="1" applyBorder="1" applyAlignment="1"/>
    <xf numFmtId="3" fontId="12" fillId="2" borderId="10" xfId="0" applyNumberFormat="1" applyFont="1" applyFill="1" applyBorder="1" applyAlignment="1">
      <alignment wrapText="1"/>
    </xf>
    <xf numFmtId="164" fontId="23" fillId="2" borderId="9" xfId="1" applyFont="1" applyFill="1" applyBorder="1" applyAlignment="1"/>
    <xf numFmtId="38" fontId="13" fillId="2" borderId="20" xfId="0" applyNumberFormat="1" applyFont="1" applyFill="1" applyBorder="1" applyAlignment="1">
      <alignment horizontal="right"/>
    </xf>
    <xf numFmtId="0" fontId="28" fillId="2" borderId="0" xfId="0" applyFont="1" applyFill="1" applyBorder="1" applyAlignment="1">
      <alignment horizontal="left"/>
    </xf>
    <xf numFmtId="0" fontId="3" fillId="2" borderId="0" xfId="0" applyFont="1" applyFill="1" applyBorder="1"/>
    <xf numFmtId="169" fontId="3" fillId="2" borderId="0" xfId="0" applyNumberFormat="1" applyFont="1" applyFill="1" applyBorder="1" applyAlignment="1">
      <alignment horizontal="left"/>
    </xf>
    <xf numFmtId="0" fontId="3" fillId="2" borderId="0" xfId="0" applyFont="1" applyFill="1" applyBorder="1" applyAlignment="1">
      <alignment horizontal="center"/>
    </xf>
    <xf numFmtId="2" fontId="3" fillId="2" borderId="0" xfId="0" applyNumberFormat="1" applyFont="1" applyFill="1" applyBorder="1" applyAlignment="1">
      <alignment horizontal="center"/>
    </xf>
    <xf numFmtId="171" fontId="3" fillId="2" borderId="0" xfId="0" applyNumberFormat="1" applyFont="1" applyFill="1" applyBorder="1" applyAlignment="1">
      <alignment horizontal="center"/>
    </xf>
    <xf numFmtId="38" fontId="3" fillId="2" borderId="0" xfId="0" applyNumberFormat="1" applyFont="1" applyFill="1" applyBorder="1" applyAlignment="1">
      <alignment horizontal="right"/>
    </xf>
    <xf numFmtId="38" fontId="13" fillId="2" borderId="0" xfId="0" applyNumberFormat="1" applyFont="1" applyFill="1" applyBorder="1" applyAlignment="1">
      <alignment horizontal="right"/>
    </xf>
    <xf numFmtId="0" fontId="2" fillId="2" borderId="0" xfId="0" applyFont="1" applyFill="1" applyBorder="1" applyAlignment="1">
      <alignment horizontal="left"/>
    </xf>
    <xf numFmtId="0" fontId="24" fillId="2" borderId="0" xfId="0" applyFont="1" applyFill="1" applyAlignment="1">
      <alignment horizontal="left"/>
    </xf>
    <xf numFmtId="0" fontId="2" fillId="2" borderId="0" xfId="0" applyFont="1" applyFill="1" applyBorder="1"/>
    <xf numFmtId="3" fontId="2" fillId="2" borderId="0" xfId="0" applyNumberFormat="1" applyFont="1" applyFill="1"/>
    <xf numFmtId="0" fontId="28" fillId="2" borderId="0" xfId="0" applyFont="1" applyFill="1" applyAlignment="1">
      <alignment horizontal="left"/>
    </xf>
    <xf numFmtId="169" fontId="28" fillId="2" borderId="0" xfId="0" applyNumberFormat="1" applyFont="1" applyFill="1" applyBorder="1" applyAlignment="1">
      <alignment horizontal="left"/>
    </xf>
    <xf numFmtId="172" fontId="28" fillId="2" borderId="0" xfId="0" applyNumberFormat="1" applyFont="1" applyFill="1" applyBorder="1" applyAlignment="1">
      <alignment horizontal="left"/>
    </xf>
    <xf numFmtId="0" fontId="23" fillId="2" borderId="0" xfId="0" applyFont="1" applyFill="1"/>
    <xf numFmtId="0" fontId="28" fillId="2" borderId="0" xfId="0" applyFont="1" applyFill="1"/>
    <xf numFmtId="0" fontId="31" fillId="2" borderId="0" xfId="0" applyFont="1" applyFill="1"/>
    <xf numFmtId="0" fontId="24" fillId="2" borderId="0" xfId="2" applyFont="1" applyFill="1"/>
    <xf numFmtId="0" fontId="28" fillId="2" borderId="0" xfId="2" applyFont="1" applyFill="1"/>
    <xf numFmtId="173" fontId="28" fillId="2" borderId="0" xfId="2" applyNumberFormat="1" applyFont="1" applyFill="1" applyBorder="1"/>
    <xf numFmtId="0" fontId="28" fillId="2" borderId="0" xfId="2" applyFont="1" applyFill="1" applyBorder="1"/>
    <xf numFmtId="0" fontId="2" fillId="2" borderId="0" xfId="2" applyFont="1" applyFill="1" applyAlignment="1">
      <alignment horizontal="center"/>
    </xf>
    <xf numFmtId="169" fontId="12" fillId="2" borderId="0" xfId="2" applyNumberFormat="1" applyFont="1" applyFill="1" applyAlignment="1">
      <alignment horizontal="center"/>
    </xf>
    <xf numFmtId="173" fontId="24" fillId="2" borderId="0" xfId="2" applyNumberFormat="1" applyFont="1" applyFill="1" applyBorder="1"/>
    <xf numFmtId="0" fontId="24" fillId="2" borderId="0" xfId="2" applyFont="1" applyFill="1" applyBorder="1"/>
    <xf numFmtId="0" fontId="12" fillId="2" borderId="0" xfId="2" applyFont="1" applyFill="1" applyAlignment="1">
      <alignment horizontal="center"/>
    </xf>
    <xf numFmtId="2" fontId="12" fillId="2" borderId="0" xfId="2" applyNumberFormat="1" applyFont="1" applyFill="1" applyAlignment="1">
      <alignment horizontal="center"/>
    </xf>
    <xf numFmtId="0" fontId="11" fillId="2" borderId="0" xfId="2" applyFont="1" applyFill="1" applyAlignment="1">
      <alignment horizontal="center"/>
    </xf>
    <xf numFmtId="172" fontId="12" fillId="2" borderId="0" xfId="2" applyNumberFormat="1" applyFont="1" applyFill="1" applyAlignment="1">
      <alignment horizontal="center"/>
    </xf>
    <xf numFmtId="0" fontId="3" fillId="2" borderId="0" xfId="0" applyFont="1" applyFill="1"/>
    <xf numFmtId="0" fontId="3" fillId="3" borderId="0" xfId="2" applyFont="1" applyFill="1" applyAlignment="1">
      <alignment horizontal="left"/>
    </xf>
    <xf numFmtId="0" fontId="28" fillId="0" borderId="0" xfId="2" applyFont="1"/>
    <xf numFmtId="0" fontId="23" fillId="0" borderId="0" xfId="2" applyFont="1"/>
    <xf numFmtId="0" fontId="33" fillId="0" borderId="0" xfId="2" applyFont="1"/>
    <xf numFmtId="0" fontId="33" fillId="3" borderId="0" xfId="2" applyFont="1" applyFill="1" applyAlignment="1">
      <alignment horizontal="center"/>
    </xf>
    <xf numFmtId="0" fontId="3" fillId="0" borderId="0" xfId="2" applyFont="1"/>
    <xf numFmtId="173" fontId="3" fillId="0" borderId="0" xfId="2" applyNumberFormat="1" applyFont="1" applyBorder="1"/>
    <xf numFmtId="0" fontId="3" fillId="0" borderId="0" xfId="2" applyFont="1" applyBorder="1"/>
    <xf numFmtId="2" fontId="34" fillId="3" borderId="0" xfId="2" applyNumberFormat="1" applyFont="1" applyFill="1" applyAlignment="1">
      <alignment horizontal="center"/>
    </xf>
    <xf numFmtId="165" fontId="5" fillId="0" borderId="0" xfId="0" applyNumberFormat="1" applyFont="1"/>
    <xf numFmtId="165" fontId="6" fillId="0" borderId="0" xfId="0" applyNumberFormat="1" applyFont="1" applyAlignment="1"/>
    <xf numFmtId="165" fontId="7" fillId="0" borderId="0" xfId="0" applyNumberFormat="1" applyFont="1"/>
    <xf numFmtId="166" fontId="7" fillId="0" borderId="0" xfId="0" applyNumberFormat="1" applyFont="1"/>
    <xf numFmtId="165" fontId="8" fillId="0" borderId="0" xfId="0" applyNumberFormat="1" applyFont="1"/>
    <xf numFmtId="43" fontId="8" fillId="0" borderId="0" xfId="0" applyNumberFormat="1" applyFont="1"/>
    <xf numFmtId="165" fontId="6" fillId="0" borderId="0" xfId="0" applyNumberFormat="1" applyFont="1"/>
    <xf numFmtId="0" fontId="35" fillId="0" borderId="0" xfId="2" applyFont="1" applyAlignment="1">
      <alignment horizontal="center"/>
    </xf>
    <xf numFmtId="173" fontId="24" fillId="0" borderId="0" xfId="2" applyNumberFormat="1" applyFont="1" applyBorder="1"/>
    <xf numFmtId="0" fontId="24" fillId="0" borderId="0" xfId="2" applyFont="1" applyBorder="1"/>
    <xf numFmtId="0" fontId="24" fillId="0" borderId="0" xfId="2" applyFont="1"/>
    <xf numFmtId="165" fontId="9" fillId="0" borderId="0" xfId="0" applyNumberFormat="1" applyFont="1"/>
    <xf numFmtId="165" fontId="4" fillId="0" borderId="0" xfId="0" applyNumberFormat="1" applyFont="1"/>
    <xf numFmtId="49" fontId="9" fillId="0" borderId="0" xfId="0" applyNumberFormat="1" applyFont="1" applyAlignment="1">
      <alignment horizontal="center"/>
    </xf>
    <xf numFmtId="173" fontId="11" fillId="3" borderId="0" xfId="2" applyNumberFormat="1" applyFont="1" applyFill="1" applyBorder="1"/>
    <xf numFmtId="173" fontId="11" fillId="0" borderId="0" xfId="2" applyNumberFormat="1" applyFont="1" applyBorder="1"/>
    <xf numFmtId="0" fontId="11" fillId="0" borderId="0" xfId="2" applyFont="1" applyBorder="1"/>
    <xf numFmtId="0" fontId="11" fillId="0" borderId="0" xfId="2" applyFont="1"/>
    <xf numFmtId="165" fontId="10" fillId="0" borderId="0" xfId="0" applyNumberFormat="1" applyFont="1"/>
    <xf numFmtId="0" fontId="11" fillId="3" borderId="9" xfId="2" applyFont="1" applyFill="1" applyBorder="1" applyAlignment="1">
      <alignment horizontal="center" vertical="center" wrapText="1"/>
    </xf>
    <xf numFmtId="165"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166" fontId="2" fillId="3" borderId="9" xfId="0" applyNumberFormat="1" applyFont="1" applyFill="1" applyBorder="1" applyAlignment="1">
      <alignment horizontal="center" vertical="center" wrapText="1"/>
    </xf>
    <xf numFmtId="0" fontId="11" fillId="0" borderId="29" xfId="2" applyFont="1" applyBorder="1"/>
    <xf numFmtId="0" fontId="36" fillId="0" borderId="6" xfId="2" applyFont="1" applyBorder="1" applyAlignment="1">
      <alignment horizontal="center"/>
    </xf>
    <xf numFmtId="0" fontId="3" fillId="0" borderId="9" xfId="2" applyFont="1" applyBorder="1"/>
    <xf numFmtId="0" fontId="11" fillId="0" borderId="9" xfId="2" applyFont="1" applyFill="1" applyBorder="1" applyAlignment="1">
      <alignment horizontal="center" vertical="center" wrapText="1"/>
    </xf>
    <xf numFmtId="0" fontId="11" fillId="3" borderId="9" xfId="2" applyFont="1" applyFill="1" applyBorder="1" applyAlignment="1">
      <alignment horizontal="center" vertical="center"/>
    </xf>
    <xf numFmtId="2" fontId="11" fillId="3" borderId="9" xfId="2" applyNumberFormat="1"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1" fillId="3" borderId="10" xfId="2" applyFont="1" applyFill="1" applyBorder="1" applyAlignment="1">
      <alignment horizontal="center" vertical="center" wrapText="1"/>
    </xf>
    <xf numFmtId="165" fontId="7" fillId="0" borderId="9" xfId="0" applyNumberFormat="1" applyFont="1" applyBorder="1"/>
    <xf numFmtId="49" fontId="7" fillId="0" borderId="9" xfId="0" applyNumberFormat="1" applyFont="1" applyBorder="1" applyAlignment="1">
      <alignment horizontal="center"/>
    </xf>
    <xf numFmtId="166" fontId="7" fillId="0" borderId="9" xfId="0" applyNumberFormat="1" applyFont="1" applyFill="1" applyBorder="1"/>
    <xf numFmtId="166" fontId="7" fillId="0" borderId="9" xfId="0" applyNumberFormat="1" applyFont="1" applyBorder="1"/>
    <xf numFmtId="165" fontId="8" fillId="0" borderId="9" xfId="0" applyNumberFormat="1" applyFont="1" applyBorder="1"/>
    <xf numFmtId="3" fontId="8" fillId="0" borderId="9" xfId="0" applyNumberFormat="1" applyFont="1" applyBorder="1"/>
    <xf numFmtId="3" fontId="37" fillId="3" borderId="9" xfId="0" applyNumberFormat="1" applyFont="1" applyFill="1" applyBorder="1"/>
    <xf numFmtId="166" fontId="8" fillId="0" borderId="9" xfId="0" applyNumberFormat="1" applyFont="1" applyBorder="1"/>
    <xf numFmtId="165" fontId="25" fillId="0" borderId="9" xfId="2" applyNumberFormat="1" applyFont="1" applyBorder="1" applyAlignment="1">
      <alignment horizontal="center"/>
    </xf>
    <xf numFmtId="0" fontId="31" fillId="0" borderId="30" xfId="2" applyFont="1" applyBorder="1"/>
    <xf numFmtId="0" fontId="12" fillId="0" borderId="30" xfId="2" applyFont="1" applyBorder="1" applyAlignment="1">
      <alignment horizontal="center"/>
    </xf>
    <xf numFmtId="0" fontId="12" fillId="3" borderId="30" xfId="2" applyFont="1" applyFill="1" applyBorder="1" applyAlignment="1">
      <alignment horizontal="center"/>
    </xf>
    <xf numFmtId="0" fontId="12" fillId="0" borderId="30" xfId="2" applyFont="1" applyFill="1" applyBorder="1" applyAlignment="1">
      <alignment horizontal="center"/>
    </xf>
    <xf numFmtId="169" fontId="12" fillId="0" borderId="30" xfId="2" applyNumberFormat="1" applyFont="1" applyBorder="1" applyAlignment="1">
      <alignment horizontal="center"/>
    </xf>
    <xf numFmtId="165" fontId="12" fillId="0" borderId="30" xfId="2" applyNumberFormat="1" applyFont="1" applyBorder="1" applyAlignment="1">
      <alignment horizontal="center"/>
    </xf>
    <xf numFmtId="0" fontId="25" fillId="0" borderId="9" xfId="2" applyFont="1" applyBorder="1" applyAlignment="1">
      <alignment horizontal="center"/>
    </xf>
    <xf numFmtId="2" fontId="12" fillId="0" borderId="30" xfId="2" applyNumberFormat="1" applyFont="1" applyBorder="1" applyAlignment="1">
      <alignment horizontal="center"/>
    </xf>
    <xf numFmtId="0" fontId="24" fillId="0" borderId="31" xfId="2" applyFont="1" applyBorder="1"/>
    <xf numFmtId="173" fontId="12" fillId="3" borderId="0" xfId="2" applyNumberFormat="1" applyFont="1" applyFill="1" applyBorder="1"/>
    <xf numFmtId="173" fontId="12" fillId="0" borderId="0" xfId="2" applyNumberFormat="1" applyFont="1" applyBorder="1"/>
    <xf numFmtId="0" fontId="12" fillId="0" borderId="0" xfId="2" applyFont="1" applyBorder="1"/>
    <xf numFmtId="165" fontId="6" fillId="0" borderId="9" xfId="0" applyNumberFormat="1" applyFont="1" applyBorder="1"/>
    <xf numFmtId="165" fontId="8" fillId="0" borderId="9" xfId="0" applyNumberFormat="1" applyFont="1" applyBorder="1" applyAlignment="1"/>
    <xf numFmtId="166" fontId="8" fillId="0" borderId="9" xfId="0" applyNumberFormat="1" applyFont="1" applyFill="1" applyBorder="1"/>
    <xf numFmtId="3" fontId="37" fillId="0" borderId="9" xfId="0" applyNumberFormat="1" applyFont="1" applyBorder="1"/>
    <xf numFmtId="173" fontId="12" fillId="0" borderId="0" xfId="2" applyNumberFormat="1" applyFont="1" applyFill="1" applyBorder="1"/>
    <xf numFmtId="0" fontId="12" fillId="0" borderId="0" xfId="2" applyFont="1" applyFill="1" applyBorder="1"/>
    <xf numFmtId="43" fontId="6" fillId="0" borderId="0" xfId="0" applyNumberFormat="1" applyFont="1"/>
    <xf numFmtId="1" fontId="6" fillId="0" borderId="9" xfId="0" applyNumberFormat="1" applyFont="1" applyBorder="1" applyAlignment="1"/>
    <xf numFmtId="43" fontId="8" fillId="4" borderId="9" xfId="0" applyNumberFormat="1" applyFont="1" applyFill="1" applyBorder="1"/>
    <xf numFmtId="165" fontId="32" fillId="4" borderId="9" xfId="0" applyNumberFormat="1" applyFont="1" applyFill="1" applyBorder="1"/>
    <xf numFmtId="165" fontId="39" fillId="0" borderId="0" xfId="0" applyNumberFormat="1" applyFont="1"/>
    <xf numFmtId="165" fontId="6" fillId="4" borderId="9" xfId="0" applyNumberFormat="1" applyFont="1" applyFill="1" applyBorder="1"/>
    <xf numFmtId="43" fontId="8" fillId="0" borderId="9" xfId="0" applyNumberFormat="1" applyFont="1" applyFill="1" applyBorder="1"/>
    <xf numFmtId="165" fontId="6" fillId="0" borderId="9" xfId="0" applyNumberFormat="1" applyFont="1" applyFill="1" applyBorder="1"/>
    <xf numFmtId="0" fontId="24" fillId="0" borderId="32" xfId="2" applyFont="1" applyBorder="1"/>
    <xf numFmtId="0" fontId="12" fillId="2" borderId="30" xfId="2" applyFont="1" applyFill="1" applyBorder="1" applyAlignment="1">
      <alignment horizontal="center"/>
    </xf>
    <xf numFmtId="165" fontId="8" fillId="0" borderId="0" xfId="0" applyNumberFormat="1" applyFont="1" applyAlignment="1"/>
    <xf numFmtId="173" fontId="24" fillId="2" borderId="32" xfId="2" applyNumberFormat="1" applyFont="1" applyFill="1" applyBorder="1"/>
    <xf numFmtId="0" fontId="24" fillId="2" borderId="32" xfId="2" applyFont="1" applyFill="1" applyBorder="1"/>
    <xf numFmtId="173" fontId="2" fillId="3" borderId="33" xfId="2" applyNumberFormat="1" applyFont="1" applyFill="1" applyBorder="1"/>
    <xf numFmtId="173" fontId="24" fillId="3" borderId="33" xfId="2" applyNumberFormat="1" applyFont="1" applyFill="1" applyBorder="1"/>
    <xf numFmtId="0" fontId="24" fillId="3" borderId="33" xfId="2" applyFont="1" applyFill="1" applyBorder="1"/>
    <xf numFmtId="173" fontId="24" fillId="0" borderId="33" xfId="2" applyNumberFormat="1" applyFont="1" applyBorder="1"/>
    <xf numFmtId="0" fontId="24" fillId="0" borderId="33" xfId="2" applyFont="1" applyBorder="1"/>
    <xf numFmtId="173" fontId="23" fillId="0" borderId="0" xfId="2" applyNumberFormat="1" applyFont="1" applyBorder="1"/>
    <xf numFmtId="0" fontId="23" fillId="0" borderId="0" xfId="2" applyFont="1" applyBorder="1"/>
    <xf numFmtId="0" fontId="23" fillId="0" borderId="33" xfId="2" applyFont="1" applyBorder="1"/>
    <xf numFmtId="173" fontId="24" fillId="0" borderId="31" xfId="2" applyNumberFormat="1" applyFont="1" applyBorder="1"/>
    <xf numFmtId="173" fontId="24" fillId="0" borderId="32" xfId="2" applyNumberFormat="1" applyFont="1" applyBorder="1"/>
    <xf numFmtId="173" fontId="24" fillId="0" borderId="0" xfId="2" applyNumberFormat="1" applyFont="1" applyFill="1" applyBorder="1"/>
    <xf numFmtId="0" fontId="24" fillId="0" borderId="0" xfId="2" applyFont="1" applyFill="1" applyBorder="1"/>
    <xf numFmtId="173" fontId="24" fillId="2" borderId="33" xfId="2" applyNumberFormat="1" applyFont="1" applyFill="1" applyBorder="1"/>
    <xf numFmtId="0" fontId="24" fillId="2" borderId="33" xfId="2" applyFont="1" applyFill="1" applyBorder="1"/>
    <xf numFmtId="173" fontId="24" fillId="0" borderId="31" xfId="2" applyNumberFormat="1" applyFont="1" applyFill="1" applyBorder="1"/>
    <xf numFmtId="0" fontId="24" fillId="0" borderId="31" xfId="2" applyFont="1" applyFill="1" applyBorder="1"/>
    <xf numFmtId="173" fontId="24" fillId="0" borderId="33" xfId="2" applyNumberFormat="1" applyFont="1" applyFill="1" applyBorder="1"/>
    <xf numFmtId="0" fontId="24" fillId="0" borderId="33" xfId="2" applyFont="1" applyFill="1" applyBorder="1"/>
    <xf numFmtId="169" fontId="41" fillId="6" borderId="12" xfId="2" applyNumberFormat="1" applyFont="1" applyFill="1" applyBorder="1" applyAlignment="1">
      <alignment horizontal="center" vertical="center"/>
    </xf>
    <xf numFmtId="0" fontId="28" fillId="6" borderId="13" xfId="2" applyFont="1" applyFill="1" applyBorder="1"/>
    <xf numFmtId="2" fontId="40" fillId="6" borderId="13" xfId="2" applyNumberFormat="1" applyFont="1" applyFill="1" applyBorder="1" applyAlignment="1">
      <alignment horizontal="center" vertical="center"/>
    </xf>
    <xf numFmtId="169" fontId="40" fillId="6" borderId="13" xfId="2" applyNumberFormat="1" applyFont="1" applyFill="1" applyBorder="1" applyAlignment="1">
      <alignment horizontal="center" vertical="center"/>
    </xf>
    <xf numFmtId="172" fontId="40" fillId="6" borderId="13" xfId="2" applyNumberFormat="1" applyFont="1" applyFill="1" applyBorder="1" applyAlignment="1">
      <alignment horizontal="center" vertical="center"/>
    </xf>
    <xf numFmtId="165" fontId="40" fillId="6" borderId="13" xfId="2" applyNumberFormat="1" applyFont="1" applyFill="1" applyBorder="1" applyAlignment="1">
      <alignment horizontal="center" vertical="center"/>
    </xf>
    <xf numFmtId="165" fontId="40" fillId="6" borderId="14" xfId="2" applyNumberFormat="1" applyFont="1" applyFill="1" applyBorder="1" applyAlignment="1">
      <alignment horizontal="center" vertical="center"/>
    </xf>
    <xf numFmtId="173" fontId="3" fillId="0" borderId="0" xfId="2" applyNumberFormat="1" applyFont="1" applyBorder="1" applyAlignment="1">
      <alignment vertical="center"/>
    </xf>
    <xf numFmtId="169" fontId="3" fillId="0" borderId="0" xfId="2" applyNumberFormat="1" applyFont="1" applyBorder="1" applyAlignment="1">
      <alignment vertical="center"/>
    </xf>
    <xf numFmtId="169" fontId="3" fillId="0" borderId="0" xfId="2" applyNumberFormat="1" applyFont="1" applyAlignment="1">
      <alignment vertical="center"/>
    </xf>
    <xf numFmtId="0" fontId="3" fillId="0" borderId="0" xfId="0" applyFont="1" applyBorder="1" applyAlignment="1">
      <alignment horizontal="left"/>
    </xf>
    <xf numFmtId="169" fontId="3" fillId="0" borderId="0" xfId="2" applyNumberFormat="1" applyFont="1" applyFill="1" applyAlignment="1">
      <alignment vertical="center"/>
    </xf>
    <xf numFmtId="165" fontId="3" fillId="0" borderId="0" xfId="0" applyNumberFormat="1" applyFont="1" applyBorder="1"/>
    <xf numFmtId="2" fontId="40" fillId="0" borderId="0" xfId="2" applyNumberFormat="1" applyFont="1" applyFill="1" applyBorder="1" applyAlignment="1">
      <alignment horizontal="center" vertical="center"/>
    </xf>
    <xf numFmtId="166" fontId="40" fillId="0" borderId="0" xfId="2" applyNumberFormat="1" applyFont="1" applyFill="1" applyBorder="1" applyAlignment="1">
      <alignment horizontal="center" vertical="center"/>
    </xf>
    <xf numFmtId="3" fontId="40" fillId="0" borderId="0" xfId="2" applyNumberFormat="1" applyFont="1" applyFill="1" applyBorder="1" applyAlignment="1">
      <alignment horizontal="center" vertical="center"/>
    </xf>
    <xf numFmtId="173" fontId="3" fillId="0" borderId="0" xfId="2" applyNumberFormat="1" applyFont="1" applyFill="1" applyBorder="1" applyAlignment="1">
      <alignment vertical="center"/>
    </xf>
    <xf numFmtId="169" fontId="3" fillId="0" borderId="0" xfId="2" applyNumberFormat="1" applyFont="1" applyFill="1" applyBorder="1" applyAlignment="1">
      <alignment vertical="center"/>
    </xf>
    <xf numFmtId="0" fontId="2" fillId="0" borderId="0" xfId="0" applyFont="1" applyAlignment="1">
      <alignment horizontal="left"/>
    </xf>
    <xf numFmtId="0" fontId="2" fillId="3" borderId="0" xfId="0" applyFont="1" applyFill="1" applyBorder="1"/>
    <xf numFmtId="173" fontId="41" fillId="0" borderId="0" xfId="2" applyNumberFormat="1" applyFont="1" applyFill="1" applyBorder="1" applyAlignment="1">
      <alignment vertical="center"/>
    </xf>
    <xf numFmtId="0" fontId="23" fillId="0" borderId="0" xfId="0" applyFont="1"/>
    <xf numFmtId="167" fontId="3" fillId="0" borderId="0" xfId="1" applyNumberFormat="1" applyFont="1" applyAlignment="1">
      <alignment horizontal="center"/>
    </xf>
    <xf numFmtId="0" fontId="30" fillId="0" borderId="0" xfId="0" applyFont="1" applyAlignment="1">
      <alignment horizontal="center"/>
    </xf>
    <xf numFmtId="0" fontId="3" fillId="0" borderId="0" xfId="0" applyFont="1" applyAlignment="1">
      <alignment horizontal="center"/>
    </xf>
    <xf numFmtId="0" fontId="3" fillId="0" borderId="0" xfId="0" applyFont="1"/>
    <xf numFmtId="167" fontId="3" fillId="0" borderId="0" xfId="1" applyNumberFormat="1" applyFont="1"/>
    <xf numFmtId="167" fontId="23" fillId="0" borderId="0" xfId="1" applyNumberFormat="1" applyFont="1" applyAlignment="1">
      <alignment horizontal="center"/>
    </xf>
    <xf numFmtId="0" fontId="23" fillId="0" borderId="0" xfId="0" applyFont="1" applyAlignment="1">
      <alignment horizontal="center"/>
    </xf>
    <xf numFmtId="167" fontId="23" fillId="0" borderId="0" xfId="1" applyNumberFormat="1" applyFont="1"/>
    <xf numFmtId="0" fontId="24" fillId="0" borderId="0" xfId="0" applyFont="1" applyAlignment="1">
      <alignment horizontal="center"/>
    </xf>
    <xf numFmtId="0" fontId="24" fillId="0" borderId="0" xfId="0" applyFont="1"/>
    <xf numFmtId="165" fontId="40" fillId="3" borderId="0" xfId="2" applyNumberFormat="1" applyFont="1" applyFill="1" applyBorder="1" applyAlignment="1">
      <alignment horizontal="center" vertical="center"/>
    </xf>
    <xf numFmtId="169" fontId="3" fillId="3" borderId="0" xfId="2" applyNumberFormat="1" applyFont="1" applyFill="1" applyBorder="1" applyAlignment="1">
      <alignment horizontal="center" vertical="center"/>
    </xf>
    <xf numFmtId="0" fontId="31" fillId="0" borderId="0" xfId="2" applyFont="1" applyBorder="1"/>
    <xf numFmtId="166" fontId="40" fillId="3" borderId="0" xfId="2" applyNumberFormat="1" applyFont="1" applyFill="1" applyBorder="1" applyAlignment="1">
      <alignment horizontal="center" vertical="center"/>
    </xf>
    <xf numFmtId="43" fontId="40" fillId="3" borderId="0" xfId="2" applyNumberFormat="1" applyFont="1" applyFill="1" applyBorder="1" applyAlignment="1">
      <alignment horizontal="center" vertical="center"/>
    </xf>
    <xf numFmtId="0" fontId="24" fillId="3" borderId="0" xfId="2" applyFont="1" applyFill="1" applyBorder="1" applyAlignment="1">
      <alignment horizontal="center"/>
    </xf>
    <xf numFmtId="0" fontId="10" fillId="3" borderId="0" xfId="2" applyFont="1" applyFill="1" applyBorder="1"/>
    <xf numFmtId="0" fontId="43" fillId="0" borderId="0" xfId="2" applyFont="1" applyAlignment="1">
      <alignment horizontal="left"/>
    </xf>
    <xf numFmtId="0" fontId="12" fillId="0" borderId="0" xfId="2" applyFont="1" applyAlignment="1">
      <alignment horizontal="center"/>
    </xf>
    <xf numFmtId="0" fontId="31" fillId="0" borderId="0" xfId="2" applyFont="1"/>
    <xf numFmtId="2" fontId="12" fillId="3" borderId="0" xfId="2" applyNumberFormat="1" applyFont="1" applyFill="1" applyBorder="1" applyAlignment="1">
      <alignment horizontal="center"/>
    </xf>
    <xf numFmtId="2" fontId="31" fillId="3" borderId="0" xfId="2" applyNumberFormat="1" applyFont="1" applyFill="1" applyBorder="1" applyAlignment="1">
      <alignment horizontal="center"/>
    </xf>
    <xf numFmtId="0" fontId="31" fillId="3" borderId="0" xfId="2" applyFont="1" applyFill="1" applyBorder="1" applyAlignment="1">
      <alignment horizontal="center"/>
    </xf>
    <xf numFmtId="0" fontId="24" fillId="0" borderId="0" xfId="2" applyFont="1" applyAlignment="1">
      <alignment horizontal="center"/>
    </xf>
    <xf numFmtId="2" fontId="12" fillId="0" borderId="0" xfId="2" applyNumberFormat="1" applyFont="1" applyAlignment="1">
      <alignment horizontal="center"/>
    </xf>
    <xf numFmtId="165" fontId="12" fillId="0" borderId="0" xfId="2" applyNumberFormat="1" applyFont="1" applyBorder="1" applyAlignment="1">
      <alignment horizontal="center"/>
    </xf>
    <xf numFmtId="165" fontId="12" fillId="0" borderId="33" xfId="2" applyNumberFormat="1" applyFont="1" applyBorder="1" applyAlignment="1">
      <alignment horizontal="center"/>
    </xf>
    <xf numFmtId="165" fontId="12" fillId="0" borderId="31" xfId="2" applyNumberFormat="1" applyFont="1" applyBorder="1" applyAlignment="1">
      <alignment horizontal="center"/>
    </xf>
    <xf numFmtId="0" fontId="33" fillId="3" borderId="0" xfId="2" applyFont="1" applyFill="1"/>
    <xf numFmtId="0" fontId="33" fillId="0" borderId="0" xfId="2" applyFont="1" applyFill="1" applyAlignment="1">
      <alignment horizontal="center"/>
    </xf>
    <xf numFmtId="0" fontId="4" fillId="3" borderId="0" xfId="2" applyFont="1" applyFill="1" applyBorder="1" applyAlignment="1">
      <alignment horizontal="center"/>
    </xf>
    <xf numFmtId="169" fontId="41" fillId="3" borderId="6" xfId="2" applyNumberFormat="1" applyFont="1" applyFill="1" applyBorder="1" applyAlignment="1">
      <alignment horizontal="center" vertical="center"/>
    </xf>
    <xf numFmtId="0" fontId="28" fillId="0" borderId="9" xfId="2" applyFont="1" applyBorder="1" applyAlignment="1">
      <alignment horizontal="center" vertical="center" wrapText="1"/>
    </xf>
    <xf numFmtId="166" fontId="40" fillId="3" borderId="9" xfId="2" applyNumberFormat="1" applyFont="1" applyFill="1" applyBorder="1" applyAlignment="1">
      <alignment horizontal="center" vertical="center"/>
    </xf>
    <xf numFmtId="166" fontId="40" fillId="0" borderId="9" xfId="2" applyNumberFormat="1" applyFont="1" applyFill="1" applyBorder="1" applyAlignment="1">
      <alignment horizontal="center" vertical="center"/>
    </xf>
    <xf numFmtId="166" fontId="40" fillId="3" borderId="16" xfId="2" applyNumberFormat="1" applyFont="1" applyFill="1" applyBorder="1" applyAlignment="1">
      <alignment horizontal="center" vertical="center"/>
    </xf>
    <xf numFmtId="166" fontId="40" fillId="3" borderId="10" xfId="2" applyNumberFormat="1" applyFont="1" applyFill="1" applyBorder="1" applyAlignment="1">
      <alignment horizontal="center" vertical="center"/>
    </xf>
    <xf numFmtId="49" fontId="8" fillId="0" borderId="9" xfId="0" applyNumberFormat="1" applyFont="1" applyBorder="1" applyAlignment="1">
      <alignment horizontal="center"/>
    </xf>
    <xf numFmtId="165" fontId="44" fillId="0" borderId="9" xfId="0" applyNumberFormat="1" applyFont="1" applyBorder="1"/>
    <xf numFmtId="3" fontId="8" fillId="3" borderId="9" xfId="0" applyNumberFormat="1" applyFont="1" applyFill="1" applyBorder="1"/>
    <xf numFmtId="3" fontId="44" fillId="0" borderId="9" xfId="0" applyNumberFormat="1" applyFont="1" applyBorder="1"/>
    <xf numFmtId="37" fontId="6" fillId="4" borderId="9" xfId="2" applyNumberFormat="1" applyFont="1" applyFill="1" applyBorder="1" applyAlignment="1">
      <alignment vertical="center"/>
    </xf>
    <xf numFmtId="173" fontId="3" fillId="2" borderId="0" xfId="2" applyNumberFormat="1" applyFont="1" applyFill="1" applyBorder="1" applyAlignment="1">
      <alignment vertical="center"/>
    </xf>
    <xf numFmtId="175" fontId="3" fillId="2" borderId="0" xfId="2" applyNumberFormat="1" applyFont="1" applyFill="1" applyBorder="1" applyAlignment="1">
      <alignment vertical="center"/>
    </xf>
    <xf numFmtId="169" fontId="3" fillId="2" borderId="0" xfId="2" applyNumberFormat="1" applyFont="1" applyFill="1" applyBorder="1" applyAlignment="1">
      <alignment vertical="center"/>
    </xf>
    <xf numFmtId="169" fontId="3" fillId="2" borderId="0" xfId="2" applyNumberFormat="1" applyFont="1" applyFill="1" applyAlignment="1">
      <alignment vertical="center"/>
    </xf>
    <xf numFmtId="3" fontId="40" fillId="6" borderId="13" xfId="2" applyNumberFormat="1" applyFont="1" applyFill="1" applyBorder="1" applyAlignment="1">
      <alignment horizontal="center" vertical="center"/>
    </xf>
    <xf numFmtId="175" fontId="3" fillId="0" borderId="0" xfId="2" applyNumberFormat="1" applyFont="1" applyBorder="1" applyAlignment="1">
      <alignment vertical="center"/>
    </xf>
    <xf numFmtId="0" fontId="28" fillId="0" borderId="0" xfId="0" applyFont="1" applyAlignment="1">
      <alignment horizontal="left"/>
    </xf>
    <xf numFmtId="165" fontId="11" fillId="0" borderId="0" xfId="0" applyNumberFormat="1" applyFont="1" applyBorder="1"/>
    <xf numFmtId="2" fontId="11" fillId="0" borderId="0" xfId="2" applyNumberFormat="1" applyFont="1" applyFill="1" applyBorder="1" applyAlignment="1">
      <alignment horizontal="center" vertical="center"/>
    </xf>
    <xf numFmtId="166" fontId="2" fillId="0" borderId="0" xfId="2" applyNumberFormat="1" applyFont="1" applyFill="1" applyBorder="1" applyAlignment="1">
      <alignment horizontal="center" vertical="center"/>
    </xf>
    <xf numFmtId="3" fontId="2" fillId="0" borderId="0" xfId="2" applyNumberFormat="1" applyFont="1" applyFill="1" applyBorder="1" applyAlignment="1">
      <alignment horizontal="center" vertical="center"/>
    </xf>
    <xf numFmtId="165" fontId="2" fillId="0" borderId="0" xfId="2" applyNumberFormat="1" applyFont="1" applyFill="1" applyBorder="1" applyAlignment="1">
      <alignment horizontal="center" vertical="center"/>
    </xf>
    <xf numFmtId="173" fontId="2" fillId="0" borderId="0" xfId="2" applyNumberFormat="1" applyFont="1" applyFill="1" applyBorder="1" applyAlignment="1">
      <alignment vertical="center"/>
    </xf>
    <xf numFmtId="175" fontId="3" fillId="0" borderId="0" xfId="2" applyNumberFormat="1" applyFont="1" applyFill="1" applyBorder="1" applyAlignment="1">
      <alignment vertical="center"/>
    </xf>
    <xf numFmtId="0" fontId="49" fillId="0" borderId="0" xfId="0" applyFont="1"/>
    <xf numFmtId="0" fontId="50" fillId="0" borderId="0" xfId="0" applyFont="1" applyAlignment="1">
      <alignment horizontal="center"/>
    </xf>
    <xf numFmtId="0" fontId="50" fillId="0" borderId="0" xfId="0" applyFont="1"/>
    <xf numFmtId="167" fontId="50" fillId="0" borderId="0" xfId="1" applyNumberFormat="1" applyFont="1" applyFill="1"/>
    <xf numFmtId="3" fontId="50" fillId="0" borderId="0" xfId="0" applyNumberFormat="1" applyFont="1"/>
    <xf numFmtId="0" fontId="42" fillId="0" borderId="0" xfId="0" applyFont="1" applyAlignment="1">
      <alignment horizontal="center"/>
    </xf>
    <xf numFmtId="0" fontId="42" fillId="0" borderId="0" xfId="0" applyFont="1"/>
    <xf numFmtId="169" fontId="11" fillId="0" borderId="0" xfId="2" applyNumberFormat="1" applyFont="1" applyAlignment="1">
      <alignment vertical="center"/>
    </xf>
    <xf numFmtId="167" fontId="49" fillId="0" borderId="0" xfId="1" applyNumberFormat="1" applyFont="1" applyAlignment="1">
      <alignment horizontal="center"/>
    </xf>
    <xf numFmtId="2" fontId="42" fillId="0" borderId="0" xfId="0" applyNumberFormat="1" applyFont="1" applyAlignment="1">
      <alignment horizontal="center"/>
    </xf>
    <xf numFmtId="0" fontId="49" fillId="0" borderId="0" xfId="0" applyFont="1" applyAlignment="1">
      <alignment horizontal="center"/>
    </xf>
    <xf numFmtId="167" fontId="49" fillId="0" borderId="0" xfId="1" applyNumberFormat="1" applyFont="1"/>
    <xf numFmtId="167" fontId="49" fillId="0" borderId="0" xfId="1" applyNumberFormat="1" applyFont="1" applyFill="1"/>
    <xf numFmtId="169" fontId="6" fillId="3" borderId="0" xfId="2" applyNumberFormat="1" applyFont="1" applyFill="1" applyBorder="1" applyAlignment="1">
      <alignment horizontal="center" vertical="center"/>
    </xf>
    <xf numFmtId="166" fontId="46" fillId="3" borderId="0" xfId="2" applyNumberFormat="1" applyFont="1" applyFill="1" applyBorder="1" applyAlignment="1">
      <alignment horizontal="center" vertical="center"/>
    </xf>
    <xf numFmtId="43" fontId="46" fillId="3" borderId="0" xfId="2" applyNumberFormat="1" applyFont="1" applyFill="1" applyBorder="1" applyAlignment="1">
      <alignment horizontal="center" vertical="center"/>
    </xf>
    <xf numFmtId="174" fontId="46" fillId="3" borderId="0" xfId="2" applyNumberFormat="1" applyFont="1" applyFill="1" applyBorder="1" applyAlignment="1">
      <alignment horizontal="center" vertical="center"/>
    </xf>
    <xf numFmtId="174" fontId="46" fillId="0" borderId="0" xfId="2" applyNumberFormat="1" applyFont="1" applyFill="1" applyBorder="1" applyAlignment="1">
      <alignment horizontal="center" vertical="center"/>
    </xf>
    <xf numFmtId="165" fontId="46" fillId="3" borderId="0" xfId="2" applyNumberFormat="1" applyFont="1" applyFill="1" applyBorder="1" applyAlignment="1">
      <alignment horizontal="center" vertical="center"/>
    </xf>
    <xf numFmtId="174" fontId="40" fillId="3" borderId="0" xfId="2" applyNumberFormat="1" applyFont="1" applyFill="1" applyBorder="1" applyAlignment="1">
      <alignment horizontal="center" vertical="center"/>
    </xf>
    <xf numFmtId="174" fontId="40" fillId="0" borderId="0" xfId="2" applyNumberFormat="1" applyFont="1" applyFill="1" applyBorder="1" applyAlignment="1">
      <alignment horizontal="center" vertical="center"/>
    </xf>
    <xf numFmtId="0" fontId="12" fillId="0" borderId="0" xfId="2" applyFont="1" applyFill="1" applyAlignment="1">
      <alignment horizontal="center"/>
    </xf>
    <xf numFmtId="0" fontId="23" fillId="0" borderId="0" xfId="0" applyFont="1" applyFill="1"/>
    <xf numFmtId="167" fontId="3" fillId="0" borderId="0" xfId="1" applyNumberFormat="1" applyFont="1" applyFill="1"/>
    <xf numFmtId="167" fontId="23" fillId="0" borderId="0" xfId="1" applyNumberFormat="1" applyFont="1" applyFill="1"/>
    <xf numFmtId="0" fontId="30" fillId="0" borderId="0" xfId="0" applyFont="1" applyAlignment="1">
      <alignment horizontal="left"/>
    </xf>
    <xf numFmtId="0" fontId="29" fillId="0" borderId="0" xfId="0" applyFont="1" applyAlignment="1">
      <alignment horizontal="left"/>
    </xf>
    <xf numFmtId="0" fontId="28" fillId="0" borderId="0" xfId="2" applyFont="1" applyAlignment="1">
      <alignment horizontal="left"/>
    </xf>
    <xf numFmtId="167" fontId="3" fillId="2" borderId="0" xfId="1" applyNumberFormat="1" applyFont="1" applyFill="1" applyAlignment="1">
      <alignment horizontal="left"/>
    </xf>
    <xf numFmtId="167" fontId="50" fillId="0" borderId="0" xfId="1" applyNumberFormat="1" applyFont="1" applyAlignment="1">
      <alignment horizontal="left"/>
    </xf>
    <xf numFmtId="0" fontId="3" fillId="0" borderId="0" xfId="0" applyFont="1" applyAlignment="1">
      <alignment horizontal="left"/>
    </xf>
    <xf numFmtId="0" fontId="50" fillId="0" borderId="0" xfId="0" applyFont="1" applyAlignment="1">
      <alignment horizontal="left"/>
    </xf>
    <xf numFmtId="169" fontId="12" fillId="2" borderId="9" xfId="0" applyNumberFormat="1" applyFont="1" applyFill="1" applyBorder="1" applyAlignment="1">
      <alignment horizontal="center"/>
    </xf>
    <xf numFmtId="0" fontId="12" fillId="2" borderId="9" xfId="0" applyFont="1" applyFill="1" applyBorder="1" applyAlignment="1">
      <alignment horizontal="center"/>
    </xf>
    <xf numFmtId="2" fontId="12" fillId="2" borderId="9" xfId="0" applyNumberFormat="1" applyFont="1" applyFill="1" applyBorder="1" applyAlignment="1">
      <alignment horizontal="center"/>
    </xf>
    <xf numFmtId="170" fontId="12" fillId="2" borderId="9" xfId="0" applyNumberFormat="1" applyFont="1" applyFill="1" applyBorder="1" applyAlignment="1">
      <alignment horizontal="center"/>
    </xf>
    <xf numFmtId="38" fontId="12" fillId="2" borderId="9" xfId="0" applyNumberFormat="1" applyFont="1" applyFill="1" applyBorder="1" applyAlignment="1">
      <alignment horizontal="right"/>
    </xf>
    <xf numFmtId="3" fontId="11" fillId="2" borderId="9" xfId="0" applyNumberFormat="1" applyFont="1" applyFill="1" applyBorder="1" applyAlignment="1">
      <alignment horizontal="right"/>
    </xf>
    <xf numFmtId="169" fontId="11" fillId="2" borderId="13" xfId="0" applyNumberFormat="1" applyFont="1" applyFill="1" applyBorder="1" applyAlignment="1">
      <alignment horizontal="center"/>
    </xf>
    <xf numFmtId="38" fontId="11"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169"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right" vertical="center" wrapText="1"/>
    </xf>
    <xf numFmtId="0" fontId="11" fillId="2" borderId="13" xfId="0" applyFont="1" applyFill="1" applyBorder="1" applyAlignment="1">
      <alignment horizontal="center"/>
    </xf>
    <xf numFmtId="2" fontId="11" fillId="2" borderId="13" xfId="0" applyNumberFormat="1" applyFont="1" applyFill="1" applyBorder="1" applyAlignment="1">
      <alignment horizontal="center"/>
    </xf>
    <xf numFmtId="170" fontId="11" fillId="2" borderId="13" xfId="0" applyNumberFormat="1" applyFont="1" applyFill="1" applyBorder="1" applyAlignment="1">
      <alignment horizontal="center"/>
    </xf>
    <xf numFmtId="38" fontId="11" fillId="2" borderId="13" xfId="0" applyNumberFormat="1" applyFont="1" applyFill="1" applyBorder="1" applyAlignment="1"/>
    <xf numFmtId="169" fontId="12" fillId="2" borderId="9" xfId="1" applyNumberFormat="1" applyFont="1" applyFill="1" applyBorder="1" applyAlignment="1">
      <alignment horizontal="center"/>
    </xf>
    <xf numFmtId="2" fontId="11" fillId="2" borderId="19" xfId="0" applyNumberFormat="1" applyFont="1" applyFill="1" applyBorder="1" applyAlignment="1">
      <alignment horizontal="center"/>
    </xf>
    <xf numFmtId="3" fontId="11" fillId="2" borderId="19" xfId="0" applyNumberFormat="1" applyFont="1" applyFill="1" applyBorder="1" applyAlignment="1">
      <alignment horizontal="center"/>
    </xf>
    <xf numFmtId="3" fontId="11" fillId="2" borderId="19" xfId="0" applyNumberFormat="1" applyFont="1" applyFill="1" applyBorder="1" applyAlignment="1">
      <alignment horizontal="right"/>
    </xf>
    <xf numFmtId="0" fontId="12" fillId="2" borderId="16" xfId="0" applyFont="1" applyFill="1" applyBorder="1" applyAlignment="1">
      <alignment horizontal="center" vertical="center" wrapText="1"/>
    </xf>
    <xf numFmtId="3" fontId="11" fillId="2" borderId="16" xfId="0" applyNumberFormat="1" applyFont="1" applyFill="1" applyBorder="1" applyAlignment="1">
      <alignment horizontal="right"/>
    </xf>
    <xf numFmtId="3" fontId="11" fillId="2" borderId="34" xfId="0" applyNumberFormat="1" applyFont="1" applyFill="1" applyBorder="1" applyAlignment="1">
      <alignment horizontal="right"/>
    </xf>
    <xf numFmtId="3" fontId="11" fillId="2" borderId="35" xfId="0" applyNumberFormat="1" applyFont="1" applyFill="1" applyBorder="1" applyAlignment="1">
      <alignment horizontal="right"/>
    </xf>
    <xf numFmtId="3" fontId="12" fillId="2" borderId="16" xfId="0" applyNumberFormat="1" applyFont="1" applyFill="1" applyBorder="1" applyAlignment="1">
      <alignment horizontal="right" vertical="center" wrapText="1"/>
    </xf>
    <xf numFmtId="165" fontId="40" fillId="6" borderId="40" xfId="2" applyNumberFormat="1" applyFont="1" applyFill="1" applyBorder="1" applyAlignment="1">
      <alignment horizontal="center" vertical="center"/>
    </xf>
    <xf numFmtId="0" fontId="38" fillId="0" borderId="6" xfId="2" applyFont="1" applyBorder="1" applyAlignment="1">
      <alignment horizontal="center"/>
    </xf>
    <xf numFmtId="0" fontId="23" fillId="0" borderId="9" xfId="2" applyFont="1" applyBorder="1"/>
    <xf numFmtId="0" fontId="12" fillId="0" borderId="9" xfId="2" applyFont="1" applyBorder="1" applyAlignment="1">
      <alignment horizontal="center"/>
    </xf>
    <xf numFmtId="0" fontId="12" fillId="0" borderId="9" xfId="2" applyFont="1" applyFill="1" applyBorder="1" applyAlignment="1">
      <alignment horizontal="center"/>
    </xf>
    <xf numFmtId="169" fontId="12" fillId="0" borderId="9" xfId="2" applyNumberFormat="1" applyFont="1" applyBorder="1" applyAlignment="1">
      <alignment horizontal="center"/>
    </xf>
    <xf numFmtId="165" fontId="12" fillId="0" borderId="9" xfId="2" applyNumberFormat="1" applyFont="1" applyBorder="1" applyAlignment="1">
      <alignment horizontal="center"/>
    </xf>
    <xf numFmtId="2" fontId="12" fillId="0" borderId="9" xfId="2" applyNumberFormat="1" applyFont="1" applyBorder="1" applyAlignment="1">
      <alignment horizontal="center"/>
    </xf>
    <xf numFmtId="170" fontId="12" fillId="0" borderId="9" xfId="2" applyNumberFormat="1" applyFont="1" applyBorder="1" applyAlignment="1">
      <alignment horizontal="center"/>
    </xf>
    <xf numFmtId="0" fontId="31" fillId="0" borderId="9" xfId="2" applyFont="1" applyBorder="1"/>
    <xf numFmtId="0" fontId="12" fillId="3" borderId="9" xfId="2" applyFont="1" applyFill="1" applyBorder="1" applyAlignment="1">
      <alignment horizontal="center"/>
    </xf>
    <xf numFmtId="169" fontId="12" fillId="3" borderId="9" xfId="2" applyNumberFormat="1" applyFont="1" applyFill="1" applyBorder="1" applyAlignment="1">
      <alignment horizontal="center"/>
    </xf>
    <xf numFmtId="170" fontId="12" fillId="3" borderId="9" xfId="2" applyNumberFormat="1" applyFont="1" applyFill="1" applyBorder="1" applyAlignment="1">
      <alignment horizontal="center"/>
    </xf>
    <xf numFmtId="0" fontId="31" fillId="0" borderId="9" xfId="2" applyFont="1" applyFill="1" applyBorder="1"/>
    <xf numFmtId="2" fontId="12" fillId="0" borderId="9" xfId="2" applyNumberFormat="1" applyFont="1" applyFill="1" applyBorder="1" applyAlignment="1">
      <alignment horizontal="center"/>
    </xf>
    <xf numFmtId="169" fontId="12" fillId="0" borderId="9" xfId="2" applyNumberFormat="1" applyFont="1" applyFill="1" applyBorder="1" applyAlignment="1">
      <alignment horizontal="center"/>
    </xf>
    <xf numFmtId="165" fontId="12" fillId="0" borderId="9" xfId="2" applyNumberFormat="1" applyFont="1" applyFill="1" applyBorder="1" applyAlignment="1">
      <alignment horizontal="center"/>
    </xf>
    <xf numFmtId="170" fontId="12" fillId="0" borderId="9" xfId="2" applyNumberFormat="1" applyFont="1" applyFill="1" applyBorder="1" applyAlignment="1">
      <alignment horizontal="center"/>
    </xf>
    <xf numFmtId="0" fontId="31" fillId="2" borderId="9" xfId="2" applyFont="1" applyFill="1" applyBorder="1"/>
    <xf numFmtId="2" fontId="12" fillId="2" borderId="9" xfId="2" applyNumberFormat="1" applyFont="1" applyFill="1" applyBorder="1" applyAlignment="1">
      <alignment horizontal="center"/>
    </xf>
    <xf numFmtId="0" fontId="12" fillId="2" borderId="9" xfId="2" applyFont="1" applyFill="1" applyBorder="1" applyAlignment="1">
      <alignment horizontal="center"/>
    </xf>
    <xf numFmtId="169" fontId="12" fillId="2" borderId="9" xfId="2" applyNumberFormat="1" applyFont="1" applyFill="1" applyBorder="1" applyAlignment="1">
      <alignment horizontal="center"/>
    </xf>
    <xf numFmtId="165" fontId="12" fillId="2" borderId="9" xfId="2" applyNumberFormat="1" applyFont="1" applyFill="1" applyBorder="1" applyAlignment="1">
      <alignment horizontal="center"/>
    </xf>
    <xf numFmtId="170" fontId="12" fillId="2" borderId="9" xfId="2" applyNumberFormat="1" applyFont="1" applyFill="1" applyBorder="1" applyAlignment="1">
      <alignment horizontal="center"/>
    </xf>
    <xf numFmtId="0" fontId="23" fillId="2" borderId="9" xfId="2" applyFont="1" applyFill="1" applyBorder="1"/>
    <xf numFmtId="0" fontId="12" fillId="0" borderId="9" xfId="0" applyFont="1" applyBorder="1" applyAlignment="1">
      <alignment horizontal="center"/>
    </xf>
    <xf numFmtId="0" fontId="12" fillId="0" borderId="9" xfId="0" applyFont="1" applyFill="1" applyBorder="1" applyAlignment="1">
      <alignment horizontal="center"/>
    </xf>
    <xf numFmtId="169" fontId="12" fillId="0" borderId="9" xfId="0" applyNumberFormat="1" applyFont="1" applyBorder="1" applyAlignment="1">
      <alignment horizontal="center"/>
    </xf>
    <xf numFmtId="0" fontId="24" fillId="0" borderId="9" xfId="2" applyFont="1" applyBorder="1" applyAlignment="1">
      <alignment horizontal="center"/>
    </xf>
    <xf numFmtId="169" fontId="24" fillId="0" borderId="9" xfId="2" applyNumberFormat="1" applyFont="1" applyBorder="1" applyAlignment="1">
      <alignment horizontal="center"/>
    </xf>
    <xf numFmtId="170" fontId="24" fillId="0" borderId="9" xfId="2" applyNumberFormat="1" applyFont="1" applyBorder="1" applyAlignment="1">
      <alignment horizontal="center"/>
    </xf>
    <xf numFmtId="0" fontId="31" fillId="0" borderId="9" xfId="0" applyFont="1" applyFill="1" applyBorder="1" applyAlignment="1">
      <alignment wrapText="1"/>
    </xf>
    <xf numFmtId="174" fontId="40" fillId="0" borderId="9" xfId="2" applyNumberFormat="1" applyFont="1" applyFill="1" applyBorder="1" applyAlignment="1">
      <alignment horizontal="center" vertical="center"/>
    </xf>
    <xf numFmtId="0" fontId="11" fillId="0" borderId="9" xfId="0" applyFont="1" applyFill="1" applyBorder="1" applyAlignment="1">
      <alignment horizontal="center" wrapText="1"/>
    </xf>
    <xf numFmtId="0" fontId="45" fillId="0" borderId="9" xfId="2" applyFont="1" applyBorder="1" applyAlignment="1">
      <alignment horizontal="center"/>
    </xf>
    <xf numFmtId="0" fontId="45" fillId="3" borderId="9" xfId="2" applyFont="1" applyFill="1" applyBorder="1" applyAlignment="1">
      <alignment horizontal="center"/>
    </xf>
    <xf numFmtId="0" fontId="45" fillId="0" borderId="9" xfId="2" applyFont="1" applyFill="1" applyBorder="1" applyAlignment="1">
      <alignment horizontal="center"/>
    </xf>
    <xf numFmtId="169" fontId="45" fillId="0" borderId="9" xfId="2" applyNumberFormat="1" applyFont="1" applyBorder="1" applyAlignment="1">
      <alignment horizontal="center"/>
    </xf>
    <xf numFmtId="174" fontId="46" fillId="3" borderId="9" xfId="2" applyNumberFormat="1" applyFont="1" applyFill="1" applyBorder="1" applyAlignment="1">
      <alignment horizontal="center" vertical="center"/>
    </xf>
    <xf numFmtId="0" fontId="47" fillId="0" borderId="9" xfId="0" applyFont="1" applyFill="1" applyBorder="1" applyAlignment="1">
      <alignment horizontal="center" wrapText="1"/>
    </xf>
    <xf numFmtId="170" fontId="45" fillId="0" borderId="9" xfId="2" applyNumberFormat="1" applyFont="1" applyBorder="1" applyAlignment="1">
      <alignment horizontal="center"/>
    </xf>
    <xf numFmtId="2" fontId="45" fillId="0" borderId="9" xfId="2" applyNumberFormat="1" applyFont="1" applyBorder="1" applyAlignment="1">
      <alignment horizontal="center"/>
    </xf>
    <xf numFmtId="170" fontId="45" fillId="0" borderId="9" xfId="2" applyNumberFormat="1" applyFont="1" applyFill="1" applyBorder="1" applyAlignment="1">
      <alignment horizontal="center"/>
    </xf>
    <xf numFmtId="1" fontId="47" fillId="0" borderId="9" xfId="0" applyNumberFormat="1" applyFont="1" applyFill="1" applyBorder="1" applyAlignment="1">
      <alignment horizontal="center" wrapText="1"/>
    </xf>
    <xf numFmtId="2" fontId="45" fillId="2" borderId="9" xfId="2" applyNumberFormat="1" applyFont="1" applyFill="1" applyBorder="1" applyAlignment="1">
      <alignment horizontal="center"/>
    </xf>
    <xf numFmtId="0" fontId="45" fillId="2" borderId="9" xfId="2" applyFont="1" applyFill="1" applyBorder="1" applyAlignment="1">
      <alignment horizontal="center"/>
    </xf>
    <xf numFmtId="174" fontId="46" fillId="2" borderId="9" xfId="2" applyNumberFormat="1" applyFont="1" applyFill="1" applyBorder="1" applyAlignment="1">
      <alignment horizontal="center" vertical="center"/>
    </xf>
    <xf numFmtId="170" fontId="45" fillId="2" borderId="9" xfId="2" applyNumberFormat="1" applyFont="1" applyFill="1" applyBorder="1" applyAlignment="1">
      <alignment horizontal="center"/>
    </xf>
    <xf numFmtId="1" fontId="48" fillId="0" borderId="9" xfId="0" applyNumberFormat="1" applyFont="1" applyFill="1" applyBorder="1" applyAlignment="1">
      <alignment horizontal="center" wrapText="1"/>
    </xf>
    <xf numFmtId="169" fontId="45" fillId="3" borderId="9" xfId="2" applyNumberFormat="1" applyFont="1" applyFill="1" applyBorder="1" applyAlignment="1">
      <alignment horizontal="center"/>
    </xf>
    <xf numFmtId="170" fontId="45" fillId="3" borderId="9" xfId="2" applyNumberFormat="1" applyFont="1" applyFill="1" applyBorder="1" applyAlignment="1">
      <alignment horizontal="center"/>
    </xf>
    <xf numFmtId="0" fontId="31" fillId="2" borderId="9" xfId="0" applyFont="1" applyFill="1" applyBorder="1" applyAlignment="1">
      <alignment wrapText="1"/>
    </xf>
    <xf numFmtId="2" fontId="45" fillId="0" borderId="9" xfId="2" applyNumberFormat="1" applyFont="1" applyFill="1" applyBorder="1" applyAlignment="1">
      <alignment horizontal="center"/>
    </xf>
    <xf numFmtId="169" fontId="45" fillId="0" borderId="9" xfId="2" applyNumberFormat="1" applyFont="1" applyFill="1" applyBorder="1" applyAlignment="1">
      <alignment horizontal="center"/>
    </xf>
    <xf numFmtId="174" fontId="46" fillId="0" borderId="9" xfId="2" applyNumberFormat="1" applyFont="1" applyFill="1" applyBorder="1" applyAlignment="1">
      <alignment horizontal="center" vertical="center"/>
    </xf>
    <xf numFmtId="172" fontId="45" fillId="2" borderId="9" xfId="2" applyNumberFormat="1" applyFont="1" applyFill="1" applyBorder="1" applyAlignment="1">
      <alignment horizontal="center"/>
    </xf>
    <xf numFmtId="0" fontId="47" fillId="2" borderId="9" xfId="0" applyFont="1" applyFill="1" applyBorder="1" applyAlignment="1">
      <alignment horizontal="center" wrapText="1"/>
    </xf>
    <xf numFmtId="169" fontId="45" fillId="2" borderId="9" xfId="2" applyNumberFormat="1" applyFont="1" applyFill="1" applyBorder="1" applyAlignment="1">
      <alignment horizontal="center"/>
    </xf>
    <xf numFmtId="169" fontId="48" fillId="0" borderId="9" xfId="0" applyNumberFormat="1" applyFont="1" applyFill="1" applyBorder="1" applyAlignment="1">
      <alignment horizontal="center" wrapText="1"/>
    </xf>
    <xf numFmtId="0" fontId="38" fillId="2" borderId="6" xfId="2" applyFont="1" applyFill="1" applyBorder="1" applyAlignment="1">
      <alignment horizontal="center"/>
    </xf>
    <xf numFmtId="166" fontId="40" fillId="3" borderId="39" xfId="2" applyNumberFormat="1" applyFont="1" applyFill="1" applyBorder="1" applyAlignment="1">
      <alignment horizontal="center" vertical="center"/>
    </xf>
    <xf numFmtId="165" fontId="12" fillId="0" borderId="39" xfId="2" applyNumberFormat="1" applyFont="1" applyBorder="1" applyAlignment="1">
      <alignment horizontal="left"/>
    </xf>
    <xf numFmtId="165" fontId="12" fillId="0" borderId="39" xfId="2" applyNumberFormat="1" applyFont="1" applyBorder="1" applyAlignment="1">
      <alignment horizontal="left" wrapText="1"/>
    </xf>
    <xf numFmtId="165" fontId="11" fillId="0" borderId="39" xfId="2" applyNumberFormat="1" applyFont="1" applyBorder="1" applyAlignment="1">
      <alignment horizontal="left"/>
    </xf>
    <xf numFmtId="165" fontId="11" fillId="0" borderId="39" xfId="2" applyNumberFormat="1" applyFont="1" applyBorder="1" applyAlignment="1">
      <alignment horizontal="left" wrapText="1"/>
    </xf>
    <xf numFmtId="165" fontId="12" fillId="2" borderId="39" xfId="2" applyNumberFormat="1" applyFont="1" applyFill="1" applyBorder="1" applyAlignment="1">
      <alignment horizontal="left"/>
    </xf>
    <xf numFmtId="165" fontId="12" fillId="0" borderId="39" xfId="2" applyNumberFormat="1" applyFont="1" applyFill="1" applyBorder="1" applyAlignment="1">
      <alignment horizontal="left"/>
    </xf>
    <xf numFmtId="165" fontId="11" fillId="2" borderId="39" xfId="2" applyNumberFormat="1" applyFont="1" applyFill="1" applyBorder="1" applyAlignment="1">
      <alignment horizontal="left"/>
    </xf>
    <xf numFmtId="3" fontId="11" fillId="2" borderId="10" xfId="0" applyNumberFormat="1" applyFont="1" applyFill="1" applyBorder="1" applyAlignment="1">
      <alignment horizontal="right"/>
    </xf>
    <xf numFmtId="3" fontId="40" fillId="6" borderId="14" xfId="2" applyNumberFormat="1" applyFont="1" applyFill="1" applyBorder="1" applyAlignment="1">
      <alignment horizontal="center" vertical="center"/>
    </xf>
    <xf numFmtId="176" fontId="8" fillId="0" borderId="9" xfId="0" applyNumberFormat="1" applyFont="1" applyBorder="1"/>
    <xf numFmtId="176" fontId="7" fillId="0" borderId="0" xfId="0" applyNumberFormat="1" applyFont="1"/>
    <xf numFmtId="176" fontId="32" fillId="4" borderId="9" xfId="0" applyNumberFormat="1" applyFont="1" applyFill="1" applyBorder="1"/>
    <xf numFmtId="176" fontId="6" fillId="4" borderId="9" xfId="0" applyNumberFormat="1" applyFont="1" applyFill="1" applyBorder="1"/>
    <xf numFmtId="176" fontId="6" fillId="0" borderId="9" xfId="0" applyNumberFormat="1" applyFont="1" applyFill="1" applyBorder="1"/>
    <xf numFmtId="176" fontId="24" fillId="3" borderId="33" xfId="2" applyNumberFormat="1" applyFont="1" applyFill="1" applyBorder="1"/>
    <xf numFmtId="176" fontId="24" fillId="0" borderId="33" xfId="2" applyNumberFormat="1" applyFont="1" applyBorder="1"/>
    <xf numFmtId="176" fontId="23" fillId="0" borderId="0" xfId="2" applyNumberFormat="1" applyFont="1" applyBorder="1"/>
    <xf numFmtId="176" fontId="24" fillId="2" borderId="0" xfId="2" applyNumberFormat="1" applyFont="1" applyFill="1" applyBorder="1"/>
    <xf numFmtId="176" fontId="24" fillId="0" borderId="0" xfId="2" applyNumberFormat="1" applyFont="1" applyBorder="1"/>
    <xf numFmtId="176" fontId="24" fillId="0" borderId="31" xfId="2" applyNumberFormat="1" applyFont="1" applyBorder="1"/>
    <xf numFmtId="176" fontId="24" fillId="0" borderId="32" xfId="2" applyNumberFormat="1" applyFont="1" applyBorder="1"/>
    <xf numFmtId="176" fontId="24" fillId="0" borderId="0" xfId="2" applyNumberFormat="1" applyFont="1" applyFill="1" applyBorder="1"/>
    <xf numFmtId="176" fontId="24" fillId="2" borderId="33" xfId="2" applyNumberFormat="1" applyFont="1" applyFill="1" applyBorder="1"/>
    <xf numFmtId="176" fontId="24" fillId="0" borderId="31" xfId="2" applyNumberFormat="1" applyFont="1" applyFill="1" applyBorder="1"/>
    <xf numFmtId="176" fontId="24" fillId="0" borderId="33" xfId="2" applyNumberFormat="1" applyFont="1" applyFill="1" applyBorder="1"/>
    <xf numFmtId="165" fontId="11" fillId="0" borderId="39" xfId="2" applyNumberFormat="1" applyFont="1" applyFill="1" applyBorder="1" applyAlignment="1">
      <alignment horizontal="left"/>
    </xf>
    <xf numFmtId="0" fontId="51" fillId="0" borderId="9" xfId="2" applyFont="1" applyFill="1" applyBorder="1" applyAlignment="1">
      <alignment horizontal="center"/>
    </xf>
    <xf numFmtId="170" fontId="51" fillId="0" borderId="9" xfId="2" applyNumberFormat="1" applyFont="1" applyFill="1" applyBorder="1" applyAlignment="1">
      <alignment horizontal="center"/>
    </xf>
    <xf numFmtId="0" fontId="51" fillId="2" borderId="9" xfId="2" applyFont="1" applyFill="1" applyBorder="1" applyAlignment="1">
      <alignment horizontal="center"/>
    </xf>
    <xf numFmtId="0" fontId="52" fillId="2" borderId="9" xfId="2" applyFont="1" applyFill="1" applyBorder="1" applyAlignment="1">
      <alignment horizontal="center"/>
    </xf>
    <xf numFmtId="0" fontId="51" fillId="0" borderId="9" xfId="2" applyFont="1" applyBorder="1" applyAlignment="1">
      <alignment horizontal="center"/>
    </xf>
    <xf numFmtId="0" fontId="52" fillId="0" borderId="9" xfId="2" applyFont="1" applyFill="1" applyBorder="1" applyAlignment="1">
      <alignment horizontal="center"/>
    </xf>
    <xf numFmtId="0" fontId="52" fillId="2" borderId="9" xfId="2" applyFont="1" applyFill="1" applyBorder="1" applyAlignment="1">
      <alignment horizontal="center" vertical="center"/>
    </xf>
    <xf numFmtId="0" fontId="24" fillId="0" borderId="0" xfId="0" applyFont="1" applyFill="1"/>
    <xf numFmtId="0" fontId="28" fillId="0" borderId="0" xfId="0" applyFont="1"/>
    <xf numFmtId="0" fontId="31" fillId="0" borderId="0" xfId="0" applyFont="1"/>
    <xf numFmtId="173" fontId="28" fillId="0" borderId="0" xfId="2" applyNumberFormat="1" applyFont="1" applyBorder="1"/>
    <xf numFmtId="0" fontId="28" fillId="0" borderId="0" xfId="2" applyFont="1" applyBorder="1"/>
    <xf numFmtId="0" fontId="11" fillId="0" borderId="0" xfId="2" applyFont="1" applyAlignment="1">
      <alignment horizontal="center"/>
    </xf>
    <xf numFmtId="0" fontId="11" fillId="3" borderId="0" xfId="2" applyFont="1" applyFill="1"/>
    <xf numFmtId="0" fontId="4" fillId="3" borderId="0" xfId="2" applyFont="1" applyFill="1" applyAlignment="1">
      <alignment horizontal="left"/>
    </xf>
    <xf numFmtId="0" fontId="4" fillId="0" borderId="0" xfId="2" applyFont="1"/>
    <xf numFmtId="0" fontId="10" fillId="0" borderId="0" xfId="2" applyFont="1"/>
    <xf numFmtId="0" fontId="10" fillId="3" borderId="0" xfId="2" applyFont="1" applyFill="1"/>
    <xf numFmtId="0" fontId="10" fillId="3" borderId="0" xfId="2" applyFont="1" applyFill="1" applyAlignment="1">
      <alignment horizontal="center"/>
    </xf>
    <xf numFmtId="2" fontId="4" fillId="3" borderId="0" xfId="2" applyNumberFormat="1" applyFont="1" applyFill="1" applyAlignment="1">
      <alignment horizontal="center"/>
    </xf>
    <xf numFmtId="0" fontId="4" fillId="3" borderId="0" xfId="2" applyFont="1" applyFill="1"/>
    <xf numFmtId="173" fontId="4" fillId="0" borderId="0" xfId="2" applyNumberFormat="1" applyFont="1" applyBorder="1"/>
    <xf numFmtId="0" fontId="4" fillId="0" borderId="0" xfId="2" applyFont="1" applyBorder="1"/>
    <xf numFmtId="0" fontId="4" fillId="3" borderId="0" xfId="2" applyFont="1" applyFill="1" applyAlignment="1">
      <alignment horizontal="center"/>
    </xf>
    <xf numFmtId="0" fontId="4" fillId="0" borderId="0" xfId="2" applyFont="1" applyAlignment="1">
      <alignment horizontal="center"/>
    </xf>
    <xf numFmtId="2" fontId="4" fillId="0" borderId="0" xfId="2" applyNumberFormat="1" applyFont="1" applyAlignment="1">
      <alignment horizontal="center"/>
    </xf>
    <xf numFmtId="0" fontId="10" fillId="0" borderId="0" xfId="2" applyFont="1" applyAlignment="1">
      <alignment horizontal="center"/>
    </xf>
    <xf numFmtId="173" fontId="10" fillId="0" borderId="0" xfId="2" applyNumberFormat="1" applyFont="1" applyBorder="1"/>
    <xf numFmtId="0" fontId="10" fillId="0" borderId="0" xfId="2" applyFont="1" applyBorder="1"/>
    <xf numFmtId="0" fontId="24" fillId="3" borderId="0" xfId="2" applyFont="1" applyFill="1" applyAlignment="1">
      <alignment horizontal="center"/>
    </xf>
    <xf numFmtId="0" fontId="31" fillId="3" borderId="0" xfId="2" applyFont="1" applyFill="1"/>
    <xf numFmtId="0" fontId="12" fillId="3" borderId="0" xfId="2" applyFont="1" applyFill="1" applyAlignment="1">
      <alignment horizontal="center"/>
    </xf>
    <xf numFmtId="0" fontId="33" fillId="0" borderId="0" xfId="2" applyFont="1" applyAlignment="1">
      <alignment horizontal="center"/>
    </xf>
    <xf numFmtId="2" fontId="33" fillId="3" borderId="0" xfId="2" applyNumberFormat="1" applyFont="1" applyFill="1" applyAlignment="1">
      <alignment horizontal="center"/>
    </xf>
    <xf numFmtId="0" fontId="11" fillId="3" borderId="0" xfId="2" applyFont="1" applyFill="1" applyAlignment="1">
      <alignment horizontal="center"/>
    </xf>
    <xf numFmtId="0" fontId="2" fillId="3" borderId="9" xfId="2" applyFont="1" applyFill="1" applyBorder="1" applyAlignment="1">
      <alignment horizontal="center" vertical="center" wrapText="1"/>
    </xf>
    <xf numFmtId="43" fontId="11" fillId="3" borderId="9" xfId="2" applyNumberFormat="1" applyFont="1" applyFill="1" applyBorder="1" applyAlignment="1">
      <alignment horizontal="center" vertical="center"/>
    </xf>
    <xf numFmtId="166" fontId="11" fillId="3" borderId="9" xfId="2" applyNumberFormat="1" applyFont="1" applyFill="1" applyBorder="1" applyAlignment="1">
      <alignment horizontal="center" vertical="center"/>
    </xf>
    <xf numFmtId="165" fontId="11" fillId="3" borderId="9" xfId="2" applyNumberFormat="1" applyFont="1" applyFill="1" applyBorder="1" applyAlignment="1">
      <alignment horizontal="center" vertical="center"/>
    </xf>
    <xf numFmtId="165" fontId="12" fillId="3" borderId="9" xfId="2" applyNumberFormat="1" applyFont="1" applyFill="1" applyBorder="1" applyAlignment="1">
      <alignment horizontal="center" vertical="center"/>
    </xf>
    <xf numFmtId="1" fontId="11" fillId="0" borderId="0" xfId="2" applyNumberFormat="1" applyFont="1" applyAlignment="1">
      <alignment horizontal="center"/>
    </xf>
    <xf numFmtId="1" fontId="24" fillId="0" borderId="0" xfId="0" applyNumberFormat="1" applyFont="1"/>
    <xf numFmtId="167" fontId="24" fillId="0" borderId="0" xfId="1" applyNumberFormat="1" applyFont="1"/>
    <xf numFmtId="0" fontId="30" fillId="0" borderId="0" xfId="0" applyFont="1" applyAlignment="1"/>
    <xf numFmtId="0" fontId="12" fillId="0" borderId="30" xfId="2" applyFont="1" applyBorder="1"/>
    <xf numFmtId="49" fontId="12" fillId="0" borderId="30" xfId="2" applyNumberFormat="1" applyFont="1" applyBorder="1" applyAlignment="1">
      <alignment horizontal="center"/>
    </xf>
    <xf numFmtId="0" fontId="12" fillId="0" borderId="41" xfId="2" applyFont="1" applyBorder="1"/>
    <xf numFmtId="169" fontId="12" fillId="0" borderId="41" xfId="2" applyNumberFormat="1" applyFont="1" applyBorder="1" applyAlignment="1">
      <alignment horizontal="center"/>
    </xf>
    <xf numFmtId="169" fontId="11" fillId="3" borderId="9" xfId="2" applyNumberFormat="1" applyFont="1" applyFill="1" applyBorder="1" applyAlignment="1">
      <alignment horizontal="center" vertical="center"/>
    </xf>
    <xf numFmtId="3" fontId="12" fillId="2" borderId="9" xfId="0" applyNumberFormat="1" applyFont="1" applyFill="1" applyBorder="1" applyAlignment="1">
      <alignment horizontal="right"/>
    </xf>
    <xf numFmtId="3" fontId="12" fillId="2" borderId="10" xfId="0" applyNumberFormat="1" applyFont="1" applyFill="1" applyBorder="1" applyAlignment="1">
      <alignment horizontal="right"/>
    </xf>
    <xf numFmtId="0" fontId="53" fillId="0" borderId="6" xfId="2" applyFont="1" applyBorder="1" applyAlignment="1">
      <alignment horizontal="center"/>
    </xf>
    <xf numFmtId="0" fontId="54" fillId="0" borderId="9" xfId="0" applyFont="1" applyFill="1" applyBorder="1" applyAlignment="1">
      <alignment wrapText="1"/>
    </xf>
    <xf numFmtId="0" fontId="55" fillId="0" borderId="9" xfId="2" applyFont="1" applyBorder="1" applyAlignment="1">
      <alignment horizontal="center"/>
    </xf>
    <xf numFmtId="0" fontId="55" fillId="0" borderId="9" xfId="2" applyFont="1" applyFill="1" applyBorder="1" applyAlignment="1">
      <alignment horizontal="center"/>
    </xf>
    <xf numFmtId="169" fontId="55" fillId="0" borderId="9" xfId="2" applyNumberFormat="1" applyFont="1" applyBorder="1" applyAlignment="1">
      <alignment horizontal="center"/>
    </xf>
    <xf numFmtId="174" fontId="56" fillId="3" borderId="9" xfId="2" applyNumberFormat="1" applyFont="1" applyFill="1" applyBorder="1" applyAlignment="1">
      <alignment horizontal="center" vertical="center"/>
    </xf>
    <xf numFmtId="0" fontId="57" fillId="0" borderId="9" xfId="0" applyFont="1" applyFill="1" applyBorder="1" applyAlignment="1">
      <alignment horizontal="center" wrapText="1"/>
    </xf>
    <xf numFmtId="170" fontId="55" fillId="0" borderId="9" xfId="2" applyNumberFormat="1" applyFont="1" applyBorder="1" applyAlignment="1">
      <alignment horizontal="center"/>
    </xf>
    <xf numFmtId="169" fontId="52" fillId="0" borderId="9" xfId="2" applyNumberFormat="1" applyFont="1" applyBorder="1" applyAlignment="1">
      <alignment horizontal="center"/>
    </xf>
    <xf numFmtId="165" fontId="52" fillId="0" borderId="9" xfId="2" applyNumberFormat="1" applyFont="1" applyBorder="1" applyAlignment="1">
      <alignment horizontal="center"/>
    </xf>
    <xf numFmtId="3" fontId="58" fillId="2" borderId="10" xfId="0" applyNumberFormat="1" applyFont="1" applyFill="1" applyBorder="1" applyAlignment="1">
      <alignment horizontal="right"/>
    </xf>
    <xf numFmtId="165" fontId="52" fillId="0" borderId="39" xfId="2" applyNumberFormat="1" applyFont="1" applyBorder="1" applyAlignment="1">
      <alignment horizontal="left"/>
    </xf>
    <xf numFmtId="165" fontId="37" fillId="0" borderId="9" xfId="0" applyNumberFormat="1" applyFont="1" applyBorder="1"/>
    <xf numFmtId="49" fontId="37" fillId="0" borderId="9" xfId="0" applyNumberFormat="1" applyFont="1" applyBorder="1" applyAlignment="1">
      <alignment horizontal="center"/>
    </xf>
    <xf numFmtId="166" fontId="37" fillId="0" borderId="9" xfId="0" applyNumberFormat="1" applyFont="1" applyFill="1" applyBorder="1"/>
    <xf numFmtId="166" fontId="37" fillId="0" borderId="9" xfId="0" applyNumberFormat="1" applyFont="1" applyBorder="1"/>
    <xf numFmtId="0" fontId="59" fillId="0" borderId="9" xfId="2" applyFont="1" applyBorder="1" applyAlignment="1">
      <alignment horizontal="center"/>
    </xf>
    <xf numFmtId="173" fontId="19" fillId="0" borderId="0" xfId="2" applyNumberFormat="1" applyFont="1" applyBorder="1" applyAlignment="1">
      <alignment vertical="center"/>
    </xf>
    <xf numFmtId="169" fontId="19" fillId="0" borderId="0" xfId="2" applyNumberFormat="1" applyFont="1" applyBorder="1" applyAlignment="1">
      <alignment vertical="center"/>
    </xf>
    <xf numFmtId="169" fontId="19" fillId="0" borderId="0" xfId="2" applyNumberFormat="1" applyFont="1" applyAlignment="1">
      <alignment vertical="center"/>
    </xf>
    <xf numFmtId="173" fontId="3" fillId="0" borderId="0" xfId="2" applyNumberFormat="1" applyFont="1" applyBorder="1" applyAlignment="1">
      <alignment horizontal="left"/>
    </xf>
    <xf numFmtId="0" fontId="11" fillId="3" borderId="39" xfId="2" applyFont="1" applyFill="1" applyBorder="1" applyAlignment="1">
      <alignment horizontal="left" vertical="center" wrapText="1"/>
    </xf>
    <xf numFmtId="165" fontId="11" fillId="0" borderId="39" xfId="2" applyNumberFormat="1" applyFont="1" applyBorder="1" applyAlignment="1">
      <alignment horizontal="left" vertical="center" wrapText="1"/>
    </xf>
    <xf numFmtId="165" fontId="11" fillId="0" borderId="39" xfId="2" applyNumberFormat="1" applyFont="1" applyFill="1" applyBorder="1" applyAlignment="1">
      <alignment horizontal="left" vertical="center" wrapText="1"/>
    </xf>
    <xf numFmtId="165" fontId="40" fillId="6" borderId="40" xfId="2" applyNumberFormat="1" applyFont="1" applyFill="1" applyBorder="1" applyAlignment="1">
      <alignment horizontal="left" vertical="center"/>
    </xf>
    <xf numFmtId="165" fontId="40" fillId="0" borderId="0" xfId="2" applyNumberFormat="1" applyFont="1" applyFill="1" applyBorder="1" applyAlignment="1">
      <alignment horizontal="left" vertical="center"/>
    </xf>
    <xf numFmtId="169" fontId="3" fillId="0" borderId="0" xfId="2" applyNumberFormat="1" applyFont="1" applyAlignment="1">
      <alignment horizontal="left" vertical="center"/>
    </xf>
    <xf numFmtId="165" fontId="40" fillId="3" borderId="0" xfId="2" applyNumberFormat="1" applyFont="1" applyFill="1" applyBorder="1" applyAlignment="1">
      <alignment horizontal="left" vertical="center"/>
    </xf>
    <xf numFmtId="173" fontId="24" fillId="0" borderId="0" xfId="2" applyNumberFormat="1" applyFont="1" applyBorder="1" applyAlignment="1">
      <alignment horizontal="left"/>
    </xf>
    <xf numFmtId="0" fontId="23" fillId="0" borderId="0" xfId="0" applyFont="1" applyAlignment="1">
      <alignment horizontal="left"/>
    </xf>
    <xf numFmtId="173" fontId="24" fillId="0" borderId="33" xfId="2" applyNumberFormat="1" applyFont="1" applyBorder="1" applyAlignment="1">
      <alignment horizontal="left"/>
    </xf>
    <xf numFmtId="173" fontId="24" fillId="0" borderId="31" xfId="2" applyNumberFormat="1" applyFont="1" applyBorder="1" applyAlignment="1">
      <alignment horizontal="left"/>
    </xf>
    <xf numFmtId="0" fontId="28" fillId="6" borderId="13" xfId="2" applyFont="1" applyFill="1" applyBorder="1" applyAlignment="1">
      <alignment vertical="center"/>
    </xf>
    <xf numFmtId="173" fontId="61" fillId="2" borderId="0" xfId="2" applyNumberFormat="1" applyFont="1" applyFill="1" applyBorder="1" applyAlignment="1">
      <alignment vertical="center"/>
    </xf>
    <xf numFmtId="173" fontId="60" fillId="0" borderId="33" xfId="2" applyNumberFormat="1" applyFont="1" applyFill="1" applyBorder="1"/>
    <xf numFmtId="173" fontId="11" fillId="0" borderId="0" xfId="2" applyNumberFormat="1" applyFont="1" applyFill="1" applyBorder="1"/>
    <xf numFmtId="0" fontId="24" fillId="0" borderId="0" xfId="2" applyFont="1" applyFill="1"/>
    <xf numFmtId="0" fontId="53" fillId="0" borderId="6" xfId="2" applyFont="1" applyFill="1" applyBorder="1" applyAlignment="1">
      <alignment horizontal="center"/>
    </xf>
    <xf numFmtId="0" fontId="54" fillId="0" borderId="9" xfId="2" applyFont="1" applyFill="1" applyBorder="1"/>
    <xf numFmtId="2" fontId="52" fillId="0" borderId="9" xfId="2" applyNumberFormat="1" applyFont="1" applyFill="1" applyBorder="1" applyAlignment="1">
      <alignment horizontal="center"/>
    </xf>
    <xf numFmtId="169" fontId="52" fillId="0" borderId="9" xfId="2" applyNumberFormat="1" applyFont="1" applyFill="1" applyBorder="1" applyAlignment="1">
      <alignment horizontal="center"/>
    </xf>
    <xf numFmtId="165" fontId="52" fillId="0" borderId="9" xfId="2" applyNumberFormat="1" applyFont="1" applyFill="1" applyBorder="1" applyAlignment="1">
      <alignment horizontal="center"/>
    </xf>
    <xf numFmtId="170" fontId="52" fillId="0" borderId="9" xfId="2" applyNumberFormat="1" applyFont="1" applyFill="1" applyBorder="1" applyAlignment="1">
      <alignment horizontal="center"/>
    </xf>
    <xf numFmtId="3" fontId="58" fillId="0" borderId="10" xfId="0" applyNumberFormat="1" applyFont="1" applyFill="1" applyBorder="1" applyAlignment="1">
      <alignment horizontal="right"/>
    </xf>
    <xf numFmtId="173" fontId="60" fillId="0" borderId="45" xfId="2" applyNumberFormat="1" applyFont="1" applyFill="1" applyBorder="1"/>
    <xf numFmtId="173" fontId="60" fillId="2" borderId="0" xfId="2" applyNumberFormat="1" applyFont="1" applyFill="1" applyBorder="1"/>
    <xf numFmtId="173" fontId="60" fillId="0" borderId="0" xfId="2" applyNumberFormat="1" applyFont="1" applyBorder="1"/>
    <xf numFmtId="0" fontId="54" fillId="2" borderId="9" xfId="2" applyFont="1" applyFill="1" applyBorder="1"/>
    <xf numFmtId="2" fontId="52" fillId="2" borderId="9" xfId="2" applyNumberFormat="1" applyFont="1" applyFill="1" applyBorder="1" applyAlignment="1">
      <alignment horizontal="center"/>
    </xf>
    <xf numFmtId="169" fontId="52" fillId="2" borderId="9" xfId="2" applyNumberFormat="1" applyFont="1" applyFill="1" applyBorder="1" applyAlignment="1">
      <alignment horizontal="center"/>
    </xf>
    <xf numFmtId="0" fontId="54" fillId="0" borderId="9" xfId="2" applyFont="1" applyBorder="1"/>
    <xf numFmtId="0" fontId="52" fillId="0" borderId="9" xfId="2" applyFont="1" applyBorder="1" applyAlignment="1">
      <alignment horizontal="center"/>
    </xf>
    <xf numFmtId="0" fontId="52" fillId="3" borderId="9" xfId="2" applyFont="1" applyFill="1" applyBorder="1" applyAlignment="1">
      <alignment horizontal="center"/>
    </xf>
    <xf numFmtId="2" fontId="52" fillId="0" borderId="9" xfId="2" applyNumberFormat="1" applyFont="1" applyBorder="1" applyAlignment="1">
      <alignment horizontal="center"/>
    </xf>
    <xf numFmtId="170" fontId="52" fillId="0" borderId="9" xfId="2" applyNumberFormat="1" applyFont="1" applyBorder="1" applyAlignment="1">
      <alignment horizontal="center"/>
    </xf>
    <xf numFmtId="165" fontId="58" fillId="2" borderId="39" xfId="2" applyNumberFormat="1" applyFont="1" applyFill="1" applyBorder="1" applyAlignment="1">
      <alignment horizontal="left"/>
    </xf>
    <xf numFmtId="173" fontId="60" fillId="0" borderId="33" xfId="2" applyNumberFormat="1" applyFont="1" applyBorder="1"/>
    <xf numFmtId="176" fontId="60" fillId="0" borderId="33" xfId="2" applyNumberFormat="1" applyFont="1" applyBorder="1"/>
    <xf numFmtId="173" fontId="58" fillId="3" borderId="0" xfId="2" applyNumberFormat="1" applyFont="1" applyFill="1" applyBorder="1"/>
    <xf numFmtId="0" fontId="60" fillId="0" borderId="33" xfId="2" applyFont="1" applyBorder="1"/>
    <xf numFmtId="0" fontId="62" fillId="0" borderId="0" xfId="2" applyFont="1" applyAlignment="1">
      <alignment horizontal="center"/>
    </xf>
    <xf numFmtId="0" fontId="13" fillId="2" borderId="18" xfId="0" applyFont="1" applyFill="1" applyBorder="1" applyAlignment="1">
      <alignment horizontal="center"/>
    </xf>
    <xf numFmtId="0" fontId="13" fillId="2" borderId="19" xfId="0" applyFont="1" applyFill="1" applyBorder="1" applyAlignment="1">
      <alignment horizontal="center"/>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165" fontId="8" fillId="2" borderId="9" xfId="0" applyNumberFormat="1" applyFont="1" applyFill="1" applyBorder="1" applyAlignment="1">
      <alignment horizontal="center"/>
    </xf>
    <xf numFmtId="165" fontId="8" fillId="2" borderId="16" xfId="0" applyNumberFormat="1" applyFont="1" applyFill="1" applyBorder="1" applyAlignment="1">
      <alignment horizontal="center"/>
    </xf>
    <xf numFmtId="165" fontId="8" fillId="2" borderId="17" xfId="0" applyNumberFormat="1" applyFont="1" applyFill="1" applyBorder="1" applyAlignment="1">
      <alignment horizontal="center"/>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 fillId="2" borderId="0" xfId="0" applyFont="1" applyFill="1" applyAlignment="1">
      <alignment horizontal="center"/>
    </xf>
    <xf numFmtId="0" fontId="4" fillId="2" borderId="0" xfId="0" applyFont="1" applyFill="1" applyAlignment="1">
      <alignment horizontal="center" wrapText="1"/>
    </xf>
    <xf numFmtId="0" fontId="4" fillId="2" borderId="0" xfId="0" applyFont="1" applyFill="1" applyBorder="1" applyAlignment="1">
      <alignment horizontal="center"/>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165" fontId="8" fillId="0" borderId="9" xfId="0" applyNumberFormat="1" applyFont="1" applyBorder="1" applyAlignment="1">
      <alignment horizontal="center"/>
    </xf>
    <xf numFmtId="165" fontId="8" fillId="0" borderId="9" xfId="0" applyNumberFormat="1" applyFont="1" applyFill="1" applyBorder="1" applyAlignment="1">
      <alignment horizontal="center"/>
    </xf>
    <xf numFmtId="165" fontId="8" fillId="5" borderId="16" xfId="0" applyNumberFormat="1" applyFont="1" applyFill="1" applyBorder="1" applyAlignment="1">
      <alignment horizontal="center"/>
    </xf>
    <xf numFmtId="165" fontId="8" fillId="5" borderId="17" xfId="0" applyNumberFormat="1" applyFont="1" applyFill="1" applyBorder="1" applyAlignment="1">
      <alignment horizontal="center"/>
    </xf>
    <xf numFmtId="0" fontId="11" fillId="3" borderId="2" xfId="2" applyFont="1" applyFill="1"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11" fillId="3" borderId="5" xfId="2" applyFont="1" applyFill="1" applyBorder="1" applyAlignment="1">
      <alignment horizontal="center" vertical="center" wrapText="1"/>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11" fillId="3" borderId="26" xfId="2" applyFont="1" applyFill="1" applyBorder="1" applyAlignment="1">
      <alignment horizontal="center" vertical="center" wrapText="1"/>
    </xf>
    <xf numFmtId="0" fontId="11" fillId="0" borderId="26"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0" fillId="0" borderId="17" xfId="0" applyBorder="1" applyAlignment="1">
      <alignment horizontal="center" vertical="center" wrapText="1"/>
    </xf>
    <xf numFmtId="0" fontId="4" fillId="3" borderId="0" xfId="2" applyFont="1" applyFill="1" applyBorder="1" applyAlignment="1">
      <alignment horizontal="center"/>
    </xf>
    <xf numFmtId="0" fontId="11" fillId="3" borderId="22" xfId="2" applyFont="1" applyFill="1"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11" fillId="3" borderId="3" xfId="2" applyFont="1" applyFill="1"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2" fontId="11" fillId="3" borderId="2" xfId="2" applyNumberFormat="1" applyFont="1" applyFill="1" applyBorder="1" applyAlignment="1">
      <alignment horizontal="center" vertical="center" wrapText="1"/>
    </xf>
    <xf numFmtId="0" fontId="11" fillId="3" borderId="36" xfId="2"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165" fontId="8" fillId="4" borderId="9" xfId="0" applyNumberFormat="1" applyFont="1" applyFill="1" applyBorder="1" applyAlignment="1">
      <alignment horizontal="center"/>
    </xf>
    <xf numFmtId="0" fontId="11" fillId="3" borderId="7" xfId="2" applyFont="1" applyFill="1" applyBorder="1" applyAlignment="1">
      <alignment horizontal="center" vertical="center" wrapText="1"/>
    </xf>
    <xf numFmtId="0" fontId="4" fillId="3" borderId="21" xfId="2" applyFont="1" applyFill="1" applyBorder="1" applyAlignment="1">
      <alignment horizontal="center"/>
    </xf>
    <xf numFmtId="0" fontId="11" fillId="3" borderId="42" xfId="2" applyFont="1" applyFill="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2" fillId="3" borderId="26" xfId="2" applyFont="1" applyFill="1" applyBorder="1" applyAlignment="1">
      <alignment horizontal="center" vertical="center" wrapText="1"/>
    </xf>
    <xf numFmtId="0" fontId="2" fillId="3" borderId="25" xfId="2" applyFont="1" applyFill="1" applyBorder="1" applyAlignment="1">
      <alignment horizontal="center" vertical="center" wrapText="1"/>
    </xf>
    <xf numFmtId="0" fontId="2" fillId="3" borderId="7"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9" xfId="2" applyFont="1" applyFill="1" applyBorder="1" applyAlignment="1">
      <alignment horizontal="center" vertical="center"/>
    </xf>
    <xf numFmtId="2" fontId="2" fillId="3" borderId="26" xfId="2" applyNumberFormat="1" applyFont="1" applyFill="1" applyBorder="1" applyAlignment="1">
      <alignment horizontal="center" vertical="center" wrapText="1"/>
    </xf>
    <xf numFmtId="2" fontId="2" fillId="3" borderId="25"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wrapText="1"/>
    </xf>
  </cellXfs>
  <cellStyles count="3">
    <cellStyle name="Comma" xfId="1" builtinId="3"/>
    <cellStyle name="Normal" xfId="0" builtinId="0"/>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C115"/>
  <sheetViews>
    <sheetView topLeftCell="A82" workbookViewId="0">
      <selection activeCell="R55" sqref="R55"/>
    </sheetView>
  </sheetViews>
  <sheetFormatPr defaultRowHeight="12.75"/>
  <cols>
    <col min="1" max="1" width="4.28515625" style="1" customWidth="1"/>
    <col min="2" max="2" width="20" style="1" customWidth="1"/>
    <col min="3" max="3" width="6.85546875" style="60" customWidth="1"/>
    <col min="4" max="4" width="6.140625" style="60" customWidth="1"/>
    <col min="5" max="5" width="6" style="60" customWidth="1"/>
    <col min="6" max="7" width="5.5703125" style="60" customWidth="1"/>
    <col min="8" max="8" width="6" style="60" customWidth="1"/>
    <col min="9" max="9" width="6.7109375" style="60" customWidth="1"/>
    <col min="10" max="10" width="5.42578125" style="60" customWidth="1"/>
    <col min="11" max="11" width="5.5703125" style="60" customWidth="1"/>
    <col min="12" max="12" width="5.28515625" style="60" customWidth="1"/>
    <col min="13" max="13" width="9.7109375" style="60" customWidth="1"/>
    <col min="14" max="14" width="9.140625" style="60" customWidth="1"/>
    <col min="15" max="15" width="9.7109375" style="60" customWidth="1"/>
    <col min="16" max="16" width="6.28515625" style="60" customWidth="1"/>
    <col min="17" max="17" width="10.85546875" style="60" customWidth="1"/>
    <col min="18" max="18" width="22.85546875" style="66" customWidth="1"/>
    <col min="19" max="19" width="15" style="60" customWidth="1"/>
    <col min="20" max="20" width="9.140625" style="60"/>
    <col min="21" max="21" width="9.42578125" style="60" customWidth="1"/>
    <col min="22" max="22" width="9.85546875" style="60" customWidth="1"/>
    <col min="23" max="24" width="13.7109375" style="60" customWidth="1"/>
    <col min="25" max="25" width="13.140625" style="60" customWidth="1"/>
    <col min="26" max="26" width="18.140625" style="60" customWidth="1"/>
    <col min="27" max="27" width="11.42578125" style="60" customWidth="1"/>
    <col min="28" max="28" width="16" style="60" customWidth="1"/>
    <col min="29" max="29" width="20.7109375" style="60" bestFit="1" customWidth="1"/>
    <col min="30" max="258" width="9.140625" style="60"/>
    <col min="259" max="259" width="4.28515625" style="60" customWidth="1"/>
    <col min="260" max="260" width="22.7109375" style="60" customWidth="1"/>
    <col min="261" max="261" width="10.85546875" style="60" customWidth="1"/>
    <col min="262" max="263" width="9" style="60" customWidth="1"/>
    <col min="264" max="265" width="5.5703125" style="60" customWidth="1"/>
    <col min="266" max="266" width="7.140625" style="60" customWidth="1"/>
    <col min="267" max="267" width="7.5703125" style="60" customWidth="1"/>
    <col min="268" max="268" width="5.5703125" style="60" customWidth="1"/>
    <col min="269" max="269" width="6.28515625" style="60" customWidth="1"/>
    <col min="270" max="270" width="7.140625" style="60" customWidth="1"/>
    <col min="271" max="271" width="13" style="60" customWidth="1"/>
    <col min="272" max="273" width="11.28515625" style="60" customWidth="1"/>
    <col min="274" max="274" width="12.5703125" style="60" customWidth="1"/>
    <col min="275" max="275" width="15" style="60" customWidth="1"/>
    <col min="276" max="276" width="9.140625" style="60"/>
    <col min="277" max="277" width="9.42578125" style="60" customWidth="1"/>
    <col min="278" max="278" width="9.85546875" style="60" customWidth="1"/>
    <col min="279" max="280" width="13.7109375" style="60" customWidth="1"/>
    <col min="281" max="281" width="13.140625" style="60" customWidth="1"/>
    <col min="282" max="282" width="18.140625" style="60" customWidth="1"/>
    <col min="283" max="283" width="11.42578125" style="60" customWidth="1"/>
    <col min="284" max="284" width="16" style="60" customWidth="1"/>
    <col min="285" max="285" width="20.7109375" style="60" bestFit="1" customWidth="1"/>
    <col min="286" max="514" width="9.140625" style="60"/>
    <col min="515" max="515" width="4.28515625" style="60" customWidth="1"/>
    <col min="516" max="516" width="22.7109375" style="60" customWidth="1"/>
    <col min="517" max="517" width="10.85546875" style="60" customWidth="1"/>
    <col min="518" max="519" width="9" style="60" customWidth="1"/>
    <col min="520" max="521" width="5.5703125" style="60" customWidth="1"/>
    <col min="522" max="522" width="7.140625" style="60" customWidth="1"/>
    <col min="523" max="523" width="7.5703125" style="60" customWidth="1"/>
    <col min="524" max="524" width="5.5703125" style="60" customWidth="1"/>
    <col min="525" max="525" width="6.28515625" style="60" customWidth="1"/>
    <col min="526" max="526" width="7.140625" style="60" customWidth="1"/>
    <col min="527" max="527" width="13" style="60" customWidth="1"/>
    <col min="528" max="529" width="11.28515625" style="60" customWidth="1"/>
    <col min="530" max="530" width="12.5703125" style="60" customWidth="1"/>
    <col min="531" max="531" width="15" style="60" customWidth="1"/>
    <col min="532" max="532" width="9.140625" style="60"/>
    <col min="533" max="533" width="9.42578125" style="60" customWidth="1"/>
    <col min="534" max="534" width="9.85546875" style="60" customWidth="1"/>
    <col min="535" max="536" width="13.7109375" style="60" customWidth="1"/>
    <col min="537" max="537" width="13.140625" style="60" customWidth="1"/>
    <col min="538" max="538" width="18.140625" style="60" customWidth="1"/>
    <col min="539" max="539" width="11.42578125" style="60" customWidth="1"/>
    <col min="540" max="540" width="16" style="60" customWidth="1"/>
    <col min="541" max="541" width="20.7109375" style="60" bestFit="1" customWidth="1"/>
    <col min="542" max="770" width="9.140625" style="60"/>
    <col min="771" max="771" width="4.28515625" style="60" customWidth="1"/>
    <col min="772" max="772" width="22.7109375" style="60" customWidth="1"/>
    <col min="773" max="773" width="10.85546875" style="60" customWidth="1"/>
    <col min="774" max="775" width="9" style="60" customWidth="1"/>
    <col min="776" max="777" width="5.5703125" style="60" customWidth="1"/>
    <col min="778" max="778" width="7.140625" style="60" customWidth="1"/>
    <col min="779" max="779" width="7.5703125" style="60" customWidth="1"/>
    <col min="780" max="780" width="5.5703125" style="60" customWidth="1"/>
    <col min="781" max="781" width="6.28515625" style="60" customWidth="1"/>
    <col min="782" max="782" width="7.140625" style="60" customWidth="1"/>
    <col min="783" max="783" width="13" style="60" customWidth="1"/>
    <col min="784" max="785" width="11.28515625" style="60" customWidth="1"/>
    <col min="786" max="786" width="12.5703125" style="60" customWidth="1"/>
    <col min="787" max="787" width="15" style="60" customWidth="1"/>
    <col min="788" max="788" width="9.140625" style="60"/>
    <col min="789" max="789" width="9.42578125" style="60" customWidth="1"/>
    <col min="790" max="790" width="9.85546875" style="60" customWidth="1"/>
    <col min="791" max="792" width="13.7109375" style="60" customWidth="1"/>
    <col min="793" max="793" width="13.140625" style="60" customWidth="1"/>
    <col min="794" max="794" width="18.140625" style="60" customWidth="1"/>
    <col min="795" max="795" width="11.42578125" style="60" customWidth="1"/>
    <col min="796" max="796" width="16" style="60" customWidth="1"/>
    <col min="797" max="797" width="20.7109375" style="60" bestFit="1" customWidth="1"/>
    <col min="798" max="1026" width="9.140625" style="60"/>
    <col min="1027" max="1027" width="4.28515625" style="60" customWidth="1"/>
    <col min="1028" max="1028" width="22.7109375" style="60" customWidth="1"/>
    <col min="1029" max="1029" width="10.85546875" style="60" customWidth="1"/>
    <col min="1030" max="1031" width="9" style="60" customWidth="1"/>
    <col min="1032" max="1033" width="5.5703125" style="60" customWidth="1"/>
    <col min="1034" max="1034" width="7.140625" style="60" customWidth="1"/>
    <col min="1035" max="1035" width="7.5703125" style="60" customWidth="1"/>
    <col min="1036" max="1036" width="5.5703125" style="60" customWidth="1"/>
    <col min="1037" max="1037" width="6.28515625" style="60" customWidth="1"/>
    <col min="1038" max="1038" width="7.140625" style="60" customWidth="1"/>
    <col min="1039" max="1039" width="13" style="60" customWidth="1"/>
    <col min="1040" max="1041" width="11.28515625" style="60" customWidth="1"/>
    <col min="1042" max="1042" width="12.5703125" style="60" customWidth="1"/>
    <col min="1043" max="1043" width="15" style="60" customWidth="1"/>
    <col min="1044" max="1044" width="9.140625" style="60"/>
    <col min="1045" max="1045" width="9.42578125" style="60" customWidth="1"/>
    <col min="1046" max="1046" width="9.85546875" style="60" customWidth="1"/>
    <col min="1047" max="1048" width="13.7109375" style="60" customWidth="1"/>
    <col min="1049" max="1049" width="13.140625" style="60" customWidth="1"/>
    <col min="1050" max="1050" width="18.140625" style="60" customWidth="1"/>
    <col min="1051" max="1051" width="11.42578125" style="60" customWidth="1"/>
    <col min="1052" max="1052" width="16" style="60" customWidth="1"/>
    <col min="1053" max="1053" width="20.7109375" style="60" bestFit="1" customWidth="1"/>
    <col min="1054" max="1282" width="9.140625" style="60"/>
    <col min="1283" max="1283" width="4.28515625" style="60" customWidth="1"/>
    <col min="1284" max="1284" width="22.7109375" style="60" customWidth="1"/>
    <col min="1285" max="1285" width="10.85546875" style="60" customWidth="1"/>
    <col min="1286" max="1287" width="9" style="60" customWidth="1"/>
    <col min="1288" max="1289" width="5.5703125" style="60" customWidth="1"/>
    <col min="1290" max="1290" width="7.140625" style="60" customWidth="1"/>
    <col min="1291" max="1291" width="7.5703125" style="60" customWidth="1"/>
    <col min="1292" max="1292" width="5.5703125" style="60" customWidth="1"/>
    <col min="1293" max="1293" width="6.28515625" style="60" customWidth="1"/>
    <col min="1294" max="1294" width="7.140625" style="60" customWidth="1"/>
    <col min="1295" max="1295" width="13" style="60" customWidth="1"/>
    <col min="1296" max="1297" width="11.28515625" style="60" customWidth="1"/>
    <col min="1298" max="1298" width="12.5703125" style="60" customWidth="1"/>
    <col min="1299" max="1299" width="15" style="60" customWidth="1"/>
    <col min="1300" max="1300" width="9.140625" style="60"/>
    <col min="1301" max="1301" width="9.42578125" style="60" customWidth="1"/>
    <col min="1302" max="1302" width="9.85546875" style="60" customWidth="1"/>
    <col min="1303" max="1304" width="13.7109375" style="60" customWidth="1"/>
    <col min="1305" max="1305" width="13.140625" style="60" customWidth="1"/>
    <col min="1306" max="1306" width="18.140625" style="60" customWidth="1"/>
    <col min="1307" max="1307" width="11.42578125" style="60" customWidth="1"/>
    <col min="1308" max="1308" width="16" style="60" customWidth="1"/>
    <col min="1309" max="1309" width="20.7109375" style="60" bestFit="1" customWidth="1"/>
    <col min="1310" max="1538" width="9.140625" style="60"/>
    <col min="1539" max="1539" width="4.28515625" style="60" customWidth="1"/>
    <col min="1540" max="1540" width="22.7109375" style="60" customWidth="1"/>
    <col min="1541" max="1541" width="10.85546875" style="60" customWidth="1"/>
    <col min="1542" max="1543" width="9" style="60" customWidth="1"/>
    <col min="1544" max="1545" width="5.5703125" style="60" customWidth="1"/>
    <col min="1546" max="1546" width="7.140625" style="60" customWidth="1"/>
    <col min="1547" max="1547" width="7.5703125" style="60" customWidth="1"/>
    <col min="1548" max="1548" width="5.5703125" style="60" customWidth="1"/>
    <col min="1549" max="1549" width="6.28515625" style="60" customWidth="1"/>
    <col min="1550" max="1550" width="7.140625" style="60" customWidth="1"/>
    <col min="1551" max="1551" width="13" style="60" customWidth="1"/>
    <col min="1552" max="1553" width="11.28515625" style="60" customWidth="1"/>
    <col min="1554" max="1554" width="12.5703125" style="60" customWidth="1"/>
    <col min="1555" max="1555" width="15" style="60" customWidth="1"/>
    <col min="1556" max="1556" width="9.140625" style="60"/>
    <col min="1557" max="1557" width="9.42578125" style="60" customWidth="1"/>
    <col min="1558" max="1558" width="9.85546875" style="60" customWidth="1"/>
    <col min="1559" max="1560" width="13.7109375" style="60" customWidth="1"/>
    <col min="1561" max="1561" width="13.140625" style="60" customWidth="1"/>
    <col min="1562" max="1562" width="18.140625" style="60" customWidth="1"/>
    <col min="1563" max="1563" width="11.42578125" style="60" customWidth="1"/>
    <col min="1564" max="1564" width="16" style="60" customWidth="1"/>
    <col min="1565" max="1565" width="20.7109375" style="60" bestFit="1" customWidth="1"/>
    <col min="1566" max="1794" width="9.140625" style="60"/>
    <col min="1795" max="1795" width="4.28515625" style="60" customWidth="1"/>
    <col min="1796" max="1796" width="22.7109375" style="60" customWidth="1"/>
    <col min="1797" max="1797" width="10.85546875" style="60" customWidth="1"/>
    <col min="1798" max="1799" width="9" style="60" customWidth="1"/>
    <col min="1800" max="1801" width="5.5703125" style="60" customWidth="1"/>
    <col min="1802" max="1802" width="7.140625" style="60" customWidth="1"/>
    <col min="1803" max="1803" width="7.5703125" style="60" customWidth="1"/>
    <col min="1804" max="1804" width="5.5703125" style="60" customWidth="1"/>
    <col min="1805" max="1805" width="6.28515625" style="60" customWidth="1"/>
    <col min="1806" max="1806" width="7.140625" style="60" customWidth="1"/>
    <col min="1807" max="1807" width="13" style="60" customWidth="1"/>
    <col min="1808" max="1809" width="11.28515625" style="60" customWidth="1"/>
    <col min="1810" max="1810" width="12.5703125" style="60" customWidth="1"/>
    <col min="1811" max="1811" width="15" style="60" customWidth="1"/>
    <col min="1812" max="1812" width="9.140625" style="60"/>
    <col min="1813" max="1813" width="9.42578125" style="60" customWidth="1"/>
    <col min="1814" max="1814" width="9.85546875" style="60" customWidth="1"/>
    <col min="1815" max="1816" width="13.7109375" style="60" customWidth="1"/>
    <col min="1817" max="1817" width="13.140625" style="60" customWidth="1"/>
    <col min="1818" max="1818" width="18.140625" style="60" customWidth="1"/>
    <col min="1819" max="1819" width="11.42578125" style="60" customWidth="1"/>
    <col min="1820" max="1820" width="16" style="60" customWidth="1"/>
    <col min="1821" max="1821" width="20.7109375" style="60" bestFit="1" customWidth="1"/>
    <col min="1822" max="2050" width="9.140625" style="60"/>
    <col min="2051" max="2051" width="4.28515625" style="60" customWidth="1"/>
    <col min="2052" max="2052" width="22.7109375" style="60" customWidth="1"/>
    <col min="2053" max="2053" width="10.85546875" style="60" customWidth="1"/>
    <col min="2054" max="2055" width="9" style="60" customWidth="1"/>
    <col min="2056" max="2057" width="5.5703125" style="60" customWidth="1"/>
    <col min="2058" max="2058" width="7.140625" style="60" customWidth="1"/>
    <col min="2059" max="2059" width="7.5703125" style="60" customWidth="1"/>
    <col min="2060" max="2060" width="5.5703125" style="60" customWidth="1"/>
    <col min="2061" max="2061" width="6.28515625" style="60" customWidth="1"/>
    <col min="2062" max="2062" width="7.140625" style="60" customWidth="1"/>
    <col min="2063" max="2063" width="13" style="60" customWidth="1"/>
    <col min="2064" max="2065" width="11.28515625" style="60" customWidth="1"/>
    <col min="2066" max="2066" width="12.5703125" style="60" customWidth="1"/>
    <col min="2067" max="2067" width="15" style="60" customWidth="1"/>
    <col min="2068" max="2068" width="9.140625" style="60"/>
    <col min="2069" max="2069" width="9.42578125" style="60" customWidth="1"/>
    <col min="2070" max="2070" width="9.85546875" style="60" customWidth="1"/>
    <col min="2071" max="2072" width="13.7109375" style="60" customWidth="1"/>
    <col min="2073" max="2073" width="13.140625" style="60" customWidth="1"/>
    <col min="2074" max="2074" width="18.140625" style="60" customWidth="1"/>
    <col min="2075" max="2075" width="11.42578125" style="60" customWidth="1"/>
    <col min="2076" max="2076" width="16" style="60" customWidth="1"/>
    <col min="2077" max="2077" width="20.7109375" style="60" bestFit="1" customWidth="1"/>
    <col min="2078" max="2306" width="9.140625" style="60"/>
    <col min="2307" max="2307" width="4.28515625" style="60" customWidth="1"/>
    <col min="2308" max="2308" width="22.7109375" style="60" customWidth="1"/>
    <col min="2309" max="2309" width="10.85546875" style="60" customWidth="1"/>
    <col min="2310" max="2311" width="9" style="60" customWidth="1"/>
    <col min="2312" max="2313" width="5.5703125" style="60" customWidth="1"/>
    <col min="2314" max="2314" width="7.140625" style="60" customWidth="1"/>
    <col min="2315" max="2315" width="7.5703125" style="60" customWidth="1"/>
    <col min="2316" max="2316" width="5.5703125" style="60" customWidth="1"/>
    <col min="2317" max="2317" width="6.28515625" style="60" customWidth="1"/>
    <col min="2318" max="2318" width="7.140625" style="60" customWidth="1"/>
    <col min="2319" max="2319" width="13" style="60" customWidth="1"/>
    <col min="2320" max="2321" width="11.28515625" style="60" customWidth="1"/>
    <col min="2322" max="2322" width="12.5703125" style="60" customWidth="1"/>
    <col min="2323" max="2323" width="15" style="60" customWidth="1"/>
    <col min="2324" max="2324" width="9.140625" style="60"/>
    <col min="2325" max="2325" width="9.42578125" style="60" customWidth="1"/>
    <col min="2326" max="2326" width="9.85546875" style="60" customWidth="1"/>
    <col min="2327" max="2328" width="13.7109375" style="60" customWidth="1"/>
    <col min="2329" max="2329" width="13.140625" style="60" customWidth="1"/>
    <col min="2330" max="2330" width="18.140625" style="60" customWidth="1"/>
    <col min="2331" max="2331" width="11.42578125" style="60" customWidth="1"/>
    <col min="2332" max="2332" width="16" style="60" customWidth="1"/>
    <col min="2333" max="2333" width="20.7109375" style="60" bestFit="1" customWidth="1"/>
    <col min="2334" max="2562" width="9.140625" style="60"/>
    <col min="2563" max="2563" width="4.28515625" style="60" customWidth="1"/>
    <col min="2564" max="2564" width="22.7109375" style="60" customWidth="1"/>
    <col min="2565" max="2565" width="10.85546875" style="60" customWidth="1"/>
    <col min="2566" max="2567" width="9" style="60" customWidth="1"/>
    <col min="2568" max="2569" width="5.5703125" style="60" customWidth="1"/>
    <col min="2570" max="2570" width="7.140625" style="60" customWidth="1"/>
    <col min="2571" max="2571" width="7.5703125" style="60" customWidth="1"/>
    <col min="2572" max="2572" width="5.5703125" style="60" customWidth="1"/>
    <col min="2573" max="2573" width="6.28515625" style="60" customWidth="1"/>
    <col min="2574" max="2574" width="7.140625" style="60" customWidth="1"/>
    <col min="2575" max="2575" width="13" style="60" customWidth="1"/>
    <col min="2576" max="2577" width="11.28515625" style="60" customWidth="1"/>
    <col min="2578" max="2578" width="12.5703125" style="60" customWidth="1"/>
    <col min="2579" max="2579" width="15" style="60" customWidth="1"/>
    <col min="2580" max="2580" width="9.140625" style="60"/>
    <col min="2581" max="2581" width="9.42578125" style="60" customWidth="1"/>
    <col min="2582" max="2582" width="9.85546875" style="60" customWidth="1"/>
    <col min="2583" max="2584" width="13.7109375" style="60" customWidth="1"/>
    <col min="2585" max="2585" width="13.140625" style="60" customWidth="1"/>
    <col min="2586" max="2586" width="18.140625" style="60" customWidth="1"/>
    <col min="2587" max="2587" width="11.42578125" style="60" customWidth="1"/>
    <col min="2588" max="2588" width="16" style="60" customWidth="1"/>
    <col min="2589" max="2589" width="20.7109375" style="60" bestFit="1" customWidth="1"/>
    <col min="2590" max="2818" width="9.140625" style="60"/>
    <col min="2819" max="2819" width="4.28515625" style="60" customWidth="1"/>
    <col min="2820" max="2820" width="22.7109375" style="60" customWidth="1"/>
    <col min="2821" max="2821" width="10.85546875" style="60" customWidth="1"/>
    <col min="2822" max="2823" width="9" style="60" customWidth="1"/>
    <col min="2824" max="2825" width="5.5703125" style="60" customWidth="1"/>
    <col min="2826" max="2826" width="7.140625" style="60" customWidth="1"/>
    <col min="2827" max="2827" width="7.5703125" style="60" customWidth="1"/>
    <col min="2828" max="2828" width="5.5703125" style="60" customWidth="1"/>
    <col min="2829" max="2829" width="6.28515625" style="60" customWidth="1"/>
    <col min="2830" max="2830" width="7.140625" style="60" customWidth="1"/>
    <col min="2831" max="2831" width="13" style="60" customWidth="1"/>
    <col min="2832" max="2833" width="11.28515625" style="60" customWidth="1"/>
    <col min="2834" max="2834" width="12.5703125" style="60" customWidth="1"/>
    <col min="2835" max="2835" width="15" style="60" customWidth="1"/>
    <col min="2836" max="2836" width="9.140625" style="60"/>
    <col min="2837" max="2837" width="9.42578125" style="60" customWidth="1"/>
    <col min="2838" max="2838" width="9.85546875" style="60" customWidth="1"/>
    <col min="2839" max="2840" width="13.7109375" style="60" customWidth="1"/>
    <col min="2841" max="2841" width="13.140625" style="60" customWidth="1"/>
    <col min="2842" max="2842" width="18.140625" style="60" customWidth="1"/>
    <col min="2843" max="2843" width="11.42578125" style="60" customWidth="1"/>
    <col min="2844" max="2844" width="16" style="60" customWidth="1"/>
    <col min="2845" max="2845" width="20.7109375" style="60" bestFit="1" customWidth="1"/>
    <col min="2846" max="3074" width="9.140625" style="60"/>
    <col min="3075" max="3075" width="4.28515625" style="60" customWidth="1"/>
    <col min="3076" max="3076" width="22.7109375" style="60" customWidth="1"/>
    <col min="3077" max="3077" width="10.85546875" style="60" customWidth="1"/>
    <col min="3078" max="3079" width="9" style="60" customWidth="1"/>
    <col min="3080" max="3081" width="5.5703125" style="60" customWidth="1"/>
    <col min="3082" max="3082" width="7.140625" style="60" customWidth="1"/>
    <col min="3083" max="3083" width="7.5703125" style="60" customWidth="1"/>
    <col min="3084" max="3084" width="5.5703125" style="60" customWidth="1"/>
    <col min="3085" max="3085" width="6.28515625" style="60" customWidth="1"/>
    <col min="3086" max="3086" width="7.140625" style="60" customWidth="1"/>
    <col min="3087" max="3087" width="13" style="60" customWidth="1"/>
    <col min="3088" max="3089" width="11.28515625" style="60" customWidth="1"/>
    <col min="3090" max="3090" width="12.5703125" style="60" customWidth="1"/>
    <col min="3091" max="3091" width="15" style="60" customWidth="1"/>
    <col min="3092" max="3092" width="9.140625" style="60"/>
    <col min="3093" max="3093" width="9.42578125" style="60" customWidth="1"/>
    <col min="3094" max="3094" width="9.85546875" style="60" customWidth="1"/>
    <col min="3095" max="3096" width="13.7109375" style="60" customWidth="1"/>
    <col min="3097" max="3097" width="13.140625" style="60" customWidth="1"/>
    <col min="3098" max="3098" width="18.140625" style="60" customWidth="1"/>
    <col min="3099" max="3099" width="11.42578125" style="60" customWidth="1"/>
    <col min="3100" max="3100" width="16" style="60" customWidth="1"/>
    <col min="3101" max="3101" width="20.7109375" style="60" bestFit="1" customWidth="1"/>
    <col min="3102" max="3330" width="9.140625" style="60"/>
    <col min="3331" max="3331" width="4.28515625" style="60" customWidth="1"/>
    <col min="3332" max="3332" width="22.7109375" style="60" customWidth="1"/>
    <col min="3333" max="3333" width="10.85546875" style="60" customWidth="1"/>
    <col min="3334" max="3335" width="9" style="60" customWidth="1"/>
    <col min="3336" max="3337" width="5.5703125" style="60" customWidth="1"/>
    <col min="3338" max="3338" width="7.140625" style="60" customWidth="1"/>
    <col min="3339" max="3339" width="7.5703125" style="60" customWidth="1"/>
    <col min="3340" max="3340" width="5.5703125" style="60" customWidth="1"/>
    <col min="3341" max="3341" width="6.28515625" style="60" customWidth="1"/>
    <col min="3342" max="3342" width="7.140625" style="60" customWidth="1"/>
    <col min="3343" max="3343" width="13" style="60" customWidth="1"/>
    <col min="3344" max="3345" width="11.28515625" style="60" customWidth="1"/>
    <col min="3346" max="3346" width="12.5703125" style="60" customWidth="1"/>
    <col min="3347" max="3347" width="15" style="60" customWidth="1"/>
    <col min="3348" max="3348" width="9.140625" style="60"/>
    <col min="3349" max="3349" width="9.42578125" style="60" customWidth="1"/>
    <col min="3350" max="3350" width="9.85546875" style="60" customWidth="1"/>
    <col min="3351" max="3352" width="13.7109375" style="60" customWidth="1"/>
    <col min="3353" max="3353" width="13.140625" style="60" customWidth="1"/>
    <col min="3354" max="3354" width="18.140625" style="60" customWidth="1"/>
    <col min="3355" max="3355" width="11.42578125" style="60" customWidth="1"/>
    <col min="3356" max="3356" width="16" style="60" customWidth="1"/>
    <col min="3357" max="3357" width="20.7109375" style="60" bestFit="1" customWidth="1"/>
    <col min="3358" max="3586" width="9.140625" style="60"/>
    <col min="3587" max="3587" width="4.28515625" style="60" customWidth="1"/>
    <col min="3588" max="3588" width="22.7109375" style="60" customWidth="1"/>
    <col min="3589" max="3589" width="10.85546875" style="60" customWidth="1"/>
    <col min="3590" max="3591" width="9" style="60" customWidth="1"/>
    <col min="3592" max="3593" width="5.5703125" style="60" customWidth="1"/>
    <col min="3594" max="3594" width="7.140625" style="60" customWidth="1"/>
    <col min="3595" max="3595" width="7.5703125" style="60" customWidth="1"/>
    <col min="3596" max="3596" width="5.5703125" style="60" customWidth="1"/>
    <col min="3597" max="3597" width="6.28515625" style="60" customWidth="1"/>
    <col min="3598" max="3598" width="7.140625" style="60" customWidth="1"/>
    <col min="3599" max="3599" width="13" style="60" customWidth="1"/>
    <col min="3600" max="3601" width="11.28515625" style="60" customWidth="1"/>
    <col min="3602" max="3602" width="12.5703125" style="60" customWidth="1"/>
    <col min="3603" max="3603" width="15" style="60" customWidth="1"/>
    <col min="3604" max="3604" width="9.140625" style="60"/>
    <col min="3605" max="3605" width="9.42578125" style="60" customWidth="1"/>
    <col min="3606" max="3606" width="9.85546875" style="60" customWidth="1"/>
    <col min="3607" max="3608" width="13.7109375" style="60" customWidth="1"/>
    <col min="3609" max="3609" width="13.140625" style="60" customWidth="1"/>
    <col min="3610" max="3610" width="18.140625" style="60" customWidth="1"/>
    <col min="3611" max="3611" width="11.42578125" style="60" customWidth="1"/>
    <col min="3612" max="3612" width="16" style="60" customWidth="1"/>
    <col min="3613" max="3613" width="20.7109375" style="60" bestFit="1" customWidth="1"/>
    <col min="3614" max="3842" width="9.140625" style="60"/>
    <col min="3843" max="3843" width="4.28515625" style="60" customWidth="1"/>
    <col min="3844" max="3844" width="22.7109375" style="60" customWidth="1"/>
    <col min="3845" max="3845" width="10.85546875" style="60" customWidth="1"/>
    <col min="3846" max="3847" width="9" style="60" customWidth="1"/>
    <col min="3848" max="3849" width="5.5703125" style="60" customWidth="1"/>
    <col min="3850" max="3850" width="7.140625" style="60" customWidth="1"/>
    <col min="3851" max="3851" width="7.5703125" style="60" customWidth="1"/>
    <col min="3852" max="3852" width="5.5703125" style="60" customWidth="1"/>
    <col min="3853" max="3853" width="6.28515625" style="60" customWidth="1"/>
    <col min="3854" max="3854" width="7.140625" style="60" customWidth="1"/>
    <col min="3855" max="3855" width="13" style="60" customWidth="1"/>
    <col min="3856" max="3857" width="11.28515625" style="60" customWidth="1"/>
    <col min="3858" max="3858" width="12.5703125" style="60" customWidth="1"/>
    <col min="3859" max="3859" width="15" style="60" customWidth="1"/>
    <col min="3860" max="3860" width="9.140625" style="60"/>
    <col min="3861" max="3861" width="9.42578125" style="60" customWidth="1"/>
    <col min="3862" max="3862" width="9.85546875" style="60" customWidth="1"/>
    <col min="3863" max="3864" width="13.7109375" style="60" customWidth="1"/>
    <col min="3865" max="3865" width="13.140625" style="60" customWidth="1"/>
    <col min="3866" max="3866" width="18.140625" style="60" customWidth="1"/>
    <col min="3867" max="3867" width="11.42578125" style="60" customWidth="1"/>
    <col min="3868" max="3868" width="16" style="60" customWidth="1"/>
    <col min="3869" max="3869" width="20.7109375" style="60" bestFit="1" customWidth="1"/>
    <col min="3870" max="4098" width="9.140625" style="60"/>
    <col min="4099" max="4099" width="4.28515625" style="60" customWidth="1"/>
    <col min="4100" max="4100" width="22.7109375" style="60" customWidth="1"/>
    <col min="4101" max="4101" width="10.85546875" style="60" customWidth="1"/>
    <col min="4102" max="4103" width="9" style="60" customWidth="1"/>
    <col min="4104" max="4105" width="5.5703125" style="60" customWidth="1"/>
    <col min="4106" max="4106" width="7.140625" style="60" customWidth="1"/>
    <col min="4107" max="4107" width="7.5703125" style="60" customWidth="1"/>
    <col min="4108" max="4108" width="5.5703125" style="60" customWidth="1"/>
    <col min="4109" max="4109" width="6.28515625" style="60" customWidth="1"/>
    <col min="4110" max="4110" width="7.140625" style="60" customWidth="1"/>
    <col min="4111" max="4111" width="13" style="60" customWidth="1"/>
    <col min="4112" max="4113" width="11.28515625" style="60" customWidth="1"/>
    <col min="4114" max="4114" width="12.5703125" style="60" customWidth="1"/>
    <col min="4115" max="4115" width="15" style="60" customWidth="1"/>
    <col min="4116" max="4116" width="9.140625" style="60"/>
    <col min="4117" max="4117" width="9.42578125" style="60" customWidth="1"/>
    <col min="4118" max="4118" width="9.85546875" style="60" customWidth="1"/>
    <col min="4119" max="4120" width="13.7109375" style="60" customWidth="1"/>
    <col min="4121" max="4121" width="13.140625" style="60" customWidth="1"/>
    <col min="4122" max="4122" width="18.140625" style="60" customWidth="1"/>
    <col min="4123" max="4123" width="11.42578125" style="60" customWidth="1"/>
    <col min="4124" max="4124" width="16" style="60" customWidth="1"/>
    <col min="4125" max="4125" width="20.7109375" style="60" bestFit="1" customWidth="1"/>
    <col min="4126" max="4354" width="9.140625" style="60"/>
    <col min="4355" max="4355" width="4.28515625" style="60" customWidth="1"/>
    <col min="4356" max="4356" width="22.7109375" style="60" customWidth="1"/>
    <col min="4357" max="4357" width="10.85546875" style="60" customWidth="1"/>
    <col min="4358" max="4359" width="9" style="60" customWidth="1"/>
    <col min="4360" max="4361" width="5.5703125" style="60" customWidth="1"/>
    <col min="4362" max="4362" width="7.140625" style="60" customWidth="1"/>
    <col min="4363" max="4363" width="7.5703125" style="60" customWidth="1"/>
    <col min="4364" max="4364" width="5.5703125" style="60" customWidth="1"/>
    <col min="4365" max="4365" width="6.28515625" style="60" customWidth="1"/>
    <col min="4366" max="4366" width="7.140625" style="60" customWidth="1"/>
    <col min="4367" max="4367" width="13" style="60" customWidth="1"/>
    <col min="4368" max="4369" width="11.28515625" style="60" customWidth="1"/>
    <col min="4370" max="4370" width="12.5703125" style="60" customWidth="1"/>
    <col min="4371" max="4371" width="15" style="60" customWidth="1"/>
    <col min="4372" max="4372" width="9.140625" style="60"/>
    <col min="4373" max="4373" width="9.42578125" style="60" customWidth="1"/>
    <col min="4374" max="4374" width="9.85546875" style="60" customWidth="1"/>
    <col min="4375" max="4376" width="13.7109375" style="60" customWidth="1"/>
    <col min="4377" max="4377" width="13.140625" style="60" customWidth="1"/>
    <col min="4378" max="4378" width="18.140625" style="60" customWidth="1"/>
    <col min="4379" max="4379" width="11.42578125" style="60" customWidth="1"/>
    <col min="4380" max="4380" width="16" style="60" customWidth="1"/>
    <col min="4381" max="4381" width="20.7109375" style="60" bestFit="1" customWidth="1"/>
    <col min="4382" max="4610" width="9.140625" style="60"/>
    <col min="4611" max="4611" width="4.28515625" style="60" customWidth="1"/>
    <col min="4612" max="4612" width="22.7109375" style="60" customWidth="1"/>
    <col min="4613" max="4613" width="10.85546875" style="60" customWidth="1"/>
    <col min="4614" max="4615" width="9" style="60" customWidth="1"/>
    <col min="4616" max="4617" width="5.5703125" style="60" customWidth="1"/>
    <col min="4618" max="4618" width="7.140625" style="60" customWidth="1"/>
    <col min="4619" max="4619" width="7.5703125" style="60" customWidth="1"/>
    <col min="4620" max="4620" width="5.5703125" style="60" customWidth="1"/>
    <col min="4621" max="4621" width="6.28515625" style="60" customWidth="1"/>
    <col min="4622" max="4622" width="7.140625" style="60" customWidth="1"/>
    <col min="4623" max="4623" width="13" style="60" customWidth="1"/>
    <col min="4624" max="4625" width="11.28515625" style="60" customWidth="1"/>
    <col min="4626" max="4626" width="12.5703125" style="60" customWidth="1"/>
    <col min="4627" max="4627" width="15" style="60" customWidth="1"/>
    <col min="4628" max="4628" width="9.140625" style="60"/>
    <col min="4629" max="4629" width="9.42578125" style="60" customWidth="1"/>
    <col min="4630" max="4630" width="9.85546875" style="60" customWidth="1"/>
    <col min="4631" max="4632" width="13.7109375" style="60" customWidth="1"/>
    <col min="4633" max="4633" width="13.140625" style="60" customWidth="1"/>
    <col min="4634" max="4634" width="18.140625" style="60" customWidth="1"/>
    <col min="4635" max="4635" width="11.42578125" style="60" customWidth="1"/>
    <col min="4636" max="4636" width="16" style="60" customWidth="1"/>
    <col min="4637" max="4637" width="20.7109375" style="60" bestFit="1" customWidth="1"/>
    <col min="4638" max="4866" width="9.140625" style="60"/>
    <col min="4867" max="4867" width="4.28515625" style="60" customWidth="1"/>
    <col min="4868" max="4868" width="22.7109375" style="60" customWidth="1"/>
    <col min="4869" max="4869" width="10.85546875" style="60" customWidth="1"/>
    <col min="4870" max="4871" width="9" style="60" customWidth="1"/>
    <col min="4872" max="4873" width="5.5703125" style="60" customWidth="1"/>
    <col min="4874" max="4874" width="7.140625" style="60" customWidth="1"/>
    <col min="4875" max="4875" width="7.5703125" style="60" customWidth="1"/>
    <col min="4876" max="4876" width="5.5703125" style="60" customWidth="1"/>
    <col min="4877" max="4877" width="6.28515625" style="60" customWidth="1"/>
    <col min="4878" max="4878" width="7.140625" style="60" customWidth="1"/>
    <col min="4879" max="4879" width="13" style="60" customWidth="1"/>
    <col min="4880" max="4881" width="11.28515625" style="60" customWidth="1"/>
    <col min="4882" max="4882" width="12.5703125" style="60" customWidth="1"/>
    <col min="4883" max="4883" width="15" style="60" customWidth="1"/>
    <col min="4884" max="4884" width="9.140625" style="60"/>
    <col min="4885" max="4885" width="9.42578125" style="60" customWidth="1"/>
    <col min="4886" max="4886" width="9.85546875" style="60" customWidth="1"/>
    <col min="4887" max="4888" width="13.7109375" style="60" customWidth="1"/>
    <col min="4889" max="4889" width="13.140625" style="60" customWidth="1"/>
    <col min="4890" max="4890" width="18.140625" style="60" customWidth="1"/>
    <col min="4891" max="4891" width="11.42578125" style="60" customWidth="1"/>
    <col min="4892" max="4892" width="16" style="60" customWidth="1"/>
    <col min="4893" max="4893" width="20.7109375" style="60" bestFit="1" customWidth="1"/>
    <col min="4894" max="5122" width="9.140625" style="60"/>
    <col min="5123" max="5123" width="4.28515625" style="60" customWidth="1"/>
    <col min="5124" max="5124" width="22.7109375" style="60" customWidth="1"/>
    <col min="5125" max="5125" width="10.85546875" style="60" customWidth="1"/>
    <col min="5126" max="5127" width="9" style="60" customWidth="1"/>
    <col min="5128" max="5129" width="5.5703125" style="60" customWidth="1"/>
    <col min="5130" max="5130" width="7.140625" style="60" customWidth="1"/>
    <col min="5131" max="5131" width="7.5703125" style="60" customWidth="1"/>
    <col min="5132" max="5132" width="5.5703125" style="60" customWidth="1"/>
    <col min="5133" max="5133" width="6.28515625" style="60" customWidth="1"/>
    <col min="5134" max="5134" width="7.140625" style="60" customWidth="1"/>
    <col min="5135" max="5135" width="13" style="60" customWidth="1"/>
    <col min="5136" max="5137" width="11.28515625" style="60" customWidth="1"/>
    <col min="5138" max="5138" width="12.5703125" style="60" customWidth="1"/>
    <col min="5139" max="5139" width="15" style="60" customWidth="1"/>
    <col min="5140" max="5140" width="9.140625" style="60"/>
    <col min="5141" max="5141" width="9.42578125" style="60" customWidth="1"/>
    <col min="5142" max="5142" width="9.85546875" style="60" customWidth="1"/>
    <col min="5143" max="5144" width="13.7109375" style="60" customWidth="1"/>
    <col min="5145" max="5145" width="13.140625" style="60" customWidth="1"/>
    <col min="5146" max="5146" width="18.140625" style="60" customWidth="1"/>
    <col min="5147" max="5147" width="11.42578125" style="60" customWidth="1"/>
    <col min="5148" max="5148" width="16" style="60" customWidth="1"/>
    <col min="5149" max="5149" width="20.7109375" style="60" bestFit="1" customWidth="1"/>
    <col min="5150" max="5378" width="9.140625" style="60"/>
    <col min="5379" max="5379" width="4.28515625" style="60" customWidth="1"/>
    <col min="5380" max="5380" width="22.7109375" style="60" customWidth="1"/>
    <col min="5381" max="5381" width="10.85546875" style="60" customWidth="1"/>
    <col min="5382" max="5383" width="9" style="60" customWidth="1"/>
    <col min="5384" max="5385" width="5.5703125" style="60" customWidth="1"/>
    <col min="5386" max="5386" width="7.140625" style="60" customWidth="1"/>
    <col min="5387" max="5387" width="7.5703125" style="60" customWidth="1"/>
    <col min="5388" max="5388" width="5.5703125" style="60" customWidth="1"/>
    <col min="5389" max="5389" width="6.28515625" style="60" customWidth="1"/>
    <col min="5390" max="5390" width="7.140625" style="60" customWidth="1"/>
    <col min="5391" max="5391" width="13" style="60" customWidth="1"/>
    <col min="5392" max="5393" width="11.28515625" style="60" customWidth="1"/>
    <col min="5394" max="5394" width="12.5703125" style="60" customWidth="1"/>
    <col min="5395" max="5395" width="15" style="60" customWidth="1"/>
    <col min="5396" max="5396" width="9.140625" style="60"/>
    <col min="5397" max="5397" width="9.42578125" style="60" customWidth="1"/>
    <col min="5398" max="5398" width="9.85546875" style="60" customWidth="1"/>
    <col min="5399" max="5400" width="13.7109375" style="60" customWidth="1"/>
    <col min="5401" max="5401" width="13.140625" style="60" customWidth="1"/>
    <col min="5402" max="5402" width="18.140625" style="60" customWidth="1"/>
    <col min="5403" max="5403" width="11.42578125" style="60" customWidth="1"/>
    <col min="5404" max="5404" width="16" style="60" customWidth="1"/>
    <col min="5405" max="5405" width="20.7109375" style="60" bestFit="1" customWidth="1"/>
    <col min="5406" max="5634" width="9.140625" style="60"/>
    <col min="5635" max="5635" width="4.28515625" style="60" customWidth="1"/>
    <col min="5636" max="5636" width="22.7109375" style="60" customWidth="1"/>
    <col min="5637" max="5637" width="10.85546875" style="60" customWidth="1"/>
    <col min="5638" max="5639" width="9" style="60" customWidth="1"/>
    <col min="5640" max="5641" width="5.5703125" style="60" customWidth="1"/>
    <col min="5642" max="5642" width="7.140625" style="60" customWidth="1"/>
    <col min="5643" max="5643" width="7.5703125" style="60" customWidth="1"/>
    <col min="5644" max="5644" width="5.5703125" style="60" customWidth="1"/>
    <col min="5645" max="5645" width="6.28515625" style="60" customWidth="1"/>
    <col min="5646" max="5646" width="7.140625" style="60" customWidth="1"/>
    <col min="5647" max="5647" width="13" style="60" customWidth="1"/>
    <col min="5648" max="5649" width="11.28515625" style="60" customWidth="1"/>
    <col min="5650" max="5650" width="12.5703125" style="60" customWidth="1"/>
    <col min="5651" max="5651" width="15" style="60" customWidth="1"/>
    <col min="5652" max="5652" width="9.140625" style="60"/>
    <col min="5653" max="5653" width="9.42578125" style="60" customWidth="1"/>
    <col min="5654" max="5654" width="9.85546875" style="60" customWidth="1"/>
    <col min="5655" max="5656" width="13.7109375" style="60" customWidth="1"/>
    <col min="5657" max="5657" width="13.140625" style="60" customWidth="1"/>
    <col min="5658" max="5658" width="18.140625" style="60" customWidth="1"/>
    <col min="5659" max="5659" width="11.42578125" style="60" customWidth="1"/>
    <col min="5660" max="5660" width="16" style="60" customWidth="1"/>
    <col min="5661" max="5661" width="20.7109375" style="60" bestFit="1" customWidth="1"/>
    <col min="5662" max="5890" width="9.140625" style="60"/>
    <col min="5891" max="5891" width="4.28515625" style="60" customWidth="1"/>
    <col min="5892" max="5892" width="22.7109375" style="60" customWidth="1"/>
    <col min="5893" max="5893" width="10.85546875" style="60" customWidth="1"/>
    <col min="5894" max="5895" width="9" style="60" customWidth="1"/>
    <col min="5896" max="5897" width="5.5703125" style="60" customWidth="1"/>
    <col min="5898" max="5898" width="7.140625" style="60" customWidth="1"/>
    <col min="5899" max="5899" width="7.5703125" style="60" customWidth="1"/>
    <col min="5900" max="5900" width="5.5703125" style="60" customWidth="1"/>
    <col min="5901" max="5901" width="6.28515625" style="60" customWidth="1"/>
    <col min="5902" max="5902" width="7.140625" style="60" customWidth="1"/>
    <col min="5903" max="5903" width="13" style="60" customWidth="1"/>
    <col min="5904" max="5905" width="11.28515625" style="60" customWidth="1"/>
    <col min="5906" max="5906" width="12.5703125" style="60" customWidth="1"/>
    <col min="5907" max="5907" width="15" style="60" customWidth="1"/>
    <col min="5908" max="5908" width="9.140625" style="60"/>
    <col min="5909" max="5909" width="9.42578125" style="60" customWidth="1"/>
    <col min="5910" max="5910" width="9.85546875" style="60" customWidth="1"/>
    <col min="5911" max="5912" width="13.7109375" style="60" customWidth="1"/>
    <col min="5913" max="5913" width="13.140625" style="60" customWidth="1"/>
    <col min="5914" max="5914" width="18.140625" style="60" customWidth="1"/>
    <col min="5915" max="5915" width="11.42578125" style="60" customWidth="1"/>
    <col min="5916" max="5916" width="16" style="60" customWidth="1"/>
    <col min="5917" max="5917" width="20.7109375" style="60" bestFit="1" customWidth="1"/>
    <col min="5918" max="6146" width="9.140625" style="60"/>
    <col min="6147" max="6147" width="4.28515625" style="60" customWidth="1"/>
    <col min="6148" max="6148" width="22.7109375" style="60" customWidth="1"/>
    <col min="6149" max="6149" width="10.85546875" style="60" customWidth="1"/>
    <col min="6150" max="6151" width="9" style="60" customWidth="1"/>
    <col min="6152" max="6153" width="5.5703125" style="60" customWidth="1"/>
    <col min="6154" max="6154" width="7.140625" style="60" customWidth="1"/>
    <col min="6155" max="6155" width="7.5703125" style="60" customWidth="1"/>
    <col min="6156" max="6156" width="5.5703125" style="60" customWidth="1"/>
    <col min="6157" max="6157" width="6.28515625" style="60" customWidth="1"/>
    <col min="6158" max="6158" width="7.140625" style="60" customWidth="1"/>
    <col min="6159" max="6159" width="13" style="60" customWidth="1"/>
    <col min="6160" max="6161" width="11.28515625" style="60" customWidth="1"/>
    <col min="6162" max="6162" width="12.5703125" style="60" customWidth="1"/>
    <col min="6163" max="6163" width="15" style="60" customWidth="1"/>
    <col min="6164" max="6164" width="9.140625" style="60"/>
    <col min="6165" max="6165" width="9.42578125" style="60" customWidth="1"/>
    <col min="6166" max="6166" width="9.85546875" style="60" customWidth="1"/>
    <col min="6167" max="6168" width="13.7109375" style="60" customWidth="1"/>
    <col min="6169" max="6169" width="13.140625" style="60" customWidth="1"/>
    <col min="6170" max="6170" width="18.140625" style="60" customWidth="1"/>
    <col min="6171" max="6171" width="11.42578125" style="60" customWidth="1"/>
    <col min="6172" max="6172" width="16" style="60" customWidth="1"/>
    <col min="6173" max="6173" width="20.7109375" style="60" bestFit="1" customWidth="1"/>
    <col min="6174" max="6402" width="9.140625" style="60"/>
    <col min="6403" max="6403" width="4.28515625" style="60" customWidth="1"/>
    <col min="6404" max="6404" width="22.7109375" style="60" customWidth="1"/>
    <col min="6405" max="6405" width="10.85546875" style="60" customWidth="1"/>
    <col min="6406" max="6407" width="9" style="60" customWidth="1"/>
    <col min="6408" max="6409" width="5.5703125" style="60" customWidth="1"/>
    <col min="6410" max="6410" width="7.140625" style="60" customWidth="1"/>
    <col min="6411" max="6411" width="7.5703125" style="60" customWidth="1"/>
    <col min="6412" max="6412" width="5.5703125" style="60" customWidth="1"/>
    <col min="6413" max="6413" width="6.28515625" style="60" customWidth="1"/>
    <col min="6414" max="6414" width="7.140625" style="60" customWidth="1"/>
    <col min="6415" max="6415" width="13" style="60" customWidth="1"/>
    <col min="6416" max="6417" width="11.28515625" style="60" customWidth="1"/>
    <col min="6418" max="6418" width="12.5703125" style="60" customWidth="1"/>
    <col min="6419" max="6419" width="15" style="60" customWidth="1"/>
    <col min="6420" max="6420" width="9.140625" style="60"/>
    <col min="6421" max="6421" width="9.42578125" style="60" customWidth="1"/>
    <col min="6422" max="6422" width="9.85546875" style="60" customWidth="1"/>
    <col min="6423" max="6424" width="13.7109375" style="60" customWidth="1"/>
    <col min="6425" max="6425" width="13.140625" style="60" customWidth="1"/>
    <col min="6426" max="6426" width="18.140625" style="60" customWidth="1"/>
    <col min="6427" max="6427" width="11.42578125" style="60" customWidth="1"/>
    <col min="6428" max="6428" width="16" style="60" customWidth="1"/>
    <col min="6429" max="6429" width="20.7109375" style="60" bestFit="1" customWidth="1"/>
    <col min="6430" max="6658" width="9.140625" style="60"/>
    <col min="6659" max="6659" width="4.28515625" style="60" customWidth="1"/>
    <col min="6660" max="6660" width="22.7109375" style="60" customWidth="1"/>
    <col min="6661" max="6661" width="10.85546875" style="60" customWidth="1"/>
    <col min="6662" max="6663" width="9" style="60" customWidth="1"/>
    <col min="6664" max="6665" width="5.5703125" style="60" customWidth="1"/>
    <col min="6666" max="6666" width="7.140625" style="60" customWidth="1"/>
    <col min="6667" max="6667" width="7.5703125" style="60" customWidth="1"/>
    <col min="6668" max="6668" width="5.5703125" style="60" customWidth="1"/>
    <col min="6669" max="6669" width="6.28515625" style="60" customWidth="1"/>
    <col min="6670" max="6670" width="7.140625" style="60" customWidth="1"/>
    <col min="6671" max="6671" width="13" style="60" customWidth="1"/>
    <col min="6672" max="6673" width="11.28515625" style="60" customWidth="1"/>
    <col min="6674" max="6674" width="12.5703125" style="60" customWidth="1"/>
    <col min="6675" max="6675" width="15" style="60" customWidth="1"/>
    <col min="6676" max="6676" width="9.140625" style="60"/>
    <col min="6677" max="6677" width="9.42578125" style="60" customWidth="1"/>
    <col min="6678" max="6678" width="9.85546875" style="60" customWidth="1"/>
    <col min="6679" max="6680" width="13.7109375" style="60" customWidth="1"/>
    <col min="6681" max="6681" width="13.140625" style="60" customWidth="1"/>
    <col min="6682" max="6682" width="18.140625" style="60" customWidth="1"/>
    <col min="6683" max="6683" width="11.42578125" style="60" customWidth="1"/>
    <col min="6684" max="6684" width="16" style="60" customWidth="1"/>
    <col min="6685" max="6685" width="20.7109375" style="60" bestFit="1" customWidth="1"/>
    <col min="6686" max="6914" width="9.140625" style="60"/>
    <col min="6915" max="6915" width="4.28515625" style="60" customWidth="1"/>
    <col min="6916" max="6916" width="22.7109375" style="60" customWidth="1"/>
    <col min="6917" max="6917" width="10.85546875" style="60" customWidth="1"/>
    <col min="6918" max="6919" width="9" style="60" customWidth="1"/>
    <col min="6920" max="6921" width="5.5703125" style="60" customWidth="1"/>
    <col min="6922" max="6922" width="7.140625" style="60" customWidth="1"/>
    <col min="6923" max="6923" width="7.5703125" style="60" customWidth="1"/>
    <col min="6924" max="6924" width="5.5703125" style="60" customWidth="1"/>
    <col min="6925" max="6925" width="6.28515625" style="60" customWidth="1"/>
    <col min="6926" max="6926" width="7.140625" style="60" customWidth="1"/>
    <col min="6927" max="6927" width="13" style="60" customWidth="1"/>
    <col min="6928" max="6929" width="11.28515625" style="60" customWidth="1"/>
    <col min="6930" max="6930" width="12.5703125" style="60" customWidth="1"/>
    <col min="6931" max="6931" width="15" style="60" customWidth="1"/>
    <col min="6932" max="6932" width="9.140625" style="60"/>
    <col min="6933" max="6933" width="9.42578125" style="60" customWidth="1"/>
    <col min="6934" max="6934" width="9.85546875" style="60" customWidth="1"/>
    <col min="6935" max="6936" width="13.7109375" style="60" customWidth="1"/>
    <col min="6937" max="6937" width="13.140625" style="60" customWidth="1"/>
    <col min="6938" max="6938" width="18.140625" style="60" customWidth="1"/>
    <col min="6939" max="6939" width="11.42578125" style="60" customWidth="1"/>
    <col min="6940" max="6940" width="16" style="60" customWidth="1"/>
    <col min="6941" max="6941" width="20.7109375" style="60" bestFit="1" customWidth="1"/>
    <col min="6942" max="7170" width="9.140625" style="60"/>
    <col min="7171" max="7171" width="4.28515625" style="60" customWidth="1"/>
    <col min="7172" max="7172" width="22.7109375" style="60" customWidth="1"/>
    <col min="7173" max="7173" width="10.85546875" style="60" customWidth="1"/>
    <col min="7174" max="7175" width="9" style="60" customWidth="1"/>
    <col min="7176" max="7177" width="5.5703125" style="60" customWidth="1"/>
    <col min="7178" max="7178" width="7.140625" style="60" customWidth="1"/>
    <col min="7179" max="7179" width="7.5703125" style="60" customWidth="1"/>
    <col min="7180" max="7180" width="5.5703125" style="60" customWidth="1"/>
    <col min="7181" max="7181" width="6.28515625" style="60" customWidth="1"/>
    <col min="7182" max="7182" width="7.140625" style="60" customWidth="1"/>
    <col min="7183" max="7183" width="13" style="60" customWidth="1"/>
    <col min="7184" max="7185" width="11.28515625" style="60" customWidth="1"/>
    <col min="7186" max="7186" width="12.5703125" style="60" customWidth="1"/>
    <col min="7187" max="7187" width="15" style="60" customWidth="1"/>
    <col min="7188" max="7188" width="9.140625" style="60"/>
    <col min="7189" max="7189" width="9.42578125" style="60" customWidth="1"/>
    <col min="7190" max="7190" width="9.85546875" style="60" customWidth="1"/>
    <col min="7191" max="7192" width="13.7109375" style="60" customWidth="1"/>
    <col min="7193" max="7193" width="13.140625" style="60" customWidth="1"/>
    <col min="7194" max="7194" width="18.140625" style="60" customWidth="1"/>
    <col min="7195" max="7195" width="11.42578125" style="60" customWidth="1"/>
    <col min="7196" max="7196" width="16" style="60" customWidth="1"/>
    <col min="7197" max="7197" width="20.7109375" style="60" bestFit="1" customWidth="1"/>
    <col min="7198" max="7426" width="9.140625" style="60"/>
    <col min="7427" max="7427" width="4.28515625" style="60" customWidth="1"/>
    <col min="7428" max="7428" width="22.7109375" style="60" customWidth="1"/>
    <col min="7429" max="7429" width="10.85546875" style="60" customWidth="1"/>
    <col min="7430" max="7431" width="9" style="60" customWidth="1"/>
    <col min="7432" max="7433" width="5.5703125" style="60" customWidth="1"/>
    <col min="7434" max="7434" width="7.140625" style="60" customWidth="1"/>
    <col min="7435" max="7435" width="7.5703125" style="60" customWidth="1"/>
    <col min="7436" max="7436" width="5.5703125" style="60" customWidth="1"/>
    <col min="7437" max="7437" width="6.28515625" style="60" customWidth="1"/>
    <col min="7438" max="7438" width="7.140625" style="60" customWidth="1"/>
    <col min="7439" max="7439" width="13" style="60" customWidth="1"/>
    <col min="7440" max="7441" width="11.28515625" style="60" customWidth="1"/>
    <col min="7442" max="7442" width="12.5703125" style="60" customWidth="1"/>
    <col min="7443" max="7443" width="15" style="60" customWidth="1"/>
    <col min="7444" max="7444" width="9.140625" style="60"/>
    <col min="7445" max="7445" width="9.42578125" style="60" customWidth="1"/>
    <col min="7446" max="7446" width="9.85546875" style="60" customWidth="1"/>
    <col min="7447" max="7448" width="13.7109375" style="60" customWidth="1"/>
    <col min="7449" max="7449" width="13.140625" style="60" customWidth="1"/>
    <col min="7450" max="7450" width="18.140625" style="60" customWidth="1"/>
    <col min="7451" max="7451" width="11.42578125" style="60" customWidth="1"/>
    <col min="7452" max="7452" width="16" style="60" customWidth="1"/>
    <col min="7453" max="7453" width="20.7109375" style="60" bestFit="1" customWidth="1"/>
    <col min="7454" max="7682" width="9.140625" style="60"/>
    <col min="7683" max="7683" width="4.28515625" style="60" customWidth="1"/>
    <col min="7684" max="7684" width="22.7109375" style="60" customWidth="1"/>
    <col min="7685" max="7685" width="10.85546875" style="60" customWidth="1"/>
    <col min="7686" max="7687" width="9" style="60" customWidth="1"/>
    <col min="7688" max="7689" width="5.5703125" style="60" customWidth="1"/>
    <col min="7690" max="7690" width="7.140625" style="60" customWidth="1"/>
    <col min="7691" max="7691" width="7.5703125" style="60" customWidth="1"/>
    <col min="7692" max="7692" width="5.5703125" style="60" customWidth="1"/>
    <col min="7693" max="7693" width="6.28515625" style="60" customWidth="1"/>
    <col min="7694" max="7694" width="7.140625" style="60" customWidth="1"/>
    <col min="7695" max="7695" width="13" style="60" customWidth="1"/>
    <col min="7696" max="7697" width="11.28515625" style="60" customWidth="1"/>
    <col min="7698" max="7698" width="12.5703125" style="60" customWidth="1"/>
    <col min="7699" max="7699" width="15" style="60" customWidth="1"/>
    <col min="7700" max="7700" width="9.140625" style="60"/>
    <col min="7701" max="7701" width="9.42578125" style="60" customWidth="1"/>
    <col min="7702" max="7702" width="9.85546875" style="60" customWidth="1"/>
    <col min="7703" max="7704" width="13.7109375" style="60" customWidth="1"/>
    <col min="7705" max="7705" width="13.140625" style="60" customWidth="1"/>
    <col min="7706" max="7706" width="18.140625" style="60" customWidth="1"/>
    <col min="7707" max="7707" width="11.42578125" style="60" customWidth="1"/>
    <col min="7708" max="7708" width="16" style="60" customWidth="1"/>
    <col min="7709" max="7709" width="20.7109375" style="60" bestFit="1" customWidth="1"/>
    <col min="7710" max="7938" width="9.140625" style="60"/>
    <col min="7939" max="7939" width="4.28515625" style="60" customWidth="1"/>
    <col min="7940" max="7940" width="22.7109375" style="60" customWidth="1"/>
    <col min="7941" max="7941" width="10.85546875" style="60" customWidth="1"/>
    <col min="7942" max="7943" width="9" style="60" customWidth="1"/>
    <col min="7944" max="7945" width="5.5703125" style="60" customWidth="1"/>
    <col min="7946" max="7946" width="7.140625" style="60" customWidth="1"/>
    <col min="7947" max="7947" width="7.5703125" style="60" customWidth="1"/>
    <col min="7948" max="7948" width="5.5703125" style="60" customWidth="1"/>
    <col min="7949" max="7949" width="6.28515625" style="60" customWidth="1"/>
    <col min="7950" max="7950" width="7.140625" style="60" customWidth="1"/>
    <col min="7951" max="7951" width="13" style="60" customWidth="1"/>
    <col min="7952" max="7953" width="11.28515625" style="60" customWidth="1"/>
    <col min="7954" max="7954" width="12.5703125" style="60" customWidth="1"/>
    <col min="7955" max="7955" width="15" style="60" customWidth="1"/>
    <col min="7956" max="7956" width="9.140625" style="60"/>
    <col min="7957" max="7957" width="9.42578125" style="60" customWidth="1"/>
    <col min="7958" max="7958" width="9.85546875" style="60" customWidth="1"/>
    <col min="7959" max="7960" width="13.7109375" style="60" customWidth="1"/>
    <col min="7961" max="7961" width="13.140625" style="60" customWidth="1"/>
    <col min="7962" max="7962" width="18.140625" style="60" customWidth="1"/>
    <col min="7963" max="7963" width="11.42578125" style="60" customWidth="1"/>
    <col min="7964" max="7964" width="16" style="60" customWidth="1"/>
    <col min="7965" max="7965" width="20.7109375" style="60" bestFit="1" customWidth="1"/>
    <col min="7966" max="8194" width="9.140625" style="60"/>
    <col min="8195" max="8195" width="4.28515625" style="60" customWidth="1"/>
    <col min="8196" max="8196" width="22.7109375" style="60" customWidth="1"/>
    <col min="8197" max="8197" width="10.85546875" style="60" customWidth="1"/>
    <col min="8198" max="8199" width="9" style="60" customWidth="1"/>
    <col min="8200" max="8201" width="5.5703125" style="60" customWidth="1"/>
    <col min="8202" max="8202" width="7.140625" style="60" customWidth="1"/>
    <col min="8203" max="8203" width="7.5703125" style="60" customWidth="1"/>
    <col min="8204" max="8204" width="5.5703125" style="60" customWidth="1"/>
    <col min="8205" max="8205" width="6.28515625" style="60" customWidth="1"/>
    <col min="8206" max="8206" width="7.140625" style="60" customWidth="1"/>
    <col min="8207" max="8207" width="13" style="60" customWidth="1"/>
    <col min="8208" max="8209" width="11.28515625" style="60" customWidth="1"/>
    <col min="8210" max="8210" width="12.5703125" style="60" customWidth="1"/>
    <col min="8211" max="8211" width="15" style="60" customWidth="1"/>
    <col min="8212" max="8212" width="9.140625" style="60"/>
    <col min="8213" max="8213" width="9.42578125" style="60" customWidth="1"/>
    <col min="8214" max="8214" width="9.85546875" style="60" customWidth="1"/>
    <col min="8215" max="8216" width="13.7109375" style="60" customWidth="1"/>
    <col min="8217" max="8217" width="13.140625" style="60" customWidth="1"/>
    <col min="8218" max="8218" width="18.140625" style="60" customWidth="1"/>
    <col min="8219" max="8219" width="11.42578125" style="60" customWidth="1"/>
    <col min="8220" max="8220" width="16" style="60" customWidth="1"/>
    <col min="8221" max="8221" width="20.7109375" style="60" bestFit="1" customWidth="1"/>
    <col min="8222" max="8450" width="9.140625" style="60"/>
    <col min="8451" max="8451" width="4.28515625" style="60" customWidth="1"/>
    <col min="8452" max="8452" width="22.7109375" style="60" customWidth="1"/>
    <col min="8453" max="8453" width="10.85546875" style="60" customWidth="1"/>
    <col min="8454" max="8455" width="9" style="60" customWidth="1"/>
    <col min="8456" max="8457" width="5.5703125" style="60" customWidth="1"/>
    <col min="8458" max="8458" width="7.140625" style="60" customWidth="1"/>
    <col min="8459" max="8459" width="7.5703125" style="60" customWidth="1"/>
    <col min="8460" max="8460" width="5.5703125" style="60" customWidth="1"/>
    <col min="8461" max="8461" width="6.28515625" style="60" customWidth="1"/>
    <col min="8462" max="8462" width="7.140625" style="60" customWidth="1"/>
    <col min="8463" max="8463" width="13" style="60" customWidth="1"/>
    <col min="8464" max="8465" width="11.28515625" style="60" customWidth="1"/>
    <col min="8466" max="8466" width="12.5703125" style="60" customWidth="1"/>
    <col min="8467" max="8467" width="15" style="60" customWidth="1"/>
    <col min="8468" max="8468" width="9.140625" style="60"/>
    <col min="8469" max="8469" width="9.42578125" style="60" customWidth="1"/>
    <col min="8470" max="8470" width="9.85546875" style="60" customWidth="1"/>
    <col min="8471" max="8472" width="13.7109375" style="60" customWidth="1"/>
    <col min="8473" max="8473" width="13.140625" style="60" customWidth="1"/>
    <col min="8474" max="8474" width="18.140625" style="60" customWidth="1"/>
    <col min="8475" max="8475" width="11.42578125" style="60" customWidth="1"/>
    <col min="8476" max="8476" width="16" style="60" customWidth="1"/>
    <col min="8477" max="8477" width="20.7109375" style="60" bestFit="1" customWidth="1"/>
    <col min="8478" max="8706" width="9.140625" style="60"/>
    <col min="8707" max="8707" width="4.28515625" style="60" customWidth="1"/>
    <col min="8708" max="8708" width="22.7109375" style="60" customWidth="1"/>
    <col min="8709" max="8709" width="10.85546875" style="60" customWidth="1"/>
    <col min="8710" max="8711" width="9" style="60" customWidth="1"/>
    <col min="8712" max="8713" width="5.5703125" style="60" customWidth="1"/>
    <col min="8714" max="8714" width="7.140625" style="60" customWidth="1"/>
    <col min="8715" max="8715" width="7.5703125" style="60" customWidth="1"/>
    <col min="8716" max="8716" width="5.5703125" style="60" customWidth="1"/>
    <col min="8717" max="8717" width="6.28515625" style="60" customWidth="1"/>
    <col min="8718" max="8718" width="7.140625" style="60" customWidth="1"/>
    <col min="8719" max="8719" width="13" style="60" customWidth="1"/>
    <col min="8720" max="8721" width="11.28515625" style="60" customWidth="1"/>
    <col min="8722" max="8722" width="12.5703125" style="60" customWidth="1"/>
    <col min="8723" max="8723" width="15" style="60" customWidth="1"/>
    <col min="8724" max="8724" width="9.140625" style="60"/>
    <col min="8725" max="8725" width="9.42578125" style="60" customWidth="1"/>
    <col min="8726" max="8726" width="9.85546875" style="60" customWidth="1"/>
    <col min="8727" max="8728" width="13.7109375" style="60" customWidth="1"/>
    <col min="8729" max="8729" width="13.140625" style="60" customWidth="1"/>
    <col min="8730" max="8730" width="18.140625" style="60" customWidth="1"/>
    <col min="8731" max="8731" width="11.42578125" style="60" customWidth="1"/>
    <col min="8732" max="8732" width="16" style="60" customWidth="1"/>
    <col min="8733" max="8733" width="20.7109375" style="60" bestFit="1" customWidth="1"/>
    <col min="8734" max="8962" width="9.140625" style="60"/>
    <col min="8963" max="8963" width="4.28515625" style="60" customWidth="1"/>
    <col min="8964" max="8964" width="22.7109375" style="60" customWidth="1"/>
    <col min="8965" max="8965" width="10.85546875" style="60" customWidth="1"/>
    <col min="8966" max="8967" width="9" style="60" customWidth="1"/>
    <col min="8968" max="8969" width="5.5703125" style="60" customWidth="1"/>
    <col min="8970" max="8970" width="7.140625" style="60" customWidth="1"/>
    <col min="8971" max="8971" width="7.5703125" style="60" customWidth="1"/>
    <col min="8972" max="8972" width="5.5703125" style="60" customWidth="1"/>
    <col min="8973" max="8973" width="6.28515625" style="60" customWidth="1"/>
    <col min="8974" max="8974" width="7.140625" style="60" customWidth="1"/>
    <col min="8975" max="8975" width="13" style="60" customWidth="1"/>
    <col min="8976" max="8977" width="11.28515625" style="60" customWidth="1"/>
    <col min="8978" max="8978" width="12.5703125" style="60" customWidth="1"/>
    <col min="8979" max="8979" width="15" style="60" customWidth="1"/>
    <col min="8980" max="8980" width="9.140625" style="60"/>
    <col min="8981" max="8981" width="9.42578125" style="60" customWidth="1"/>
    <col min="8982" max="8982" width="9.85546875" style="60" customWidth="1"/>
    <col min="8983" max="8984" width="13.7109375" style="60" customWidth="1"/>
    <col min="8985" max="8985" width="13.140625" style="60" customWidth="1"/>
    <col min="8986" max="8986" width="18.140625" style="60" customWidth="1"/>
    <col min="8987" max="8987" width="11.42578125" style="60" customWidth="1"/>
    <col min="8988" max="8988" width="16" style="60" customWidth="1"/>
    <col min="8989" max="8989" width="20.7109375" style="60" bestFit="1" customWidth="1"/>
    <col min="8990" max="9218" width="9.140625" style="60"/>
    <col min="9219" max="9219" width="4.28515625" style="60" customWidth="1"/>
    <col min="9220" max="9220" width="22.7109375" style="60" customWidth="1"/>
    <col min="9221" max="9221" width="10.85546875" style="60" customWidth="1"/>
    <col min="9222" max="9223" width="9" style="60" customWidth="1"/>
    <col min="9224" max="9225" width="5.5703125" style="60" customWidth="1"/>
    <col min="9226" max="9226" width="7.140625" style="60" customWidth="1"/>
    <col min="9227" max="9227" width="7.5703125" style="60" customWidth="1"/>
    <col min="9228" max="9228" width="5.5703125" style="60" customWidth="1"/>
    <col min="9229" max="9229" width="6.28515625" style="60" customWidth="1"/>
    <col min="9230" max="9230" width="7.140625" style="60" customWidth="1"/>
    <col min="9231" max="9231" width="13" style="60" customWidth="1"/>
    <col min="9232" max="9233" width="11.28515625" style="60" customWidth="1"/>
    <col min="9234" max="9234" width="12.5703125" style="60" customWidth="1"/>
    <col min="9235" max="9235" width="15" style="60" customWidth="1"/>
    <col min="9236" max="9236" width="9.140625" style="60"/>
    <col min="9237" max="9237" width="9.42578125" style="60" customWidth="1"/>
    <col min="9238" max="9238" width="9.85546875" style="60" customWidth="1"/>
    <col min="9239" max="9240" width="13.7109375" style="60" customWidth="1"/>
    <col min="9241" max="9241" width="13.140625" style="60" customWidth="1"/>
    <col min="9242" max="9242" width="18.140625" style="60" customWidth="1"/>
    <col min="9243" max="9243" width="11.42578125" style="60" customWidth="1"/>
    <col min="9244" max="9244" width="16" style="60" customWidth="1"/>
    <col min="9245" max="9245" width="20.7109375" style="60" bestFit="1" customWidth="1"/>
    <col min="9246" max="9474" width="9.140625" style="60"/>
    <col min="9475" max="9475" width="4.28515625" style="60" customWidth="1"/>
    <col min="9476" max="9476" width="22.7109375" style="60" customWidth="1"/>
    <col min="9477" max="9477" width="10.85546875" style="60" customWidth="1"/>
    <col min="9478" max="9479" width="9" style="60" customWidth="1"/>
    <col min="9480" max="9481" width="5.5703125" style="60" customWidth="1"/>
    <col min="9482" max="9482" width="7.140625" style="60" customWidth="1"/>
    <col min="9483" max="9483" width="7.5703125" style="60" customWidth="1"/>
    <col min="9484" max="9484" width="5.5703125" style="60" customWidth="1"/>
    <col min="9485" max="9485" width="6.28515625" style="60" customWidth="1"/>
    <col min="9486" max="9486" width="7.140625" style="60" customWidth="1"/>
    <col min="9487" max="9487" width="13" style="60" customWidth="1"/>
    <col min="9488" max="9489" width="11.28515625" style="60" customWidth="1"/>
    <col min="9490" max="9490" width="12.5703125" style="60" customWidth="1"/>
    <col min="9491" max="9491" width="15" style="60" customWidth="1"/>
    <col min="9492" max="9492" width="9.140625" style="60"/>
    <col min="9493" max="9493" width="9.42578125" style="60" customWidth="1"/>
    <col min="9494" max="9494" width="9.85546875" style="60" customWidth="1"/>
    <col min="9495" max="9496" width="13.7109375" style="60" customWidth="1"/>
    <col min="9497" max="9497" width="13.140625" style="60" customWidth="1"/>
    <col min="9498" max="9498" width="18.140625" style="60" customWidth="1"/>
    <col min="9499" max="9499" width="11.42578125" style="60" customWidth="1"/>
    <col min="9500" max="9500" width="16" style="60" customWidth="1"/>
    <col min="9501" max="9501" width="20.7109375" style="60" bestFit="1" customWidth="1"/>
    <col min="9502" max="9730" width="9.140625" style="60"/>
    <col min="9731" max="9731" width="4.28515625" style="60" customWidth="1"/>
    <col min="9732" max="9732" width="22.7109375" style="60" customWidth="1"/>
    <col min="9733" max="9733" width="10.85546875" style="60" customWidth="1"/>
    <col min="9734" max="9735" width="9" style="60" customWidth="1"/>
    <col min="9736" max="9737" width="5.5703125" style="60" customWidth="1"/>
    <col min="9738" max="9738" width="7.140625" style="60" customWidth="1"/>
    <col min="9739" max="9739" width="7.5703125" style="60" customWidth="1"/>
    <col min="9740" max="9740" width="5.5703125" style="60" customWidth="1"/>
    <col min="9741" max="9741" width="6.28515625" style="60" customWidth="1"/>
    <col min="9742" max="9742" width="7.140625" style="60" customWidth="1"/>
    <col min="9743" max="9743" width="13" style="60" customWidth="1"/>
    <col min="9744" max="9745" width="11.28515625" style="60" customWidth="1"/>
    <col min="9746" max="9746" width="12.5703125" style="60" customWidth="1"/>
    <col min="9747" max="9747" width="15" style="60" customWidth="1"/>
    <col min="9748" max="9748" width="9.140625" style="60"/>
    <col min="9749" max="9749" width="9.42578125" style="60" customWidth="1"/>
    <col min="9750" max="9750" width="9.85546875" style="60" customWidth="1"/>
    <col min="9751" max="9752" width="13.7109375" style="60" customWidth="1"/>
    <col min="9753" max="9753" width="13.140625" style="60" customWidth="1"/>
    <col min="9754" max="9754" width="18.140625" style="60" customWidth="1"/>
    <col min="9755" max="9755" width="11.42578125" style="60" customWidth="1"/>
    <col min="9756" max="9756" width="16" style="60" customWidth="1"/>
    <col min="9757" max="9757" width="20.7109375" style="60" bestFit="1" customWidth="1"/>
    <col min="9758" max="9986" width="9.140625" style="60"/>
    <col min="9987" max="9987" width="4.28515625" style="60" customWidth="1"/>
    <col min="9988" max="9988" width="22.7109375" style="60" customWidth="1"/>
    <col min="9989" max="9989" width="10.85546875" style="60" customWidth="1"/>
    <col min="9990" max="9991" width="9" style="60" customWidth="1"/>
    <col min="9992" max="9993" width="5.5703125" style="60" customWidth="1"/>
    <col min="9994" max="9994" width="7.140625" style="60" customWidth="1"/>
    <col min="9995" max="9995" width="7.5703125" style="60" customWidth="1"/>
    <col min="9996" max="9996" width="5.5703125" style="60" customWidth="1"/>
    <col min="9997" max="9997" width="6.28515625" style="60" customWidth="1"/>
    <col min="9998" max="9998" width="7.140625" style="60" customWidth="1"/>
    <col min="9999" max="9999" width="13" style="60" customWidth="1"/>
    <col min="10000" max="10001" width="11.28515625" style="60" customWidth="1"/>
    <col min="10002" max="10002" width="12.5703125" style="60" customWidth="1"/>
    <col min="10003" max="10003" width="15" style="60" customWidth="1"/>
    <col min="10004" max="10004" width="9.140625" style="60"/>
    <col min="10005" max="10005" width="9.42578125" style="60" customWidth="1"/>
    <col min="10006" max="10006" width="9.85546875" style="60" customWidth="1"/>
    <col min="10007" max="10008" width="13.7109375" style="60" customWidth="1"/>
    <col min="10009" max="10009" width="13.140625" style="60" customWidth="1"/>
    <col min="10010" max="10010" width="18.140625" style="60" customWidth="1"/>
    <col min="10011" max="10011" width="11.42578125" style="60" customWidth="1"/>
    <col min="10012" max="10012" width="16" style="60" customWidth="1"/>
    <col min="10013" max="10013" width="20.7109375" style="60" bestFit="1" customWidth="1"/>
    <col min="10014" max="10242" width="9.140625" style="60"/>
    <col min="10243" max="10243" width="4.28515625" style="60" customWidth="1"/>
    <col min="10244" max="10244" width="22.7109375" style="60" customWidth="1"/>
    <col min="10245" max="10245" width="10.85546875" style="60" customWidth="1"/>
    <col min="10246" max="10247" width="9" style="60" customWidth="1"/>
    <col min="10248" max="10249" width="5.5703125" style="60" customWidth="1"/>
    <col min="10250" max="10250" width="7.140625" style="60" customWidth="1"/>
    <col min="10251" max="10251" width="7.5703125" style="60" customWidth="1"/>
    <col min="10252" max="10252" width="5.5703125" style="60" customWidth="1"/>
    <col min="10253" max="10253" width="6.28515625" style="60" customWidth="1"/>
    <col min="10254" max="10254" width="7.140625" style="60" customWidth="1"/>
    <col min="10255" max="10255" width="13" style="60" customWidth="1"/>
    <col min="10256" max="10257" width="11.28515625" style="60" customWidth="1"/>
    <col min="10258" max="10258" width="12.5703125" style="60" customWidth="1"/>
    <col min="10259" max="10259" width="15" style="60" customWidth="1"/>
    <col min="10260" max="10260" width="9.140625" style="60"/>
    <col min="10261" max="10261" width="9.42578125" style="60" customWidth="1"/>
    <col min="10262" max="10262" width="9.85546875" style="60" customWidth="1"/>
    <col min="10263" max="10264" width="13.7109375" style="60" customWidth="1"/>
    <col min="10265" max="10265" width="13.140625" style="60" customWidth="1"/>
    <col min="10266" max="10266" width="18.140625" style="60" customWidth="1"/>
    <col min="10267" max="10267" width="11.42578125" style="60" customWidth="1"/>
    <col min="10268" max="10268" width="16" style="60" customWidth="1"/>
    <col min="10269" max="10269" width="20.7109375" style="60" bestFit="1" customWidth="1"/>
    <col min="10270" max="10498" width="9.140625" style="60"/>
    <col min="10499" max="10499" width="4.28515625" style="60" customWidth="1"/>
    <col min="10500" max="10500" width="22.7109375" style="60" customWidth="1"/>
    <col min="10501" max="10501" width="10.85546875" style="60" customWidth="1"/>
    <col min="10502" max="10503" width="9" style="60" customWidth="1"/>
    <col min="10504" max="10505" width="5.5703125" style="60" customWidth="1"/>
    <col min="10506" max="10506" width="7.140625" style="60" customWidth="1"/>
    <col min="10507" max="10507" width="7.5703125" style="60" customWidth="1"/>
    <col min="10508" max="10508" width="5.5703125" style="60" customWidth="1"/>
    <col min="10509" max="10509" width="6.28515625" style="60" customWidth="1"/>
    <col min="10510" max="10510" width="7.140625" style="60" customWidth="1"/>
    <col min="10511" max="10511" width="13" style="60" customWidth="1"/>
    <col min="10512" max="10513" width="11.28515625" style="60" customWidth="1"/>
    <col min="10514" max="10514" width="12.5703125" style="60" customWidth="1"/>
    <col min="10515" max="10515" width="15" style="60" customWidth="1"/>
    <col min="10516" max="10516" width="9.140625" style="60"/>
    <col min="10517" max="10517" width="9.42578125" style="60" customWidth="1"/>
    <col min="10518" max="10518" width="9.85546875" style="60" customWidth="1"/>
    <col min="10519" max="10520" width="13.7109375" style="60" customWidth="1"/>
    <col min="10521" max="10521" width="13.140625" style="60" customWidth="1"/>
    <col min="10522" max="10522" width="18.140625" style="60" customWidth="1"/>
    <col min="10523" max="10523" width="11.42578125" style="60" customWidth="1"/>
    <col min="10524" max="10524" width="16" style="60" customWidth="1"/>
    <col min="10525" max="10525" width="20.7109375" style="60" bestFit="1" customWidth="1"/>
    <col min="10526" max="10754" width="9.140625" style="60"/>
    <col min="10755" max="10755" width="4.28515625" style="60" customWidth="1"/>
    <col min="10756" max="10756" width="22.7109375" style="60" customWidth="1"/>
    <col min="10757" max="10757" width="10.85546875" style="60" customWidth="1"/>
    <col min="10758" max="10759" width="9" style="60" customWidth="1"/>
    <col min="10760" max="10761" width="5.5703125" style="60" customWidth="1"/>
    <col min="10762" max="10762" width="7.140625" style="60" customWidth="1"/>
    <col min="10763" max="10763" width="7.5703125" style="60" customWidth="1"/>
    <col min="10764" max="10764" width="5.5703125" style="60" customWidth="1"/>
    <col min="10765" max="10765" width="6.28515625" style="60" customWidth="1"/>
    <col min="10766" max="10766" width="7.140625" style="60" customWidth="1"/>
    <col min="10767" max="10767" width="13" style="60" customWidth="1"/>
    <col min="10768" max="10769" width="11.28515625" style="60" customWidth="1"/>
    <col min="10770" max="10770" width="12.5703125" style="60" customWidth="1"/>
    <col min="10771" max="10771" width="15" style="60" customWidth="1"/>
    <col min="10772" max="10772" width="9.140625" style="60"/>
    <col min="10773" max="10773" width="9.42578125" style="60" customWidth="1"/>
    <col min="10774" max="10774" width="9.85546875" style="60" customWidth="1"/>
    <col min="10775" max="10776" width="13.7109375" style="60" customWidth="1"/>
    <col min="10777" max="10777" width="13.140625" style="60" customWidth="1"/>
    <col min="10778" max="10778" width="18.140625" style="60" customWidth="1"/>
    <col min="10779" max="10779" width="11.42578125" style="60" customWidth="1"/>
    <col min="10780" max="10780" width="16" style="60" customWidth="1"/>
    <col min="10781" max="10781" width="20.7109375" style="60" bestFit="1" customWidth="1"/>
    <col min="10782" max="11010" width="9.140625" style="60"/>
    <col min="11011" max="11011" width="4.28515625" style="60" customWidth="1"/>
    <col min="11012" max="11012" width="22.7109375" style="60" customWidth="1"/>
    <col min="11013" max="11013" width="10.85546875" style="60" customWidth="1"/>
    <col min="11014" max="11015" width="9" style="60" customWidth="1"/>
    <col min="11016" max="11017" width="5.5703125" style="60" customWidth="1"/>
    <col min="11018" max="11018" width="7.140625" style="60" customWidth="1"/>
    <col min="11019" max="11019" width="7.5703125" style="60" customWidth="1"/>
    <col min="11020" max="11020" width="5.5703125" style="60" customWidth="1"/>
    <col min="11021" max="11021" width="6.28515625" style="60" customWidth="1"/>
    <col min="11022" max="11022" width="7.140625" style="60" customWidth="1"/>
    <col min="11023" max="11023" width="13" style="60" customWidth="1"/>
    <col min="11024" max="11025" width="11.28515625" style="60" customWidth="1"/>
    <col min="11026" max="11026" width="12.5703125" style="60" customWidth="1"/>
    <col min="11027" max="11027" width="15" style="60" customWidth="1"/>
    <col min="11028" max="11028" width="9.140625" style="60"/>
    <col min="11029" max="11029" width="9.42578125" style="60" customWidth="1"/>
    <col min="11030" max="11030" width="9.85546875" style="60" customWidth="1"/>
    <col min="11031" max="11032" width="13.7109375" style="60" customWidth="1"/>
    <col min="11033" max="11033" width="13.140625" style="60" customWidth="1"/>
    <col min="11034" max="11034" width="18.140625" style="60" customWidth="1"/>
    <col min="11035" max="11035" width="11.42578125" style="60" customWidth="1"/>
    <col min="11036" max="11036" width="16" style="60" customWidth="1"/>
    <col min="11037" max="11037" width="20.7109375" style="60" bestFit="1" customWidth="1"/>
    <col min="11038" max="11266" width="9.140625" style="60"/>
    <col min="11267" max="11267" width="4.28515625" style="60" customWidth="1"/>
    <col min="11268" max="11268" width="22.7109375" style="60" customWidth="1"/>
    <col min="11269" max="11269" width="10.85546875" style="60" customWidth="1"/>
    <col min="11270" max="11271" width="9" style="60" customWidth="1"/>
    <col min="11272" max="11273" width="5.5703125" style="60" customWidth="1"/>
    <col min="11274" max="11274" width="7.140625" style="60" customWidth="1"/>
    <col min="11275" max="11275" width="7.5703125" style="60" customWidth="1"/>
    <col min="11276" max="11276" width="5.5703125" style="60" customWidth="1"/>
    <col min="11277" max="11277" width="6.28515625" style="60" customWidth="1"/>
    <col min="11278" max="11278" width="7.140625" style="60" customWidth="1"/>
    <col min="11279" max="11279" width="13" style="60" customWidth="1"/>
    <col min="11280" max="11281" width="11.28515625" style="60" customWidth="1"/>
    <col min="11282" max="11282" width="12.5703125" style="60" customWidth="1"/>
    <col min="11283" max="11283" width="15" style="60" customWidth="1"/>
    <col min="11284" max="11284" width="9.140625" style="60"/>
    <col min="11285" max="11285" width="9.42578125" style="60" customWidth="1"/>
    <col min="11286" max="11286" width="9.85546875" style="60" customWidth="1"/>
    <col min="11287" max="11288" width="13.7109375" style="60" customWidth="1"/>
    <col min="11289" max="11289" width="13.140625" style="60" customWidth="1"/>
    <col min="11290" max="11290" width="18.140625" style="60" customWidth="1"/>
    <col min="11291" max="11291" width="11.42578125" style="60" customWidth="1"/>
    <col min="11292" max="11292" width="16" style="60" customWidth="1"/>
    <col min="11293" max="11293" width="20.7109375" style="60" bestFit="1" customWidth="1"/>
    <col min="11294" max="11522" width="9.140625" style="60"/>
    <col min="11523" max="11523" width="4.28515625" style="60" customWidth="1"/>
    <col min="11524" max="11524" width="22.7109375" style="60" customWidth="1"/>
    <col min="11525" max="11525" width="10.85546875" style="60" customWidth="1"/>
    <col min="11526" max="11527" width="9" style="60" customWidth="1"/>
    <col min="11528" max="11529" width="5.5703125" style="60" customWidth="1"/>
    <col min="11530" max="11530" width="7.140625" style="60" customWidth="1"/>
    <col min="11531" max="11531" width="7.5703125" style="60" customWidth="1"/>
    <col min="11532" max="11532" width="5.5703125" style="60" customWidth="1"/>
    <col min="11533" max="11533" width="6.28515625" style="60" customWidth="1"/>
    <col min="11534" max="11534" width="7.140625" style="60" customWidth="1"/>
    <col min="11535" max="11535" width="13" style="60" customWidth="1"/>
    <col min="11536" max="11537" width="11.28515625" style="60" customWidth="1"/>
    <col min="11538" max="11538" width="12.5703125" style="60" customWidth="1"/>
    <col min="11539" max="11539" width="15" style="60" customWidth="1"/>
    <col min="11540" max="11540" width="9.140625" style="60"/>
    <col min="11541" max="11541" width="9.42578125" style="60" customWidth="1"/>
    <col min="11542" max="11542" width="9.85546875" style="60" customWidth="1"/>
    <col min="11543" max="11544" width="13.7109375" style="60" customWidth="1"/>
    <col min="11545" max="11545" width="13.140625" style="60" customWidth="1"/>
    <col min="11546" max="11546" width="18.140625" style="60" customWidth="1"/>
    <col min="11547" max="11547" width="11.42578125" style="60" customWidth="1"/>
    <col min="11548" max="11548" width="16" style="60" customWidth="1"/>
    <col min="11549" max="11549" width="20.7109375" style="60" bestFit="1" customWidth="1"/>
    <col min="11550" max="11778" width="9.140625" style="60"/>
    <col min="11779" max="11779" width="4.28515625" style="60" customWidth="1"/>
    <col min="11780" max="11780" width="22.7109375" style="60" customWidth="1"/>
    <col min="11781" max="11781" width="10.85546875" style="60" customWidth="1"/>
    <col min="11782" max="11783" width="9" style="60" customWidth="1"/>
    <col min="11784" max="11785" width="5.5703125" style="60" customWidth="1"/>
    <col min="11786" max="11786" width="7.140625" style="60" customWidth="1"/>
    <col min="11787" max="11787" width="7.5703125" style="60" customWidth="1"/>
    <col min="11788" max="11788" width="5.5703125" style="60" customWidth="1"/>
    <col min="11789" max="11789" width="6.28515625" style="60" customWidth="1"/>
    <col min="11790" max="11790" width="7.140625" style="60" customWidth="1"/>
    <col min="11791" max="11791" width="13" style="60" customWidth="1"/>
    <col min="11792" max="11793" width="11.28515625" style="60" customWidth="1"/>
    <col min="11794" max="11794" width="12.5703125" style="60" customWidth="1"/>
    <col min="11795" max="11795" width="15" style="60" customWidth="1"/>
    <col min="11796" max="11796" width="9.140625" style="60"/>
    <col min="11797" max="11797" width="9.42578125" style="60" customWidth="1"/>
    <col min="11798" max="11798" width="9.85546875" style="60" customWidth="1"/>
    <col min="11799" max="11800" width="13.7109375" style="60" customWidth="1"/>
    <col min="11801" max="11801" width="13.140625" style="60" customWidth="1"/>
    <col min="11802" max="11802" width="18.140625" style="60" customWidth="1"/>
    <col min="11803" max="11803" width="11.42578125" style="60" customWidth="1"/>
    <col min="11804" max="11804" width="16" style="60" customWidth="1"/>
    <col min="11805" max="11805" width="20.7109375" style="60" bestFit="1" customWidth="1"/>
    <col min="11806" max="12034" width="9.140625" style="60"/>
    <col min="12035" max="12035" width="4.28515625" style="60" customWidth="1"/>
    <col min="12036" max="12036" width="22.7109375" style="60" customWidth="1"/>
    <col min="12037" max="12037" width="10.85546875" style="60" customWidth="1"/>
    <col min="12038" max="12039" width="9" style="60" customWidth="1"/>
    <col min="12040" max="12041" width="5.5703125" style="60" customWidth="1"/>
    <col min="12042" max="12042" width="7.140625" style="60" customWidth="1"/>
    <col min="12043" max="12043" width="7.5703125" style="60" customWidth="1"/>
    <col min="12044" max="12044" width="5.5703125" style="60" customWidth="1"/>
    <col min="12045" max="12045" width="6.28515625" style="60" customWidth="1"/>
    <col min="12046" max="12046" width="7.140625" style="60" customWidth="1"/>
    <col min="12047" max="12047" width="13" style="60" customWidth="1"/>
    <col min="12048" max="12049" width="11.28515625" style="60" customWidth="1"/>
    <col min="12050" max="12050" width="12.5703125" style="60" customWidth="1"/>
    <col min="12051" max="12051" width="15" style="60" customWidth="1"/>
    <col min="12052" max="12052" width="9.140625" style="60"/>
    <col min="12053" max="12053" width="9.42578125" style="60" customWidth="1"/>
    <col min="12054" max="12054" width="9.85546875" style="60" customWidth="1"/>
    <col min="12055" max="12056" width="13.7109375" style="60" customWidth="1"/>
    <col min="12057" max="12057" width="13.140625" style="60" customWidth="1"/>
    <col min="12058" max="12058" width="18.140625" style="60" customWidth="1"/>
    <col min="12059" max="12059" width="11.42578125" style="60" customWidth="1"/>
    <col min="12060" max="12060" width="16" style="60" customWidth="1"/>
    <col min="12061" max="12061" width="20.7109375" style="60" bestFit="1" customWidth="1"/>
    <col min="12062" max="12290" width="9.140625" style="60"/>
    <col min="12291" max="12291" width="4.28515625" style="60" customWidth="1"/>
    <col min="12292" max="12292" width="22.7109375" style="60" customWidth="1"/>
    <col min="12293" max="12293" width="10.85546875" style="60" customWidth="1"/>
    <col min="12294" max="12295" width="9" style="60" customWidth="1"/>
    <col min="12296" max="12297" width="5.5703125" style="60" customWidth="1"/>
    <col min="12298" max="12298" width="7.140625" style="60" customWidth="1"/>
    <col min="12299" max="12299" width="7.5703125" style="60" customWidth="1"/>
    <col min="12300" max="12300" width="5.5703125" style="60" customWidth="1"/>
    <col min="12301" max="12301" width="6.28515625" style="60" customWidth="1"/>
    <col min="12302" max="12302" width="7.140625" style="60" customWidth="1"/>
    <col min="12303" max="12303" width="13" style="60" customWidth="1"/>
    <col min="12304" max="12305" width="11.28515625" style="60" customWidth="1"/>
    <col min="12306" max="12306" width="12.5703125" style="60" customWidth="1"/>
    <col min="12307" max="12307" width="15" style="60" customWidth="1"/>
    <col min="12308" max="12308" width="9.140625" style="60"/>
    <col min="12309" max="12309" width="9.42578125" style="60" customWidth="1"/>
    <col min="12310" max="12310" width="9.85546875" style="60" customWidth="1"/>
    <col min="12311" max="12312" width="13.7109375" style="60" customWidth="1"/>
    <col min="12313" max="12313" width="13.140625" style="60" customWidth="1"/>
    <col min="12314" max="12314" width="18.140625" style="60" customWidth="1"/>
    <col min="12315" max="12315" width="11.42578125" style="60" customWidth="1"/>
    <col min="12316" max="12316" width="16" style="60" customWidth="1"/>
    <col min="12317" max="12317" width="20.7109375" style="60" bestFit="1" customWidth="1"/>
    <col min="12318" max="12546" width="9.140625" style="60"/>
    <col min="12547" max="12547" width="4.28515625" style="60" customWidth="1"/>
    <col min="12548" max="12548" width="22.7109375" style="60" customWidth="1"/>
    <col min="12549" max="12549" width="10.85546875" style="60" customWidth="1"/>
    <col min="12550" max="12551" width="9" style="60" customWidth="1"/>
    <col min="12552" max="12553" width="5.5703125" style="60" customWidth="1"/>
    <col min="12554" max="12554" width="7.140625" style="60" customWidth="1"/>
    <col min="12555" max="12555" width="7.5703125" style="60" customWidth="1"/>
    <col min="12556" max="12556" width="5.5703125" style="60" customWidth="1"/>
    <col min="12557" max="12557" width="6.28515625" style="60" customWidth="1"/>
    <col min="12558" max="12558" width="7.140625" style="60" customWidth="1"/>
    <col min="12559" max="12559" width="13" style="60" customWidth="1"/>
    <col min="12560" max="12561" width="11.28515625" style="60" customWidth="1"/>
    <col min="12562" max="12562" width="12.5703125" style="60" customWidth="1"/>
    <col min="12563" max="12563" width="15" style="60" customWidth="1"/>
    <col min="12564" max="12564" width="9.140625" style="60"/>
    <col min="12565" max="12565" width="9.42578125" style="60" customWidth="1"/>
    <col min="12566" max="12566" width="9.85546875" style="60" customWidth="1"/>
    <col min="12567" max="12568" width="13.7109375" style="60" customWidth="1"/>
    <col min="12569" max="12569" width="13.140625" style="60" customWidth="1"/>
    <col min="12570" max="12570" width="18.140625" style="60" customWidth="1"/>
    <col min="12571" max="12571" width="11.42578125" style="60" customWidth="1"/>
    <col min="12572" max="12572" width="16" style="60" customWidth="1"/>
    <col min="12573" max="12573" width="20.7109375" style="60" bestFit="1" customWidth="1"/>
    <col min="12574" max="12802" width="9.140625" style="60"/>
    <col min="12803" max="12803" width="4.28515625" style="60" customWidth="1"/>
    <col min="12804" max="12804" width="22.7109375" style="60" customWidth="1"/>
    <col min="12805" max="12805" width="10.85546875" style="60" customWidth="1"/>
    <col min="12806" max="12807" width="9" style="60" customWidth="1"/>
    <col min="12808" max="12809" width="5.5703125" style="60" customWidth="1"/>
    <col min="12810" max="12810" width="7.140625" style="60" customWidth="1"/>
    <col min="12811" max="12811" width="7.5703125" style="60" customWidth="1"/>
    <col min="12812" max="12812" width="5.5703125" style="60" customWidth="1"/>
    <col min="12813" max="12813" width="6.28515625" style="60" customWidth="1"/>
    <col min="12814" max="12814" width="7.140625" style="60" customWidth="1"/>
    <col min="12815" max="12815" width="13" style="60" customWidth="1"/>
    <col min="12816" max="12817" width="11.28515625" style="60" customWidth="1"/>
    <col min="12818" max="12818" width="12.5703125" style="60" customWidth="1"/>
    <col min="12819" max="12819" width="15" style="60" customWidth="1"/>
    <col min="12820" max="12820" width="9.140625" style="60"/>
    <col min="12821" max="12821" width="9.42578125" style="60" customWidth="1"/>
    <col min="12822" max="12822" width="9.85546875" style="60" customWidth="1"/>
    <col min="12823" max="12824" width="13.7109375" style="60" customWidth="1"/>
    <col min="12825" max="12825" width="13.140625" style="60" customWidth="1"/>
    <col min="12826" max="12826" width="18.140625" style="60" customWidth="1"/>
    <col min="12827" max="12827" width="11.42578125" style="60" customWidth="1"/>
    <col min="12828" max="12828" width="16" style="60" customWidth="1"/>
    <col min="12829" max="12829" width="20.7109375" style="60" bestFit="1" customWidth="1"/>
    <col min="12830" max="13058" width="9.140625" style="60"/>
    <col min="13059" max="13059" width="4.28515625" style="60" customWidth="1"/>
    <col min="13060" max="13060" width="22.7109375" style="60" customWidth="1"/>
    <col min="13061" max="13061" width="10.85546875" style="60" customWidth="1"/>
    <col min="13062" max="13063" width="9" style="60" customWidth="1"/>
    <col min="13064" max="13065" width="5.5703125" style="60" customWidth="1"/>
    <col min="13066" max="13066" width="7.140625" style="60" customWidth="1"/>
    <col min="13067" max="13067" width="7.5703125" style="60" customWidth="1"/>
    <col min="13068" max="13068" width="5.5703125" style="60" customWidth="1"/>
    <col min="13069" max="13069" width="6.28515625" style="60" customWidth="1"/>
    <col min="13070" max="13070" width="7.140625" style="60" customWidth="1"/>
    <col min="13071" max="13071" width="13" style="60" customWidth="1"/>
    <col min="13072" max="13073" width="11.28515625" style="60" customWidth="1"/>
    <col min="13074" max="13074" width="12.5703125" style="60" customWidth="1"/>
    <col min="13075" max="13075" width="15" style="60" customWidth="1"/>
    <col min="13076" max="13076" width="9.140625" style="60"/>
    <col min="13077" max="13077" width="9.42578125" style="60" customWidth="1"/>
    <col min="13078" max="13078" width="9.85546875" style="60" customWidth="1"/>
    <col min="13079" max="13080" width="13.7109375" style="60" customWidth="1"/>
    <col min="13081" max="13081" width="13.140625" style="60" customWidth="1"/>
    <col min="13082" max="13082" width="18.140625" style="60" customWidth="1"/>
    <col min="13083" max="13083" width="11.42578125" style="60" customWidth="1"/>
    <col min="13084" max="13084" width="16" style="60" customWidth="1"/>
    <col min="13085" max="13085" width="20.7109375" style="60" bestFit="1" customWidth="1"/>
    <col min="13086" max="13314" width="9.140625" style="60"/>
    <col min="13315" max="13315" width="4.28515625" style="60" customWidth="1"/>
    <col min="13316" max="13316" width="22.7109375" style="60" customWidth="1"/>
    <col min="13317" max="13317" width="10.85546875" style="60" customWidth="1"/>
    <col min="13318" max="13319" width="9" style="60" customWidth="1"/>
    <col min="13320" max="13321" width="5.5703125" style="60" customWidth="1"/>
    <col min="13322" max="13322" width="7.140625" style="60" customWidth="1"/>
    <col min="13323" max="13323" width="7.5703125" style="60" customWidth="1"/>
    <col min="13324" max="13324" width="5.5703125" style="60" customWidth="1"/>
    <col min="13325" max="13325" width="6.28515625" style="60" customWidth="1"/>
    <col min="13326" max="13326" width="7.140625" style="60" customWidth="1"/>
    <col min="13327" max="13327" width="13" style="60" customWidth="1"/>
    <col min="13328" max="13329" width="11.28515625" style="60" customWidth="1"/>
    <col min="13330" max="13330" width="12.5703125" style="60" customWidth="1"/>
    <col min="13331" max="13331" width="15" style="60" customWidth="1"/>
    <col min="13332" max="13332" width="9.140625" style="60"/>
    <col min="13333" max="13333" width="9.42578125" style="60" customWidth="1"/>
    <col min="13334" max="13334" width="9.85546875" style="60" customWidth="1"/>
    <col min="13335" max="13336" width="13.7109375" style="60" customWidth="1"/>
    <col min="13337" max="13337" width="13.140625" style="60" customWidth="1"/>
    <col min="13338" max="13338" width="18.140625" style="60" customWidth="1"/>
    <col min="13339" max="13339" width="11.42578125" style="60" customWidth="1"/>
    <col min="13340" max="13340" width="16" style="60" customWidth="1"/>
    <col min="13341" max="13341" width="20.7109375" style="60" bestFit="1" customWidth="1"/>
    <col min="13342" max="13570" width="9.140625" style="60"/>
    <col min="13571" max="13571" width="4.28515625" style="60" customWidth="1"/>
    <col min="13572" max="13572" width="22.7109375" style="60" customWidth="1"/>
    <col min="13573" max="13573" width="10.85546875" style="60" customWidth="1"/>
    <col min="13574" max="13575" width="9" style="60" customWidth="1"/>
    <col min="13576" max="13577" width="5.5703125" style="60" customWidth="1"/>
    <col min="13578" max="13578" width="7.140625" style="60" customWidth="1"/>
    <col min="13579" max="13579" width="7.5703125" style="60" customWidth="1"/>
    <col min="13580" max="13580" width="5.5703125" style="60" customWidth="1"/>
    <col min="13581" max="13581" width="6.28515625" style="60" customWidth="1"/>
    <col min="13582" max="13582" width="7.140625" style="60" customWidth="1"/>
    <col min="13583" max="13583" width="13" style="60" customWidth="1"/>
    <col min="13584" max="13585" width="11.28515625" style="60" customWidth="1"/>
    <col min="13586" max="13586" width="12.5703125" style="60" customWidth="1"/>
    <col min="13587" max="13587" width="15" style="60" customWidth="1"/>
    <col min="13588" max="13588" width="9.140625" style="60"/>
    <col min="13589" max="13589" width="9.42578125" style="60" customWidth="1"/>
    <col min="13590" max="13590" width="9.85546875" style="60" customWidth="1"/>
    <col min="13591" max="13592" width="13.7109375" style="60" customWidth="1"/>
    <col min="13593" max="13593" width="13.140625" style="60" customWidth="1"/>
    <col min="13594" max="13594" width="18.140625" style="60" customWidth="1"/>
    <col min="13595" max="13595" width="11.42578125" style="60" customWidth="1"/>
    <col min="13596" max="13596" width="16" style="60" customWidth="1"/>
    <col min="13597" max="13597" width="20.7109375" style="60" bestFit="1" customWidth="1"/>
    <col min="13598" max="13826" width="9.140625" style="60"/>
    <col min="13827" max="13827" width="4.28515625" style="60" customWidth="1"/>
    <col min="13828" max="13828" width="22.7109375" style="60" customWidth="1"/>
    <col min="13829" max="13829" width="10.85546875" style="60" customWidth="1"/>
    <col min="13830" max="13831" width="9" style="60" customWidth="1"/>
    <col min="13832" max="13833" width="5.5703125" style="60" customWidth="1"/>
    <col min="13834" max="13834" width="7.140625" style="60" customWidth="1"/>
    <col min="13835" max="13835" width="7.5703125" style="60" customWidth="1"/>
    <col min="13836" max="13836" width="5.5703125" style="60" customWidth="1"/>
    <col min="13837" max="13837" width="6.28515625" style="60" customWidth="1"/>
    <col min="13838" max="13838" width="7.140625" style="60" customWidth="1"/>
    <col min="13839" max="13839" width="13" style="60" customWidth="1"/>
    <col min="13840" max="13841" width="11.28515625" style="60" customWidth="1"/>
    <col min="13842" max="13842" width="12.5703125" style="60" customWidth="1"/>
    <col min="13843" max="13843" width="15" style="60" customWidth="1"/>
    <col min="13844" max="13844" width="9.140625" style="60"/>
    <col min="13845" max="13845" width="9.42578125" style="60" customWidth="1"/>
    <col min="13846" max="13846" width="9.85546875" style="60" customWidth="1"/>
    <col min="13847" max="13848" width="13.7109375" style="60" customWidth="1"/>
    <col min="13849" max="13849" width="13.140625" style="60" customWidth="1"/>
    <col min="13850" max="13850" width="18.140625" style="60" customWidth="1"/>
    <col min="13851" max="13851" width="11.42578125" style="60" customWidth="1"/>
    <col min="13852" max="13852" width="16" style="60" customWidth="1"/>
    <col min="13853" max="13853" width="20.7109375" style="60" bestFit="1" customWidth="1"/>
    <col min="13854" max="14082" width="9.140625" style="60"/>
    <col min="14083" max="14083" width="4.28515625" style="60" customWidth="1"/>
    <col min="14084" max="14084" width="22.7109375" style="60" customWidth="1"/>
    <col min="14085" max="14085" width="10.85546875" style="60" customWidth="1"/>
    <col min="14086" max="14087" width="9" style="60" customWidth="1"/>
    <col min="14088" max="14089" width="5.5703125" style="60" customWidth="1"/>
    <col min="14090" max="14090" width="7.140625" style="60" customWidth="1"/>
    <col min="14091" max="14091" width="7.5703125" style="60" customWidth="1"/>
    <col min="14092" max="14092" width="5.5703125" style="60" customWidth="1"/>
    <col min="14093" max="14093" width="6.28515625" style="60" customWidth="1"/>
    <col min="14094" max="14094" width="7.140625" style="60" customWidth="1"/>
    <col min="14095" max="14095" width="13" style="60" customWidth="1"/>
    <col min="14096" max="14097" width="11.28515625" style="60" customWidth="1"/>
    <col min="14098" max="14098" width="12.5703125" style="60" customWidth="1"/>
    <col min="14099" max="14099" width="15" style="60" customWidth="1"/>
    <col min="14100" max="14100" width="9.140625" style="60"/>
    <col min="14101" max="14101" width="9.42578125" style="60" customWidth="1"/>
    <col min="14102" max="14102" width="9.85546875" style="60" customWidth="1"/>
    <col min="14103" max="14104" width="13.7109375" style="60" customWidth="1"/>
    <col min="14105" max="14105" width="13.140625" style="60" customWidth="1"/>
    <col min="14106" max="14106" width="18.140625" style="60" customWidth="1"/>
    <col min="14107" max="14107" width="11.42578125" style="60" customWidth="1"/>
    <col min="14108" max="14108" width="16" style="60" customWidth="1"/>
    <col min="14109" max="14109" width="20.7109375" style="60" bestFit="1" customWidth="1"/>
    <col min="14110" max="14338" width="9.140625" style="60"/>
    <col min="14339" max="14339" width="4.28515625" style="60" customWidth="1"/>
    <col min="14340" max="14340" width="22.7109375" style="60" customWidth="1"/>
    <col min="14341" max="14341" width="10.85546875" style="60" customWidth="1"/>
    <col min="14342" max="14343" width="9" style="60" customWidth="1"/>
    <col min="14344" max="14345" width="5.5703125" style="60" customWidth="1"/>
    <col min="14346" max="14346" width="7.140625" style="60" customWidth="1"/>
    <col min="14347" max="14347" width="7.5703125" style="60" customWidth="1"/>
    <col min="14348" max="14348" width="5.5703125" style="60" customWidth="1"/>
    <col min="14349" max="14349" width="6.28515625" style="60" customWidth="1"/>
    <col min="14350" max="14350" width="7.140625" style="60" customWidth="1"/>
    <col min="14351" max="14351" width="13" style="60" customWidth="1"/>
    <col min="14352" max="14353" width="11.28515625" style="60" customWidth="1"/>
    <col min="14354" max="14354" width="12.5703125" style="60" customWidth="1"/>
    <col min="14355" max="14355" width="15" style="60" customWidth="1"/>
    <col min="14356" max="14356" width="9.140625" style="60"/>
    <col min="14357" max="14357" width="9.42578125" style="60" customWidth="1"/>
    <col min="14358" max="14358" width="9.85546875" style="60" customWidth="1"/>
    <col min="14359" max="14360" width="13.7109375" style="60" customWidth="1"/>
    <col min="14361" max="14361" width="13.140625" style="60" customWidth="1"/>
    <col min="14362" max="14362" width="18.140625" style="60" customWidth="1"/>
    <col min="14363" max="14363" width="11.42578125" style="60" customWidth="1"/>
    <col min="14364" max="14364" width="16" style="60" customWidth="1"/>
    <col min="14365" max="14365" width="20.7109375" style="60" bestFit="1" customWidth="1"/>
    <col min="14366" max="14594" width="9.140625" style="60"/>
    <col min="14595" max="14595" width="4.28515625" style="60" customWidth="1"/>
    <col min="14596" max="14596" width="22.7109375" style="60" customWidth="1"/>
    <col min="14597" max="14597" width="10.85546875" style="60" customWidth="1"/>
    <col min="14598" max="14599" width="9" style="60" customWidth="1"/>
    <col min="14600" max="14601" width="5.5703125" style="60" customWidth="1"/>
    <col min="14602" max="14602" width="7.140625" style="60" customWidth="1"/>
    <col min="14603" max="14603" width="7.5703125" style="60" customWidth="1"/>
    <col min="14604" max="14604" width="5.5703125" style="60" customWidth="1"/>
    <col min="14605" max="14605" width="6.28515625" style="60" customWidth="1"/>
    <col min="14606" max="14606" width="7.140625" style="60" customWidth="1"/>
    <col min="14607" max="14607" width="13" style="60" customWidth="1"/>
    <col min="14608" max="14609" width="11.28515625" style="60" customWidth="1"/>
    <col min="14610" max="14610" width="12.5703125" style="60" customWidth="1"/>
    <col min="14611" max="14611" width="15" style="60" customWidth="1"/>
    <col min="14612" max="14612" width="9.140625" style="60"/>
    <col min="14613" max="14613" width="9.42578125" style="60" customWidth="1"/>
    <col min="14614" max="14614" width="9.85546875" style="60" customWidth="1"/>
    <col min="14615" max="14616" width="13.7109375" style="60" customWidth="1"/>
    <col min="14617" max="14617" width="13.140625" style="60" customWidth="1"/>
    <col min="14618" max="14618" width="18.140625" style="60" customWidth="1"/>
    <col min="14619" max="14619" width="11.42578125" style="60" customWidth="1"/>
    <col min="14620" max="14620" width="16" style="60" customWidth="1"/>
    <col min="14621" max="14621" width="20.7109375" style="60" bestFit="1" customWidth="1"/>
    <col min="14622" max="14850" width="9.140625" style="60"/>
    <col min="14851" max="14851" width="4.28515625" style="60" customWidth="1"/>
    <col min="14852" max="14852" width="22.7109375" style="60" customWidth="1"/>
    <col min="14853" max="14853" width="10.85546875" style="60" customWidth="1"/>
    <col min="14854" max="14855" width="9" style="60" customWidth="1"/>
    <col min="14856" max="14857" width="5.5703125" style="60" customWidth="1"/>
    <col min="14858" max="14858" width="7.140625" style="60" customWidth="1"/>
    <col min="14859" max="14859" width="7.5703125" style="60" customWidth="1"/>
    <col min="14860" max="14860" width="5.5703125" style="60" customWidth="1"/>
    <col min="14861" max="14861" width="6.28515625" style="60" customWidth="1"/>
    <col min="14862" max="14862" width="7.140625" style="60" customWidth="1"/>
    <col min="14863" max="14863" width="13" style="60" customWidth="1"/>
    <col min="14864" max="14865" width="11.28515625" style="60" customWidth="1"/>
    <col min="14866" max="14866" width="12.5703125" style="60" customWidth="1"/>
    <col min="14867" max="14867" width="15" style="60" customWidth="1"/>
    <col min="14868" max="14868" width="9.140625" style="60"/>
    <col min="14869" max="14869" width="9.42578125" style="60" customWidth="1"/>
    <col min="14870" max="14870" width="9.85546875" style="60" customWidth="1"/>
    <col min="14871" max="14872" width="13.7109375" style="60" customWidth="1"/>
    <col min="14873" max="14873" width="13.140625" style="60" customWidth="1"/>
    <col min="14874" max="14874" width="18.140625" style="60" customWidth="1"/>
    <col min="14875" max="14875" width="11.42578125" style="60" customWidth="1"/>
    <col min="14876" max="14876" width="16" style="60" customWidth="1"/>
    <col min="14877" max="14877" width="20.7109375" style="60" bestFit="1" customWidth="1"/>
    <col min="14878" max="15106" width="9.140625" style="60"/>
    <col min="15107" max="15107" width="4.28515625" style="60" customWidth="1"/>
    <col min="15108" max="15108" width="22.7109375" style="60" customWidth="1"/>
    <col min="15109" max="15109" width="10.85546875" style="60" customWidth="1"/>
    <col min="15110" max="15111" width="9" style="60" customWidth="1"/>
    <col min="15112" max="15113" width="5.5703125" style="60" customWidth="1"/>
    <col min="15114" max="15114" width="7.140625" style="60" customWidth="1"/>
    <col min="15115" max="15115" width="7.5703125" style="60" customWidth="1"/>
    <col min="15116" max="15116" width="5.5703125" style="60" customWidth="1"/>
    <col min="15117" max="15117" width="6.28515625" style="60" customWidth="1"/>
    <col min="15118" max="15118" width="7.140625" style="60" customWidth="1"/>
    <col min="15119" max="15119" width="13" style="60" customWidth="1"/>
    <col min="15120" max="15121" width="11.28515625" style="60" customWidth="1"/>
    <col min="15122" max="15122" width="12.5703125" style="60" customWidth="1"/>
    <col min="15123" max="15123" width="15" style="60" customWidth="1"/>
    <col min="15124" max="15124" width="9.140625" style="60"/>
    <col min="15125" max="15125" width="9.42578125" style="60" customWidth="1"/>
    <col min="15126" max="15126" width="9.85546875" style="60" customWidth="1"/>
    <col min="15127" max="15128" width="13.7109375" style="60" customWidth="1"/>
    <col min="15129" max="15129" width="13.140625" style="60" customWidth="1"/>
    <col min="15130" max="15130" width="18.140625" style="60" customWidth="1"/>
    <col min="15131" max="15131" width="11.42578125" style="60" customWidth="1"/>
    <col min="15132" max="15132" width="16" style="60" customWidth="1"/>
    <col min="15133" max="15133" width="20.7109375" style="60" bestFit="1" customWidth="1"/>
    <col min="15134" max="15362" width="9.140625" style="60"/>
    <col min="15363" max="15363" width="4.28515625" style="60" customWidth="1"/>
    <col min="15364" max="15364" width="22.7109375" style="60" customWidth="1"/>
    <col min="15365" max="15365" width="10.85546875" style="60" customWidth="1"/>
    <col min="15366" max="15367" width="9" style="60" customWidth="1"/>
    <col min="15368" max="15369" width="5.5703125" style="60" customWidth="1"/>
    <col min="15370" max="15370" width="7.140625" style="60" customWidth="1"/>
    <col min="15371" max="15371" width="7.5703125" style="60" customWidth="1"/>
    <col min="15372" max="15372" width="5.5703125" style="60" customWidth="1"/>
    <col min="15373" max="15373" width="6.28515625" style="60" customWidth="1"/>
    <col min="15374" max="15374" width="7.140625" style="60" customWidth="1"/>
    <col min="15375" max="15375" width="13" style="60" customWidth="1"/>
    <col min="15376" max="15377" width="11.28515625" style="60" customWidth="1"/>
    <col min="15378" max="15378" width="12.5703125" style="60" customWidth="1"/>
    <col min="15379" max="15379" width="15" style="60" customWidth="1"/>
    <col min="15380" max="15380" width="9.140625" style="60"/>
    <col min="15381" max="15381" width="9.42578125" style="60" customWidth="1"/>
    <col min="15382" max="15382" width="9.85546875" style="60" customWidth="1"/>
    <col min="15383" max="15384" width="13.7109375" style="60" customWidth="1"/>
    <col min="15385" max="15385" width="13.140625" style="60" customWidth="1"/>
    <col min="15386" max="15386" width="18.140625" style="60" customWidth="1"/>
    <col min="15387" max="15387" width="11.42578125" style="60" customWidth="1"/>
    <col min="15388" max="15388" width="16" style="60" customWidth="1"/>
    <col min="15389" max="15389" width="20.7109375" style="60" bestFit="1" customWidth="1"/>
    <col min="15390" max="15618" width="9.140625" style="60"/>
    <col min="15619" max="15619" width="4.28515625" style="60" customWidth="1"/>
    <col min="15620" max="15620" width="22.7109375" style="60" customWidth="1"/>
    <col min="15621" max="15621" width="10.85546875" style="60" customWidth="1"/>
    <col min="15622" max="15623" width="9" style="60" customWidth="1"/>
    <col min="15624" max="15625" width="5.5703125" style="60" customWidth="1"/>
    <col min="15626" max="15626" width="7.140625" style="60" customWidth="1"/>
    <col min="15627" max="15627" width="7.5703125" style="60" customWidth="1"/>
    <col min="15628" max="15628" width="5.5703125" style="60" customWidth="1"/>
    <col min="15629" max="15629" width="6.28515625" style="60" customWidth="1"/>
    <col min="15630" max="15630" width="7.140625" style="60" customWidth="1"/>
    <col min="15631" max="15631" width="13" style="60" customWidth="1"/>
    <col min="15632" max="15633" width="11.28515625" style="60" customWidth="1"/>
    <col min="15634" max="15634" width="12.5703125" style="60" customWidth="1"/>
    <col min="15635" max="15635" width="15" style="60" customWidth="1"/>
    <col min="15636" max="15636" width="9.140625" style="60"/>
    <col min="15637" max="15637" width="9.42578125" style="60" customWidth="1"/>
    <col min="15638" max="15638" width="9.85546875" style="60" customWidth="1"/>
    <col min="15639" max="15640" width="13.7109375" style="60" customWidth="1"/>
    <col min="15641" max="15641" width="13.140625" style="60" customWidth="1"/>
    <col min="15642" max="15642" width="18.140625" style="60" customWidth="1"/>
    <col min="15643" max="15643" width="11.42578125" style="60" customWidth="1"/>
    <col min="15644" max="15644" width="16" style="60" customWidth="1"/>
    <col min="15645" max="15645" width="20.7109375" style="60" bestFit="1" customWidth="1"/>
    <col min="15646" max="15874" width="9.140625" style="60"/>
    <col min="15875" max="15875" width="4.28515625" style="60" customWidth="1"/>
    <col min="15876" max="15876" width="22.7109375" style="60" customWidth="1"/>
    <col min="15877" max="15877" width="10.85546875" style="60" customWidth="1"/>
    <col min="15878" max="15879" width="9" style="60" customWidth="1"/>
    <col min="15880" max="15881" width="5.5703125" style="60" customWidth="1"/>
    <col min="15882" max="15882" width="7.140625" style="60" customWidth="1"/>
    <col min="15883" max="15883" width="7.5703125" style="60" customWidth="1"/>
    <col min="15884" max="15884" width="5.5703125" style="60" customWidth="1"/>
    <col min="15885" max="15885" width="6.28515625" style="60" customWidth="1"/>
    <col min="15886" max="15886" width="7.140625" style="60" customWidth="1"/>
    <col min="15887" max="15887" width="13" style="60" customWidth="1"/>
    <col min="15888" max="15889" width="11.28515625" style="60" customWidth="1"/>
    <col min="15890" max="15890" width="12.5703125" style="60" customWidth="1"/>
    <col min="15891" max="15891" width="15" style="60" customWidth="1"/>
    <col min="15892" max="15892" width="9.140625" style="60"/>
    <col min="15893" max="15893" width="9.42578125" style="60" customWidth="1"/>
    <col min="15894" max="15894" width="9.85546875" style="60" customWidth="1"/>
    <col min="15895" max="15896" width="13.7109375" style="60" customWidth="1"/>
    <col min="15897" max="15897" width="13.140625" style="60" customWidth="1"/>
    <col min="15898" max="15898" width="18.140625" style="60" customWidth="1"/>
    <col min="15899" max="15899" width="11.42578125" style="60" customWidth="1"/>
    <col min="15900" max="15900" width="16" style="60" customWidth="1"/>
    <col min="15901" max="15901" width="20.7109375" style="60" bestFit="1" customWidth="1"/>
    <col min="15902" max="16130" width="9.140625" style="60"/>
    <col min="16131" max="16131" width="4.28515625" style="60" customWidth="1"/>
    <col min="16132" max="16132" width="22.7109375" style="60" customWidth="1"/>
    <col min="16133" max="16133" width="10.85546875" style="60" customWidth="1"/>
    <col min="16134" max="16135" width="9" style="60" customWidth="1"/>
    <col min="16136" max="16137" width="5.5703125" style="60" customWidth="1"/>
    <col min="16138" max="16138" width="7.140625" style="60" customWidth="1"/>
    <col min="16139" max="16139" width="7.5703125" style="60" customWidth="1"/>
    <col min="16140" max="16140" width="5.5703125" style="60" customWidth="1"/>
    <col min="16141" max="16141" width="6.28515625" style="60" customWidth="1"/>
    <col min="16142" max="16142" width="7.140625" style="60" customWidth="1"/>
    <col min="16143" max="16143" width="13" style="60" customWidth="1"/>
    <col min="16144" max="16145" width="11.28515625" style="60" customWidth="1"/>
    <col min="16146" max="16146" width="12.5703125" style="60" customWidth="1"/>
    <col min="16147" max="16147" width="15" style="60" customWidth="1"/>
    <col min="16148" max="16148" width="9.140625" style="60"/>
    <col min="16149" max="16149" width="9.42578125" style="60" customWidth="1"/>
    <col min="16150" max="16150" width="9.85546875" style="60" customWidth="1"/>
    <col min="16151" max="16152" width="13.7109375" style="60" customWidth="1"/>
    <col min="16153" max="16153" width="13.140625" style="60" customWidth="1"/>
    <col min="16154" max="16154" width="18.140625" style="60" customWidth="1"/>
    <col min="16155" max="16155" width="11.42578125" style="60" customWidth="1"/>
    <col min="16156" max="16156" width="16" style="60" customWidth="1"/>
    <col min="16157" max="16157" width="20.7109375" style="60" bestFit="1" customWidth="1"/>
    <col min="16158" max="16384" width="9.140625" style="60"/>
  </cols>
  <sheetData>
    <row r="1" spans="1:29" s="1" customFormat="1" ht="25.5" customHeight="1">
      <c r="B1" s="545" t="s">
        <v>0</v>
      </c>
      <c r="C1" s="545"/>
      <c r="D1" s="545"/>
      <c r="F1" s="546" t="s">
        <v>1</v>
      </c>
      <c r="G1" s="546"/>
      <c r="H1" s="546"/>
      <c r="I1" s="546"/>
      <c r="J1" s="546"/>
      <c r="K1" s="546"/>
      <c r="L1" s="546"/>
      <c r="M1" s="546"/>
      <c r="N1" s="546"/>
      <c r="O1" s="546"/>
      <c r="P1" s="546"/>
      <c r="Q1" s="546"/>
      <c r="R1" s="546"/>
      <c r="S1" s="2" t="s">
        <v>2</v>
      </c>
      <c r="T1" s="3"/>
      <c r="U1" s="4"/>
      <c r="V1" s="4"/>
      <c r="W1" s="5"/>
      <c r="X1" s="5"/>
      <c r="Y1" s="6"/>
      <c r="Z1" s="7"/>
      <c r="AA1" s="8"/>
      <c r="AB1" s="8"/>
      <c r="AC1" s="8"/>
    </row>
    <row r="2" spans="1:29" s="1" customFormat="1" ht="22.5" customHeight="1">
      <c r="B2" s="545" t="s">
        <v>3</v>
      </c>
      <c r="C2" s="545"/>
      <c r="D2" s="545"/>
      <c r="F2" s="547" t="s">
        <v>4</v>
      </c>
      <c r="G2" s="547"/>
      <c r="H2" s="547"/>
      <c r="I2" s="547"/>
      <c r="J2" s="547"/>
      <c r="K2" s="547"/>
      <c r="L2" s="547"/>
      <c r="M2" s="547"/>
      <c r="N2" s="547"/>
      <c r="O2" s="547"/>
      <c r="P2" s="547"/>
      <c r="Q2" s="547"/>
      <c r="R2" s="547"/>
      <c r="S2" s="9" t="s">
        <v>5</v>
      </c>
      <c r="T2" s="3"/>
      <c r="U2" s="4"/>
      <c r="V2" s="4"/>
      <c r="W2" s="10" t="s">
        <v>6</v>
      </c>
      <c r="X2" s="10"/>
      <c r="Y2" s="11" t="s">
        <v>7</v>
      </c>
      <c r="Z2" s="11" t="s">
        <v>8</v>
      </c>
      <c r="AA2" s="8"/>
      <c r="AB2" s="8"/>
      <c r="AC2" s="8"/>
    </row>
    <row r="3" spans="1:29" s="1" customFormat="1" ht="22.5" customHeight="1" thickBot="1">
      <c r="B3" s="12"/>
      <c r="C3" s="12"/>
      <c r="D3" s="12"/>
      <c r="F3" s="13"/>
      <c r="G3" s="13"/>
      <c r="H3" s="13"/>
      <c r="I3" s="13"/>
      <c r="J3" s="13"/>
      <c r="K3" s="13"/>
      <c r="L3" s="13"/>
      <c r="M3" s="13"/>
      <c r="N3" s="13"/>
      <c r="O3" s="13"/>
      <c r="P3" s="13"/>
      <c r="Q3" s="13"/>
      <c r="R3" s="13"/>
      <c r="S3" s="9"/>
      <c r="T3" s="3"/>
      <c r="U3" s="4"/>
      <c r="V3" s="4"/>
      <c r="W3" s="10"/>
      <c r="X3" s="10"/>
      <c r="Y3" s="11"/>
      <c r="Z3" s="11"/>
      <c r="AA3" s="8"/>
      <c r="AB3" s="8"/>
      <c r="AC3" s="8"/>
    </row>
    <row r="4" spans="1:29" s="14" customFormat="1" ht="12" customHeight="1" thickTop="1">
      <c r="A4" s="548" t="s">
        <v>9</v>
      </c>
      <c r="B4" s="538" t="s">
        <v>10</v>
      </c>
      <c r="C4" s="538" t="s">
        <v>11</v>
      </c>
      <c r="D4" s="538" t="s">
        <v>12</v>
      </c>
      <c r="E4" s="538" t="s">
        <v>13</v>
      </c>
      <c r="F4" s="550" t="s">
        <v>14</v>
      </c>
      <c r="G4" s="551"/>
      <c r="H4" s="551"/>
      <c r="I4" s="551"/>
      <c r="J4" s="551"/>
      <c r="K4" s="551"/>
      <c r="L4" s="551"/>
      <c r="M4" s="538" t="s">
        <v>15</v>
      </c>
      <c r="N4" s="538" t="s">
        <v>16</v>
      </c>
      <c r="O4" s="538" t="s">
        <v>360</v>
      </c>
      <c r="P4" s="538" t="s">
        <v>359</v>
      </c>
      <c r="Q4" s="538" t="s">
        <v>361</v>
      </c>
      <c r="R4" s="543" t="s">
        <v>17</v>
      </c>
      <c r="S4" s="9"/>
      <c r="T4" s="3"/>
      <c r="U4" s="4"/>
      <c r="V4" s="4"/>
      <c r="W4" s="10"/>
      <c r="X4" s="10"/>
      <c r="Y4" s="11"/>
      <c r="Z4" s="11"/>
      <c r="AA4" s="8"/>
      <c r="AB4" s="8"/>
      <c r="AC4" s="8"/>
    </row>
    <row r="5" spans="1:29" s="14" customFormat="1" ht="54" customHeight="1">
      <c r="A5" s="549"/>
      <c r="B5" s="539"/>
      <c r="C5" s="539"/>
      <c r="D5" s="539"/>
      <c r="E5" s="539"/>
      <c r="F5" s="15" t="s">
        <v>18</v>
      </c>
      <c r="G5" s="15" t="s">
        <v>19</v>
      </c>
      <c r="H5" s="15" t="s">
        <v>20</v>
      </c>
      <c r="I5" s="15" t="s">
        <v>21</v>
      </c>
      <c r="J5" s="15" t="s">
        <v>22</v>
      </c>
      <c r="K5" s="15" t="s">
        <v>23</v>
      </c>
      <c r="L5" s="15" t="s">
        <v>24</v>
      </c>
      <c r="M5" s="539"/>
      <c r="N5" s="539"/>
      <c r="O5" s="539"/>
      <c r="P5" s="539"/>
      <c r="Q5" s="539"/>
      <c r="R5" s="544"/>
      <c r="S5" s="16" t="s">
        <v>25</v>
      </c>
      <c r="T5" s="17" t="s">
        <v>26</v>
      </c>
      <c r="U5" s="18" t="s">
        <v>27</v>
      </c>
      <c r="V5" s="18" t="s">
        <v>28</v>
      </c>
      <c r="W5" s="19" t="s">
        <v>29</v>
      </c>
      <c r="X5" s="20" t="s">
        <v>30</v>
      </c>
      <c r="Y5" s="21" t="s">
        <v>31</v>
      </c>
      <c r="Z5" s="22" t="s">
        <v>32</v>
      </c>
      <c r="AA5" s="18" t="s">
        <v>33</v>
      </c>
      <c r="AB5" s="23" t="s">
        <v>34</v>
      </c>
      <c r="AC5" s="24" t="s">
        <v>35</v>
      </c>
    </row>
    <row r="6" spans="1:29" s="14" customFormat="1" ht="17.25" customHeight="1">
      <c r="A6" s="25" t="s">
        <v>36</v>
      </c>
      <c r="B6" s="26" t="s">
        <v>37</v>
      </c>
      <c r="C6" s="26">
        <v>1</v>
      </c>
      <c r="D6" s="26">
        <v>2</v>
      </c>
      <c r="E6" s="26">
        <v>3</v>
      </c>
      <c r="F6" s="26">
        <v>4</v>
      </c>
      <c r="G6" s="26">
        <v>7</v>
      </c>
      <c r="H6" s="26"/>
      <c r="I6" s="26">
        <v>10</v>
      </c>
      <c r="J6" s="26">
        <v>8</v>
      </c>
      <c r="K6" s="26">
        <v>5</v>
      </c>
      <c r="L6" s="26"/>
      <c r="M6" s="26" t="s">
        <v>38</v>
      </c>
      <c r="N6" s="26">
        <v>12</v>
      </c>
      <c r="O6" s="26" t="s">
        <v>39</v>
      </c>
      <c r="P6" s="332"/>
      <c r="Q6" s="332"/>
      <c r="R6" s="27">
        <v>14</v>
      </c>
      <c r="S6" s="28" t="s">
        <v>40</v>
      </c>
      <c r="T6" s="29" t="s">
        <v>41</v>
      </c>
      <c r="U6" s="30">
        <f>D97</f>
        <v>207.6</v>
      </c>
      <c r="V6" s="30">
        <f>U6</f>
        <v>207.6</v>
      </c>
      <c r="W6" s="31">
        <f>V6*1390000</f>
        <v>288564000</v>
      </c>
      <c r="X6" s="32">
        <f>W6*2%</f>
        <v>5771280</v>
      </c>
      <c r="Y6" s="33">
        <f>W6*10.5%</f>
        <v>30299220</v>
      </c>
      <c r="Z6" s="31">
        <f>W6-Y6</f>
        <v>258264780</v>
      </c>
      <c r="AA6" s="34">
        <f>U6*21.5%</f>
        <v>44.634</v>
      </c>
      <c r="AB6" s="35">
        <f>AA6*1390000</f>
        <v>62041260</v>
      </c>
      <c r="AC6" s="36">
        <f>AB6+Y6</f>
        <v>92340480</v>
      </c>
    </row>
    <row r="7" spans="1:29" s="40" customFormat="1" ht="17.25" customHeight="1">
      <c r="A7" s="37">
        <v>1</v>
      </c>
      <c r="B7" s="38" t="s">
        <v>42</v>
      </c>
      <c r="C7" s="313">
        <f>D7+E7</f>
        <v>5.7040000000000006</v>
      </c>
      <c r="D7" s="314">
        <v>3.66</v>
      </c>
      <c r="E7" s="315">
        <f>SUM(F7:L7)</f>
        <v>2.0440000000000005</v>
      </c>
      <c r="F7" s="315">
        <v>0.2</v>
      </c>
      <c r="G7" s="316">
        <v>0.3</v>
      </c>
      <c r="H7" s="313"/>
      <c r="I7" s="313">
        <f>(K7+F7+D7)*40%</f>
        <v>1.5440000000000003</v>
      </c>
      <c r="J7" s="314"/>
      <c r="K7" s="314"/>
      <c r="L7" s="313"/>
      <c r="M7" s="317">
        <f>C7*1390000</f>
        <v>7928560.0000000009</v>
      </c>
      <c r="N7" s="317">
        <f>(D7+F7+K7)*10.5%*1390000</f>
        <v>563367</v>
      </c>
      <c r="O7" s="318">
        <f>M7-N7</f>
        <v>7365193.0000000009</v>
      </c>
      <c r="P7" s="333">
        <v>22</v>
      </c>
      <c r="Q7" s="333">
        <f>O7/22*P7</f>
        <v>7365193.0000000009</v>
      </c>
      <c r="R7" s="39"/>
      <c r="S7" s="28" t="s">
        <v>18</v>
      </c>
      <c r="T7" s="29" t="s">
        <v>43</v>
      </c>
      <c r="U7" s="30">
        <f>F97</f>
        <v>4.2</v>
      </c>
      <c r="V7" s="30">
        <f t="shared" ref="V7:V16" si="0">U7</f>
        <v>4.2</v>
      </c>
      <c r="W7" s="31">
        <f t="shared" ref="W7:W15" si="1">V7*1390000</f>
        <v>5838000</v>
      </c>
      <c r="X7" s="32">
        <f>W7*2%</f>
        <v>116760</v>
      </c>
      <c r="Y7" s="33">
        <f>W7*10.5%</f>
        <v>612990</v>
      </c>
      <c r="Z7" s="31">
        <f t="shared" ref="Z7:Z14" si="2">W7-Y7</f>
        <v>5225010</v>
      </c>
      <c r="AA7" s="34">
        <f>U7*21.5%</f>
        <v>0.90300000000000002</v>
      </c>
      <c r="AB7" s="35">
        <f>AA7*1390000</f>
        <v>1255170</v>
      </c>
      <c r="AC7" s="36">
        <f>AB7+Y7</f>
        <v>1868160</v>
      </c>
    </row>
    <row r="8" spans="1:29" s="40" customFormat="1" ht="17.25" customHeight="1">
      <c r="A8" s="37">
        <v>2</v>
      </c>
      <c r="B8" s="38" t="s">
        <v>44</v>
      </c>
      <c r="C8" s="313">
        <f>D8+E8</f>
        <v>6.194</v>
      </c>
      <c r="D8" s="314">
        <v>4.0599999999999996</v>
      </c>
      <c r="E8" s="315">
        <f>SUM(F8:L8)</f>
        <v>2.1340000000000003</v>
      </c>
      <c r="F8" s="315">
        <v>0.15</v>
      </c>
      <c r="G8" s="316">
        <v>0.3</v>
      </c>
      <c r="H8" s="313"/>
      <c r="I8" s="313">
        <f>(K8+F8+D8)*40%</f>
        <v>1.6840000000000002</v>
      </c>
      <c r="J8" s="314"/>
      <c r="K8" s="314"/>
      <c r="L8" s="313"/>
      <c r="M8" s="317">
        <f>C8*1390000</f>
        <v>8609660</v>
      </c>
      <c r="N8" s="317">
        <f>(D8+F8+K8)*10.5%*1390000</f>
        <v>614449.5</v>
      </c>
      <c r="O8" s="318">
        <f>M8-N8</f>
        <v>7995210.5</v>
      </c>
      <c r="P8" s="333">
        <v>22</v>
      </c>
      <c r="Q8" s="333">
        <f t="shared" ref="Q8:Q11" si="3">O8/22*P8</f>
        <v>7995210.5000000009</v>
      </c>
      <c r="R8" s="39"/>
      <c r="S8" s="28" t="s">
        <v>19</v>
      </c>
      <c r="T8" s="29" t="s">
        <v>45</v>
      </c>
      <c r="U8" s="30">
        <f>G97</f>
        <v>27.899999999999995</v>
      </c>
      <c r="V8" s="30">
        <f t="shared" si="0"/>
        <v>27.899999999999995</v>
      </c>
      <c r="W8" s="31">
        <f t="shared" si="1"/>
        <v>38780999.999999993</v>
      </c>
      <c r="X8" s="32"/>
      <c r="Y8" s="33"/>
      <c r="Z8" s="31">
        <f t="shared" si="2"/>
        <v>38780999.999999993</v>
      </c>
      <c r="AA8" s="34"/>
      <c r="AB8" s="35"/>
      <c r="AC8" s="36">
        <f t="shared" ref="AC8:AC16" si="4">AB8+Y8</f>
        <v>0</v>
      </c>
    </row>
    <row r="9" spans="1:29" s="40" customFormat="1" ht="17.25" customHeight="1">
      <c r="A9" s="37">
        <v>3</v>
      </c>
      <c r="B9" s="38" t="s">
        <v>46</v>
      </c>
      <c r="C9" s="313">
        <f>D9+E9</f>
        <v>0</v>
      </c>
      <c r="D9" s="314"/>
      <c r="E9" s="315">
        <f>SUM(F9:L9)</f>
        <v>0</v>
      </c>
      <c r="F9" s="315"/>
      <c r="G9" s="316"/>
      <c r="H9" s="313"/>
      <c r="I9" s="313">
        <f>(K9+F9+D9)*40%</f>
        <v>0</v>
      </c>
      <c r="J9" s="314"/>
      <c r="K9" s="314"/>
      <c r="L9" s="313"/>
      <c r="M9" s="317">
        <f>C9*1390000</f>
        <v>0</v>
      </c>
      <c r="N9" s="317">
        <f>(D9+F9+K9)*10.5%*1390000</f>
        <v>0</v>
      </c>
      <c r="O9" s="318">
        <f>M9-N9</f>
        <v>0</v>
      </c>
      <c r="P9" s="333">
        <v>22</v>
      </c>
      <c r="Q9" s="333">
        <f t="shared" si="3"/>
        <v>0</v>
      </c>
      <c r="R9" s="39" t="s">
        <v>47</v>
      </c>
      <c r="S9" s="28" t="s">
        <v>20</v>
      </c>
      <c r="T9" s="29" t="s">
        <v>48</v>
      </c>
      <c r="U9" s="30">
        <f>H97</f>
        <v>13.321</v>
      </c>
      <c r="V9" s="30">
        <f t="shared" si="0"/>
        <v>13.321</v>
      </c>
      <c r="W9" s="31">
        <f t="shared" si="1"/>
        <v>18516190</v>
      </c>
      <c r="X9" s="32"/>
      <c r="Y9" s="33"/>
      <c r="Z9" s="31">
        <f t="shared" si="2"/>
        <v>18516190</v>
      </c>
      <c r="AA9" s="34"/>
      <c r="AB9" s="35"/>
      <c r="AC9" s="36">
        <f t="shared" si="4"/>
        <v>0</v>
      </c>
    </row>
    <row r="10" spans="1:29" s="40" customFormat="1" ht="17.25" customHeight="1">
      <c r="A10" s="37">
        <v>4</v>
      </c>
      <c r="B10" s="38" t="s">
        <v>49</v>
      </c>
      <c r="C10" s="313">
        <f>D10+E10</f>
        <v>5.8040000000000003</v>
      </c>
      <c r="D10" s="314">
        <v>3.86</v>
      </c>
      <c r="E10" s="315">
        <f>SUM(F10:L10)</f>
        <v>1.9440000000000002</v>
      </c>
      <c r="F10" s="315"/>
      <c r="G10" s="316">
        <v>0.3</v>
      </c>
      <c r="H10" s="313"/>
      <c r="I10" s="313">
        <f>(K10+F10+D10)*40%</f>
        <v>1.544</v>
      </c>
      <c r="J10" s="314">
        <v>0.1</v>
      </c>
      <c r="K10" s="314"/>
      <c r="L10" s="314"/>
      <c r="M10" s="317">
        <f>C10*1390000</f>
        <v>8067560</v>
      </c>
      <c r="N10" s="317">
        <f>(D10+F10+K10)*10.5%*1390000</f>
        <v>563367</v>
      </c>
      <c r="O10" s="318">
        <f>M10-N10</f>
        <v>7504193</v>
      </c>
      <c r="P10" s="333">
        <v>22</v>
      </c>
      <c r="Q10" s="333">
        <f t="shared" si="3"/>
        <v>7504193</v>
      </c>
      <c r="R10" s="39" t="s">
        <v>50</v>
      </c>
      <c r="S10" s="28"/>
      <c r="T10" s="29"/>
      <c r="U10" s="30"/>
      <c r="V10" s="30"/>
      <c r="W10" s="31"/>
      <c r="X10" s="32"/>
      <c r="Y10" s="33"/>
      <c r="Z10" s="31"/>
      <c r="AA10" s="34"/>
      <c r="AB10" s="35"/>
      <c r="AC10" s="36"/>
    </row>
    <row r="11" spans="1:29" s="40" customFormat="1" ht="17.25" customHeight="1">
      <c r="A11" s="37">
        <v>5</v>
      </c>
      <c r="B11" s="38" t="s">
        <v>51</v>
      </c>
      <c r="C11" s="313">
        <f>D11+E11</f>
        <v>3.1840000000000002</v>
      </c>
      <c r="D11" s="315">
        <v>2.06</v>
      </c>
      <c r="E11" s="315">
        <f>SUM(F11:L11)</f>
        <v>1.1240000000000001</v>
      </c>
      <c r="F11" s="315"/>
      <c r="G11" s="316">
        <v>0.3</v>
      </c>
      <c r="H11" s="313"/>
      <c r="I11" s="313">
        <f>(K11+F11+D11)*40%</f>
        <v>0.82400000000000007</v>
      </c>
      <c r="J11" s="314"/>
      <c r="K11" s="314"/>
      <c r="L11" s="313"/>
      <c r="M11" s="317">
        <f>C11*1390000</f>
        <v>4425760</v>
      </c>
      <c r="N11" s="317">
        <f>(D11+F11+K11)*10.5%*1390000</f>
        <v>300657</v>
      </c>
      <c r="O11" s="318">
        <f>M11-N11</f>
        <v>4125103</v>
      </c>
      <c r="P11" s="334">
        <v>17</v>
      </c>
      <c r="Q11" s="333">
        <f t="shared" si="3"/>
        <v>3187579.5909090908</v>
      </c>
      <c r="R11" s="41" t="s">
        <v>383</v>
      </c>
      <c r="S11" s="28" t="s">
        <v>21</v>
      </c>
      <c r="T11" s="29" t="s">
        <v>52</v>
      </c>
      <c r="U11" s="30">
        <f>I97</f>
        <v>139.22807999999998</v>
      </c>
      <c r="V11" s="30">
        <f t="shared" si="0"/>
        <v>139.22807999999998</v>
      </c>
      <c r="W11" s="31">
        <f t="shared" si="1"/>
        <v>193527031.19999996</v>
      </c>
      <c r="X11" s="32"/>
      <c r="Y11" s="33"/>
      <c r="Z11" s="31">
        <f t="shared" si="2"/>
        <v>193527031.19999996</v>
      </c>
      <c r="AA11" s="34"/>
      <c r="AB11" s="35"/>
      <c r="AC11" s="36">
        <f t="shared" si="4"/>
        <v>0</v>
      </c>
    </row>
    <row r="12" spans="1:29" s="40" customFormat="1" ht="17.25" customHeight="1" thickBot="1">
      <c r="A12" s="42"/>
      <c r="B12" s="43" t="s">
        <v>53</v>
      </c>
      <c r="C12" s="319">
        <f>SUM(C7:C11)</f>
        <v>20.885999999999999</v>
      </c>
      <c r="D12" s="319">
        <f t="shared" ref="D12:N12" si="5">SUM(D7:D11)</f>
        <v>13.64</v>
      </c>
      <c r="E12" s="319">
        <f t="shared" si="5"/>
        <v>7.2460000000000004</v>
      </c>
      <c r="F12" s="319">
        <f t="shared" si="5"/>
        <v>0.35</v>
      </c>
      <c r="G12" s="319">
        <f t="shared" si="5"/>
        <v>1.2</v>
      </c>
      <c r="H12" s="319">
        <f t="shared" si="5"/>
        <v>0</v>
      </c>
      <c r="I12" s="319">
        <f t="shared" si="5"/>
        <v>5.5960000000000001</v>
      </c>
      <c r="J12" s="319">
        <f t="shared" si="5"/>
        <v>0.1</v>
      </c>
      <c r="K12" s="319">
        <f t="shared" si="5"/>
        <v>0</v>
      </c>
      <c r="L12" s="319">
        <f t="shared" si="5"/>
        <v>0</v>
      </c>
      <c r="M12" s="320">
        <f t="shared" si="5"/>
        <v>29031540</v>
      </c>
      <c r="N12" s="320">
        <f t="shared" si="5"/>
        <v>2041840.5</v>
      </c>
      <c r="O12" s="321">
        <f>SUM(O7:O11)</f>
        <v>26989699.5</v>
      </c>
      <c r="P12" s="321">
        <f t="shared" ref="P12:Q12" si="6">SUM(P7:P11)</f>
        <v>105</v>
      </c>
      <c r="Q12" s="321">
        <f t="shared" si="6"/>
        <v>26052176.09090909</v>
      </c>
      <c r="R12" s="44"/>
      <c r="S12" s="28" t="s">
        <v>22</v>
      </c>
      <c r="T12" s="29" t="s">
        <v>54</v>
      </c>
      <c r="U12" s="30">
        <f>J97</f>
        <v>1.2</v>
      </c>
      <c r="V12" s="30">
        <f t="shared" si="0"/>
        <v>1.2</v>
      </c>
      <c r="W12" s="31">
        <f t="shared" si="1"/>
        <v>1668000</v>
      </c>
      <c r="X12" s="32"/>
      <c r="Y12" s="33"/>
      <c r="Z12" s="31">
        <f t="shared" si="2"/>
        <v>1668000</v>
      </c>
      <c r="AA12" s="34"/>
      <c r="AB12" s="35"/>
      <c r="AC12" s="36"/>
    </row>
    <row r="13" spans="1:29" s="14" customFormat="1" ht="17.25" customHeight="1" thickTop="1">
      <c r="A13" s="25" t="s">
        <v>55</v>
      </c>
      <c r="B13" s="26" t="s">
        <v>56</v>
      </c>
      <c r="C13" s="26"/>
      <c r="D13" s="26"/>
      <c r="E13" s="26"/>
      <c r="F13" s="26"/>
      <c r="G13" s="26"/>
      <c r="H13" s="322"/>
      <c r="I13" s="322"/>
      <c r="J13" s="26"/>
      <c r="K13" s="26"/>
      <c r="L13" s="322"/>
      <c r="M13" s="26"/>
      <c r="N13" s="26"/>
      <c r="O13" s="323"/>
      <c r="P13" s="336"/>
      <c r="Q13" s="336"/>
      <c r="R13" s="27"/>
      <c r="S13" s="28" t="s">
        <v>23</v>
      </c>
      <c r="T13" s="29" t="s">
        <v>57</v>
      </c>
      <c r="U13" s="30">
        <f>K97</f>
        <v>2.5983999999999998</v>
      </c>
      <c r="V13" s="30">
        <f t="shared" si="0"/>
        <v>2.5983999999999998</v>
      </c>
      <c r="W13" s="31">
        <f t="shared" si="1"/>
        <v>3611775.9999999995</v>
      </c>
      <c r="X13" s="32">
        <f>W13*2%</f>
        <v>72235.51999999999</v>
      </c>
      <c r="Y13" s="33">
        <f>W13*10.5%</f>
        <v>379236.47999999992</v>
      </c>
      <c r="Z13" s="31">
        <f t="shared" si="2"/>
        <v>3232539.5199999996</v>
      </c>
      <c r="AA13" s="34">
        <f>U13*21.5%</f>
        <v>0.55865599999999993</v>
      </c>
      <c r="AB13" s="35">
        <f>AA13*1390000</f>
        <v>776531.83999999985</v>
      </c>
      <c r="AC13" s="36">
        <f>AB13+Y13</f>
        <v>1155768.3199999998</v>
      </c>
    </row>
    <row r="14" spans="1:29" s="40" customFormat="1" ht="17.25" customHeight="1">
      <c r="A14" s="37">
        <v>6</v>
      </c>
      <c r="B14" s="38" t="s">
        <v>58</v>
      </c>
      <c r="C14" s="313">
        <f t="shared" ref="C14:C19" si="7">D14+E14</f>
        <v>8.7561199999999992</v>
      </c>
      <c r="D14" s="314">
        <v>4.0599999999999996</v>
      </c>
      <c r="E14" s="315">
        <f t="shared" ref="E14:E19" si="8">SUM(F14:L14)</f>
        <v>4.6961199999999996</v>
      </c>
      <c r="F14" s="315">
        <v>0.2</v>
      </c>
      <c r="G14" s="316">
        <v>0.4</v>
      </c>
      <c r="H14" s="313" t="s">
        <v>59</v>
      </c>
      <c r="I14" s="313">
        <f>(K14+F14+D14)*70%</f>
        <v>3.1525199999999995</v>
      </c>
      <c r="J14" s="314"/>
      <c r="K14" s="314">
        <f>D14*6%</f>
        <v>0.24359999999999996</v>
      </c>
      <c r="L14" s="314">
        <v>0.7</v>
      </c>
      <c r="M14" s="317">
        <f t="shared" ref="M14:M19" si="9">C14*1390000</f>
        <v>12171006.799999999</v>
      </c>
      <c r="N14" s="317">
        <f t="shared" ref="N14:N19" si="10">(D14+F14+K14)*10.5%*1390000</f>
        <v>657300.41999999993</v>
      </c>
      <c r="O14" s="318">
        <f t="shared" ref="O14:O19" si="11">M14-N14</f>
        <v>11513706.379999999</v>
      </c>
      <c r="P14" s="333">
        <v>22</v>
      </c>
      <c r="Q14" s="333">
        <f t="shared" ref="Q14:Q19" si="12">O14/22*P14</f>
        <v>11513706.379999999</v>
      </c>
      <c r="R14" s="39"/>
      <c r="S14" s="28" t="s">
        <v>24</v>
      </c>
      <c r="T14" s="29" t="s">
        <v>60</v>
      </c>
      <c r="U14" s="30">
        <f>L97</f>
        <v>29.4</v>
      </c>
      <c r="V14" s="30">
        <f t="shared" si="0"/>
        <v>29.4</v>
      </c>
      <c r="W14" s="31">
        <f t="shared" si="1"/>
        <v>40866000</v>
      </c>
      <c r="X14" s="32"/>
      <c r="Y14" s="33"/>
      <c r="Z14" s="31">
        <f t="shared" si="2"/>
        <v>40866000</v>
      </c>
      <c r="AA14" s="34"/>
      <c r="AB14" s="35">
        <f>AA14*1210000</f>
        <v>0</v>
      </c>
      <c r="AC14" s="36">
        <f>AB14+Y14</f>
        <v>0</v>
      </c>
    </row>
    <row r="15" spans="1:29" s="40" customFormat="1" ht="17.25" customHeight="1">
      <c r="A15" s="37">
        <v>7</v>
      </c>
      <c r="B15" s="38" t="s">
        <v>61</v>
      </c>
      <c r="C15" s="313">
        <f t="shared" si="7"/>
        <v>9.1091599999999993</v>
      </c>
      <c r="D15" s="314">
        <v>4.0599999999999996</v>
      </c>
      <c r="E15" s="315">
        <f t="shared" si="8"/>
        <v>5.0491599999999996</v>
      </c>
      <c r="F15" s="315">
        <v>0.15</v>
      </c>
      <c r="G15" s="316">
        <v>0.4</v>
      </c>
      <c r="H15" s="313" t="s">
        <v>59</v>
      </c>
      <c r="I15" s="313">
        <f>(K15+F15+D15)*70%</f>
        <v>3.1743599999999996</v>
      </c>
      <c r="J15" s="314"/>
      <c r="K15" s="314">
        <f>D15*8%</f>
        <v>0.32479999999999998</v>
      </c>
      <c r="L15" s="316">
        <v>1</v>
      </c>
      <c r="M15" s="317">
        <f t="shared" si="9"/>
        <v>12661732.399999999</v>
      </c>
      <c r="N15" s="317">
        <f t="shared" si="10"/>
        <v>661854.05999999994</v>
      </c>
      <c r="O15" s="318">
        <f t="shared" si="11"/>
        <v>11999878.339999998</v>
      </c>
      <c r="P15" s="333">
        <v>22</v>
      </c>
      <c r="Q15" s="333">
        <f t="shared" si="12"/>
        <v>11999878.339999998</v>
      </c>
      <c r="R15" s="39"/>
      <c r="S15" s="28" t="s">
        <v>62</v>
      </c>
      <c r="T15" s="29" t="s">
        <v>63</v>
      </c>
      <c r="U15" s="30">
        <f>12*0.35+134*0.55</f>
        <v>77.900000000000006</v>
      </c>
      <c r="V15" s="30">
        <f t="shared" si="0"/>
        <v>77.900000000000006</v>
      </c>
      <c r="W15" s="31">
        <f t="shared" si="1"/>
        <v>108281000.00000001</v>
      </c>
      <c r="X15" s="32"/>
      <c r="Y15" s="33"/>
      <c r="Z15" s="31">
        <f>W15</f>
        <v>108281000.00000001</v>
      </c>
      <c r="AA15" s="34"/>
      <c r="AB15" s="35">
        <f>AA15*1210000</f>
        <v>0</v>
      </c>
      <c r="AC15" s="36">
        <f t="shared" si="4"/>
        <v>0</v>
      </c>
    </row>
    <row r="16" spans="1:29" s="40" customFormat="1" ht="17.25" customHeight="1">
      <c r="A16" s="37">
        <v>8</v>
      </c>
      <c r="B16" s="38" t="s">
        <v>64</v>
      </c>
      <c r="C16" s="313">
        <f t="shared" si="7"/>
        <v>6.1020000000000003</v>
      </c>
      <c r="D16" s="314">
        <v>3.06</v>
      </c>
      <c r="E16" s="315">
        <f t="shared" si="8"/>
        <v>3.0419999999999998</v>
      </c>
      <c r="F16" s="315"/>
      <c r="G16" s="316">
        <v>0.4</v>
      </c>
      <c r="H16" s="313" t="s">
        <v>59</v>
      </c>
      <c r="I16" s="313">
        <f>(K16+F16+D16)*70%</f>
        <v>2.1419999999999999</v>
      </c>
      <c r="J16" s="314"/>
      <c r="K16" s="314"/>
      <c r="L16" s="314">
        <v>0.5</v>
      </c>
      <c r="M16" s="317">
        <f t="shared" si="9"/>
        <v>8481780</v>
      </c>
      <c r="N16" s="317">
        <f t="shared" si="10"/>
        <v>446606.99999999994</v>
      </c>
      <c r="O16" s="318">
        <f t="shared" si="11"/>
        <v>8035173</v>
      </c>
      <c r="P16" s="333">
        <v>22</v>
      </c>
      <c r="Q16" s="333">
        <f t="shared" si="12"/>
        <v>8035173</v>
      </c>
      <c r="R16" s="39"/>
      <c r="S16" s="45"/>
      <c r="T16" s="46"/>
      <c r="U16" s="31">
        <f>SUM(U6:U15)</f>
        <v>503.3474799999999</v>
      </c>
      <c r="V16" s="31">
        <f t="shared" si="0"/>
        <v>503.3474799999999</v>
      </c>
      <c r="W16" s="31">
        <f t="shared" ref="W16:AB16" si="13">SUM(W6:W15)</f>
        <v>699652997.19999993</v>
      </c>
      <c r="X16" s="32">
        <f t="shared" si="13"/>
        <v>5960275.5199999996</v>
      </c>
      <c r="Y16" s="33">
        <f t="shared" si="13"/>
        <v>31291446.48</v>
      </c>
      <c r="Z16" s="31">
        <f t="shared" si="13"/>
        <v>668361550.71999991</v>
      </c>
      <c r="AA16" s="34">
        <f t="shared" si="13"/>
        <v>46.095655999999998</v>
      </c>
      <c r="AB16" s="35">
        <f t="shared" si="13"/>
        <v>64072961.840000004</v>
      </c>
      <c r="AC16" s="36">
        <f t="shared" si="4"/>
        <v>95364408.320000008</v>
      </c>
    </row>
    <row r="17" spans="1:29" s="40" customFormat="1" ht="17.25" customHeight="1">
      <c r="A17" s="37">
        <v>9</v>
      </c>
      <c r="B17" s="47" t="s">
        <v>65</v>
      </c>
      <c r="C17" s="313">
        <f>D17+E17</f>
        <v>8.4019999999999992</v>
      </c>
      <c r="D17" s="314">
        <v>4.0599999999999996</v>
      </c>
      <c r="E17" s="315">
        <f>SUM(F17:L17)</f>
        <v>4.3419999999999996</v>
      </c>
      <c r="F17" s="315"/>
      <c r="G17" s="316">
        <v>0.4</v>
      </c>
      <c r="H17" s="313" t="s">
        <v>59</v>
      </c>
      <c r="I17" s="313">
        <f>(K17+F17+D17)*70%</f>
        <v>2.8419999999999996</v>
      </c>
      <c r="J17" s="314">
        <v>0.1</v>
      </c>
      <c r="K17" s="314"/>
      <c r="L17" s="316">
        <v>1</v>
      </c>
      <c r="M17" s="317">
        <f>C17*1390000</f>
        <v>11678779.999999998</v>
      </c>
      <c r="N17" s="317">
        <f>(D17+F17+K17)*10.5%*1390000</f>
        <v>592556.99999999988</v>
      </c>
      <c r="O17" s="318">
        <f>M17-N17</f>
        <v>11086222.999999998</v>
      </c>
      <c r="P17" s="333">
        <v>22</v>
      </c>
      <c r="Q17" s="333">
        <f t="shared" si="12"/>
        <v>11086222.999999998</v>
      </c>
      <c r="R17" s="39" t="s">
        <v>50</v>
      </c>
      <c r="S17" s="8"/>
      <c r="T17" s="3"/>
      <c r="U17" s="4"/>
      <c r="V17" s="4"/>
      <c r="W17" s="5"/>
      <c r="X17" s="5"/>
      <c r="Y17" s="6"/>
      <c r="Z17" s="7"/>
      <c r="AA17" s="8"/>
      <c r="AB17" s="8"/>
      <c r="AC17" s="8"/>
    </row>
    <row r="18" spans="1:29" s="40" customFormat="1" ht="17.25" customHeight="1">
      <c r="A18" s="37">
        <v>10</v>
      </c>
      <c r="B18" s="38" t="s">
        <v>66</v>
      </c>
      <c r="C18" s="313">
        <f t="shared" si="7"/>
        <v>5.4220000000000006</v>
      </c>
      <c r="D18" s="314">
        <v>2.66</v>
      </c>
      <c r="E18" s="315">
        <f t="shared" si="8"/>
        <v>2.762</v>
      </c>
      <c r="F18" s="315"/>
      <c r="G18" s="316">
        <v>0.4</v>
      </c>
      <c r="H18" s="313" t="s">
        <v>59</v>
      </c>
      <c r="I18" s="313">
        <f>(K18+F18+D18)*70%</f>
        <v>1.8619999999999999</v>
      </c>
      <c r="J18" s="314"/>
      <c r="K18" s="314"/>
      <c r="L18" s="314">
        <v>0.5</v>
      </c>
      <c r="M18" s="317">
        <f t="shared" si="9"/>
        <v>7536580.0000000009</v>
      </c>
      <c r="N18" s="317">
        <f t="shared" si="10"/>
        <v>388227</v>
      </c>
      <c r="O18" s="318">
        <f t="shared" si="11"/>
        <v>7148353.0000000009</v>
      </c>
      <c r="P18" s="333">
        <v>22</v>
      </c>
      <c r="Q18" s="333">
        <f t="shared" si="12"/>
        <v>7148353.0000000009</v>
      </c>
      <c r="R18" s="39"/>
      <c r="S18" s="8"/>
      <c r="T18" s="3"/>
      <c r="U18" s="4"/>
      <c r="V18" s="4"/>
      <c r="W18" s="5"/>
      <c r="X18" s="5"/>
      <c r="Y18" s="6"/>
      <c r="Z18" s="7"/>
      <c r="AA18" s="8"/>
      <c r="AB18" s="8"/>
      <c r="AC18" s="8"/>
    </row>
    <row r="19" spans="1:29" s="40" customFormat="1" ht="17.25" customHeight="1">
      <c r="A19" s="37">
        <v>11</v>
      </c>
      <c r="B19" s="38" t="s">
        <v>67</v>
      </c>
      <c r="C19" s="313">
        <f t="shared" si="7"/>
        <v>3.6759999999999997</v>
      </c>
      <c r="D19" s="314">
        <v>2.34</v>
      </c>
      <c r="E19" s="315">
        <f t="shared" si="8"/>
        <v>1.3359999999999999</v>
      </c>
      <c r="F19" s="315"/>
      <c r="G19" s="316">
        <v>0.4</v>
      </c>
      <c r="H19" s="313"/>
      <c r="I19" s="313">
        <f>(K19+F19+D19)*40%</f>
        <v>0.93599999999999994</v>
      </c>
      <c r="J19" s="314"/>
      <c r="K19" s="314"/>
      <c r="L19" s="314"/>
      <c r="M19" s="317">
        <f t="shared" si="9"/>
        <v>5109640</v>
      </c>
      <c r="N19" s="317">
        <f t="shared" si="10"/>
        <v>341522.99999999994</v>
      </c>
      <c r="O19" s="318">
        <f t="shared" si="11"/>
        <v>4768117</v>
      </c>
      <c r="P19" s="333">
        <v>17</v>
      </c>
      <c r="Q19" s="333">
        <f t="shared" si="12"/>
        <v>3684454.0454545454</v>
      </c>
      <c r="R19" s="41" t="s">
        <v>383</v>
      </c>
      <c r="S19" s="48" t="s">
        <v>68</v>
      </c>
      <c r="T19" s="49">
        <v>6001</v>
      </c>
      <c r="U19" s="540">
        <f>Y6</f>
        <v>30299220</v>
      </c>
      <c r="V19" s="540"/>
      <c r="W19" s="5">
        <v>29356383</v>
      </c>
      <c r="X19" s="5"/>
      <c r="Y19" s="5">
        <f t="shared" ref="Y19:Y24" si="14">U19+W19</f>
        <v>59655603</v>
      </c>
      <c r="Z19" s="50"/>
      <c r="AA19" s="51"/>
      <c r="AB19" s="8"/>
      <c r="AC19" s="52"/>
    </row>
    <row r="20" spans="1:29" s="40" customFormat="1" ht="17.25" customHeight="1" thickBot="1">
      <c r="A20" s="53"/>
      <c r="B20" s="43" t="s">
        <v>53</v>
      </c>
      <c r="C20" s="319">
        <f t="shared" ref="C20:Q20" si="15">SUM(C14:C19)</f>
        <v>41.467280000000002</v>
      </c>
      <c r="D20" s="324">
        <f t="shared" si="15"/>
        <v>20.239999999999998</v>
      </c>
      <c r="E20" s="325">
        <f t="shared" si="15"/>
        <v>21.227279999999997</v>
      </c>
      <c r="F20" s="325">
        <f t="shared" si="15"/>
        <v>0.35</v>
      </c>
      <c r="G20" s="326">
        <f>SUM(G14:G19)</f>
        <v>2.4</v>
      </c>
      <c r="H20" s="319">
        <f>SUM(H14:H19)</f>
        <v>0</v>
      </c>
      <c r="I20" s="319">
        <f>SUM(I14:I19)</f>
        <v>14.108879999999997</v>
      </c>
      <c r="J20" s="324">
        <f>SUM(J14:J19)</f>
        <v>0.1</v>
      </c>
      <c r="K20" s="325">
        <f t="shared" si="15"/>
        <v>0.56839999999999991</v>
      </c>
      <c r="L20" s="325">
        <f t="shared" si="15"/>
        <v>3.7</v>
      </c>
      <c r="M20" s="320">
        <f t="shared" si="15"/>
        <v>57639519.199999996</v>
      </c>
      <c r="N20" s="320">
        <f t="shared" si="15"/>
        <v>3088068.48</v>
      </c>
      <c r="O20" s="321">
        <f t="shared" si="15"/>
        <v>54551450.719999999</v>
      </c>
      <c r="P20" s="321">
        <f t="shared" si="15"/>
        <v>127</v>
      </c>
      <c r="Q20" s="321">
        <f t="shared" si="15"/>
        <v>53467787.765454546</v>
      </c>
      <c r="R20" s="44"/>
      <c r="S20" s="48" t="s">
        <v>69</v>
      </c>
      <c r="T20" s="49">
        <v>6101</v>
      </c>
      <c r="U20" s="540">
        <f>Y7</f>
        <v>612990</v>
      </c>
      <c r="V20" s="540"/>
      <c r="W20" s="5">
        <v>612990</v>
      </c>
      <c r="X20" s="5"/>
      <c r="Y20" s="5">
        <f t="shared" si="14"/>
        <v>1225980</v>
      </c>
      <c r="Z20" s="50"/>
      <c r="AA20" s="51"/>
      <c r="AB20" s="8"/>
      <c r="AC20" s="52"/>
    </row>
    <row r="21" spans="1:29" s="14" customFormat="1" ht="17.25" customHeight="1" thickTop="1">
      <c r="A21" s="25" t="s">
        <v>70</v>
      </c>
      <c r="B21" s="26" t="s">
        <v>71</v>
      </c>
      <c r="C21" s="26"/>
      <c r="D21" s="26"/>
      <c r="E21" s="26"/>
      <c r="F21" s="26"/>
      <c r="G21" s="26"/>
      <c r="H21" s="322"/>
      <c r="I21" s="322"/>
      <c r="J21" s="26"/>
      <c r="K21" s="26"/>
      <c r="L21" s="26"/>
      <c r="M21" s="26"/>
      <c r="N21" s="26"/>
      <c r="O21" s="323"/>
      <c r="P21" s="336"/>
      <c r="Q21" s="336"/>
      <c r="R21" s="27"/>
      <c r="S21" s="48" t="s">
        <v>72</v>
      </c>
      <c r="T21" s="49">
        <v>6115</v>
      </c>
      <c r="U21" s="540">
        <f>Y13</f>
        <v>379236.47999999992</v>
      </c>
      <c r="V21" s="540"/>
      <c r="W21" s="54">
        <v>379236.47999999992</v>
      </c>
      <c r="X21" s="55"/>
      <c r="Y21" s="5">
        <f t="shared" si="14"/>
        <v>758472.95999999985</v>
      </c>
      <c r="Z21" s="55"/>
      <c r="AA21" s="56"/>
      <c r="AB21" s="56"/>
      <c r="AC21" s="57"/>
    </row>
    <row r="22" spans="1:29" ht="17.25" customHeight="1">
      <c r="A22" s="37">
        <v>12</v>
      </c>
      <c r="B22" s="38" t="s">
        <v>73</v>
      </c>
      <c r="C22" s="313">
        <f>D22+E22</f>
        <v>7.0010000000000003</v>
      </c>
      <c r="D22" s="315">
        <v>3.33</v>
      </c>
      <c r="E22" s="315">
        <f>SUM(F22:L22)</f>
        <v>3.6710000000000003</v>
      </c>
      <c r="F22" s="315">
        <v>0.2</v>
      </c>
      <c r="G22" s="316">
        <v>0.5</v>
      </c>
      <c r="H22" s="313" t="s">
        <v>59</v>
      </c>
      <c r="I22" s="313">
        <f>(K22+F22+D22)*70%</f>
        <v>2.4710000000000001</v>
      </c>
      <c r="J22" s="314"/>
      <c r="K22" s="314"/>
      <c r="L22" s="314">
        <v>0.5</v>
      </c>
      <c r="M22" s="317">
        <f>C22*1390000</f>
        <v>9731390</v>
      </c>
      <c r="N22" s="317">
        <f>(D22+F22+K22)*10.5%*1390000</f>
        <v>515203.50000000006</v>
      </c>
      <c r="O22" s="318">
        <f>M22-N22</f>
        <v>9216186.5</v>
      </c>
      <c r="P22" s="333">
        <v>22</v>
      </c>
      <c r="Q22" s="333">
        <f t="shared" ref="Q22:Q26" si="16">O22/22*P22</f>
        <v>9216186.5</v>
      </c>
      <c r="R22" s="39"/>
      <c r="S22" s="58"/>
      <c r="T22" s="49">
        <v>6301</v>
      </c>
      <c r="U22" s="541">
        <f>AB16/21.5*17.5</f>
        <v>52152410.800000004</v>
      </c>
      <c r="V22" s="542"/>
      <c r="W22" s="54">
        <v>50581015.800000004</v>
      </c>
      <c r="X22" s="55"/>
      <c r="Y22" s="5">
        <f t="shared" si="14"/>
        <v>102733426.60000001</v>
      </c>
      <c r="Z22" s="59"/>
      <c r="AA22" s="56"/>
      <c r="AB22" s="56"/>
      <c r="AC22" s="57"/>
    </row>
    <row r="23" spans="1:29" ht="17.25" customHeight="1">
      <c r="A23" s="37">
        <v>13</v>
      </c>
      <c r="B23" s="38" t="s">
        <v>74</v>
      </c>
      <c r="C23" s="313">
        <f>D23+E23</f>
        <v>8.657</v>
      </c>
      <c r="D23" s="314">
        <v>4.0599999999999996</v>
      </c>
      <c r="E23" s="315">
        <f>SUM(F23:L23)</f>
        <v>4.5969999999999995</v>
      </c>
      <c r="F23" s="315">
        <v>0.15</v>
      </c>
      <c r="G23" s="316">
        <v>0.5</v>
      </c>
      <c r="H23" s="313" t="s">
        <v>59</v>
      </c>
      <c r="I23" s="313">
        <f>(K23+F23+D23)*70%</f>
        <v>2.9469999999999996</v>
      </c>
      <c r="J23" s="314"/>
      <c r="K23" s="314"/>
      <c r="L23" s="314">
        <v>1</v>
      </c>
      <c r="M23" s="317">
        <f>C23*1390000</f>
        <v>12033230</v>
      </c>
      <c r="N23" s="317">
        <f>(D23+F23+K23)*10.5%*1390000</f>
        <v>614449.5</v>
      </c>
      <c r="O23" s="318">
        <f>M23-N23</f>
        <v>11418780.5</v>
      </c>
      <c r="P23" s="333">
        <v>22</v>
      </c>
      <c r="Q23" s="333">
        <f t="shared" si="16"/>
        <v>11418780.5</v>
      </c>
      <c r="R23" s="61"/>
      <c r="S23" s="58"/>
      <c r="T23" s="49">
        <v>6302</v>
      </c>
      <c r="U23" s="541">
        <f>AB16/21.5*3</f>
        <v>8940413.2800000012</v>
      </c>
      <c r="V23" s="542"/>
      <c r="W23" s="54">
        <v>8671031.2800000012</v>
      </c>
      <c r="X23" s="55"/>
      <c r="Y23" s="5">
        <f t="shared" si="14"/>
        <v>17611444.560000002</v>
      </c>
      <c r="Z23" s="59"/>
      <c r="AA23" s="55"/>
      <c r="AB23" s="62"/>
      <c r="AC23" s="63"/>
    </row>
    <row r="24" spans="1:29" ht="17.25" customHeight="1">
      <c r="A24" s="37">
        <v>14</v>
      </c>
      <c r="B24" s="38" t="s">
        <v>75</v>
      </c>
      <c r="C24" s="313">
        <f>D24+E24</f>
        <v>8.161999999999999</v>
      </c>
      <c r="D24" s="314">
        <v>3.86</v>
      </c>
      <c r="E24" s="315">
        <f>SUM(F24:L24)</f>
        <v>4.3019999999999996</v>
      </c>
      <c r="F24" s="315"/>
      <c r="G24" s="316">
        <v>0.5</v>
      </c>
      <c r="H24" s="313" t="s">
        <v>59</v>
      </c>
      <c r="I24" s="313">
        <f>(K24+F24+D24)*70%</f>
        <v>2.702</v>
      </c>
      <c r="J24" s="314">
        <v>0.1</v>
      </c>
      <c r="K24" s="314"/>
      <c r="L24" s="316">
        <v>1</v>
      </c>
      <c r="M24" s="317">
        <f>C24*1390000</f>
        <v>11345179.999999998</v>
      </c>
      <c r="N24" s="317">
        <f>(D24+F24+K24)*10.5%*1390000</f>
        <v>563367</v>
      </c>
      <c r="O24" s="318">
        <f>M24-N24</f>
        <v>10781812.999999998</v>
      </c>
      <c r="P24" s="333">
        <v>22</v>
      </c>
      <c r="Q24" s="333">
        <f t="shared" si="16"/>
        <v>10781812.999999998</v>
      </c>
      <c r="R24" s="39" t="s">
        <v>50</v>
      </c>
      <c r="S24" s="58"/>
      <c r="T24" s="49">
        <v>6304</v>
      </c>
      <c r="U24" s="541">
        <f>AB16/21.5*1</f>
        <v>2980137.7600000002</v>
      </c>
      <c r="V24" s="542"/>
      <c r="W24" s="5">
        <v>2890343.76</v>
      </c>
      <c r="X24" s="5"/>
      <c r="Y24" s="5">
        <f t="shared" si="14"/>
        <v>5870481.5199999996</v>
      </c>
      <c r="Z24" s="7"/>
      <c r="AA24" s="5"/>
      <c r="AB24" s="8"/>
      <c r="AC24" s="64"/>
    </row>
    <row r="25" spans="1:29" ht="17.25" customHeight="1">
      <c r="A25" s="37">
        <v>15</v>
      </c>
      <c r="B25" s="38" t="s">
        <v>76</v>
      </c>
      <c r="C25" s="313">
        <f>D25+E25</f>
        <v>1.8619999999999999</v>
      </c>
      <c r="D25" s="314"/>
      <c r="E25" s="315">
        <f>SUM(F25:L25)</f>
        <v>1.8619999999999999</v>
      </c>
      <c r="F25" s="315"/>
      <c r="G25" s="316"/>
      <c r="H25" s="313"/>
      <c r="I25" s="313">
        <v>1.8619999999999999</v>
      </c>
      <c r="J25" s="314"/>
      <c r="K25" s="314"/>
      <c r="L25" s="314"/>
      <c r="M25" s="317">
        <f>C25*1390000</f>
        <v>2588180</v>
      </c>
      <c r="N25" s="317">
        <f>(D25+F25+K25)*10.5%*1390000</f>
        <v>0</v>
      </c>
      <c r="O25" s="318">
        <f>M25-N25</f>
        <v>2588180</v>
      </c>
      <c r="P25" s="333">
        <v>22</v>
      </c>
      <c r="Q25" s="333">
        <f t="shared" si="16"/>
        <v>2588180</v>
      </c>
      <c r="R25" s="39" t="s">
        <v>47</v>
      </c>
      <c r="S25" s="48" t="s">
        <v>77</v>
      </c>
      <c r="T25" s="65"/>
      <c r="U25" s="541">
        <f>SUM(U19:U24)</f>
        <v>95364408.320000008</v>
      </c>
      <c r="V25" s="542"/>
      <c r="W25" s="541">
        <f>SUM(W19:W24)</f>
        <v>92491000.320000008</v>
      </c>
      <c r="X25" s="542"/>
      <c r="Y25" s="5">
        <f>SUM(Y19:Y24)</f>
        <v>187855408.64000002</v>
      </c>
      <c r="Z25" s="7"/>
      <c r="AA25" s="8"/>
      <c r="AB25" s="8"/>
      <c r="AC25" s="8"/>
    </row>
    <row r="26" spans="1:29" ht="17.25" customHeight="1">
      <c r="A26" s="37">
        <v>16</v>
      </c>
      <c r="B26" s="38" t="s">
        <v>78</v>
      </c>
      <c r="C26" s="313">
        <f>D26+E26</f>
        <v>5.7220000000000004</v>
      </c>
      <c r="D26" s="314">
        <v>2.66</v>
      </c>
      <c r="E26" s="315">
        <f>SUM(F26:L26)</f>
        <v>3.0620000000000003</v>
      </c>
      <c r="F26" s="315"/>
      <c r="G26" s="316">
        <v>0.5</v>
      </c>
      <c r="H26" s="313" t="s">
        <v>59</v>
      </c>
      <c r="I26" s="313">
        <f>(K26+F26+D26)*70%</f>
        <v>1.8619999999999999</v>
      </c>
      <c r="J26" s="314"/>
      <c r="K26" s="314"/>
      <c r="L26" s="314">
        <v>0.7</v>
      </c>
      <c r="M26" s="317">
        <f>C26*1390000</f>
        <v>7953580.0000000009</v>
      </c>
      <c r="N26" s="317">
        <f>(D26+F26+K26)*10.5%*1390000</f>
        <v>388227</v>
      </c>
      <c r="O26" s="318">
        <f>M26-N26</f>
        <v>7565353.0000000009</v>
      </c>
      <c r="P26" s="333">
        <v>22</v>
      </c>
      <c r="Q26" s="333">
        <f t="shared" si="16"/>
        <v>7565353.0000000019</v>
      </c>
      <c r="R26" s="39"/>
    </row>
    <row r="27" spans="1:29" ht="17.25" customHeight="1" thickBot="1">
      <c r="A27" s="53"/>
      <c r="B27" s="43" t="s">
        <v>53</v>
      </c>
      <c r="C27" s="319">
        <f>SUM(C22:C26)</f>
        <v>31.404</v>
      </c>
      <c r="D27" s="324">
        <f t="shared" ref="D27:N27" si="17">SUM(D22:D26)</f>
        <v>13.91</v>
      </c>
      <c r="E27" s="325">
        <f t="shared" si="17"/>
        <v>17.494</v>
      </c>
      <c r="F27" s="325">
        <f t="shared" si="17"/>
        <v>0.35</v>
      </c>
      <c r="G27" s="326">
        <f>SUM(G22:G26)</f>
        <v>2</v>
      </c>
      <c r="H27" s="319">
        <f>SUM(H22:H26)</f>
        <v>0</v>
      </c>
      <c r="I27" s="319">
        <f>SUM(I22:I26)</f>
        <v>11.843999999999999</v>
      </c>
      <c r="J27" s="324">
        <f>SUM(J22:J26)</f>
        <v>0.1</v>
      </c>
      <c r="K27" s="325">
        <f t="shared" si="17"/>
        <v>0</v>
      </c>
      <c r="L27" s="325">
        <f t="shared" si="17"/>
        <v>3.2</v>
      </c>
      <c r="M27" s="320">
        <f t="shared" si="17"/>
        <v>43651560</v>
      </c>
      <c r="N27" s="320">
        <f t="shared" si="17"/>
        <v>2081247</v>
      </c>
      <c r="O27" s="321">
        <f>SUM(O22:O26)</f>
        <v>41570313</v>
      </c>
      <c r="P27" s="321">
        <f t="shared" ref="P27:Q27" si="18">SUM(P22:P26)</f>
        <v>110</v>
      </c>
      <c r="Q27" s="321">
        <f t="shared" si="18"/>
        <v>41570313</v>
      </c>
      <c r="R27" s="44"/>
      <c r="S27" s="66"/>
    </row>
    <row r="28" spans="1:29" s="14" customFormat="1" ht="17.25" customHeight="1" thickTop="1">
      <c r="A28" s="25" t="s">
        <v>79</v>
      </c>
      <c r="B28" s="26" t="s">
        <v>80</v>
      </c>
      <c r="C28" s="26"/>
      <c r="D28" s="26"/>
      <c r="E28" s="26"/>
      <c r="F28" s="26"/>
      <c r="G28" s="26"/>
      <c r="H28" s="322"/>
      <c r="I28" s="322"/>
      <c r="J28" s="26"/>
      <c r="K28" s="26"/>
      <c r="L28" s="26"/>
      <c r="M28" s="26"/>
      <c r="N28" s="26"/>
      <c r="O28" s="323"/>
      <c r="P28" s="336"/>
      <c r="Q28" s="336"/>
      <c r="R28" s="27"/>
    </row>
    <row r="29" spans="1:29" ht="17.25" customHeight="1">
      <c r="A29" s="37">
        <v>17</v>
      </c>
      <c r="B29" s="38" t="s">
        <v>81</v>
      </c>
      <c r="C29" s="313">
        <f t="shared" ref="C29:C34" si="19">D29+E29</f>
        <v>7.9323999999999995</v>
      </c>
      <c r="D29" s="314">
        <v>4.0599999999999996</v>
      </c>
      <c r="E29" s="315">
        <f t="shared" ref="E29:E34" si="20">SUM(F29:L29)</f>
        <v>3.8724000000000003</v>
      </c>
      <c r="F29" s="315">
        <v>0.2</v>
      </c>
      <c r="G29" s="316">
        <v>0.4</v>
      </c>
      <c r="H29" s="313" t="s">
        <v>59</v>
      </c>
      <c r="I29" s="313">
        <f t="shared" ref="I29:I34" si="21">(K29+F29+D29)*40%</f>
        <v>1.8663999999999998</v>
      </c>
      <c r="J29" s="314"/>
      <c r="K29" s="314">
        <f>D29*10%</f>
        <v>0.40599999999999997</v>
      </c>
      <c r="L29" s="314">
        <v>1</v>
      </c>
      <c r="M29" s="317">
        <f t="shared" ref="M29:M34" si="22">C29*1390000</f>
        <v>11026036</v>
      </c>
      <c r="N29" s="317">
        <f t="shared" ref="N29:N34" si="23">(D29+F29+K29)*10.5%*1390000</f>
        <v>681002.69999999984</v>
      </c>
      <c r="O29" s="318">
        <f t="shared" ref="O29:O34" si="24">M29-N29</f>
        <v>10345033.300000001</v>
      </c>
      <c r="P29" s="333">
        <v>22</v>
      </c>
      <c r="Q29" s="333">
        <f t="shared" ref="Q29:Q34" si="25">O29/22*P29</f>
        <v>10345033.300000001</v>
      </c>
      <c r="R29" s="39"/>
    </row>
    <row r="30" spans="1:29" ht="17.25" customHeight="1">
      <c r="A30" s="37">
        <v>18</v>
      </c>
      <c r="B30" s="38" t="s">
        <v>82</v>
      </c>
      <c r="C30" s="313">
        <f>D30+E30</f>
        <v>6.3220000000000001</v>
      </c>
      <c r="D30" s="314">
        <v>2.67</v>
      </c>
      <c r="E30" s="315">
        <f>SUM(F30:L30)</f>
        <v>3.6520000000000001</v>
      </c>
      <c r="F30" s="315">
        <v>0.15</v>
      </c>
      <c r="G30" s="316">
        <v>0.4</v>
      </c>
      <c r="H30" s="313">
        <f>(D30+F30+K30)*70%</f>
        <v>1.9739999999999998</v>
      </c>
      <c r="I30" s="313">
        <f>(K30+F30+D30)*40%</f>
        <v>1.1279999999999999</v>
      </c>
      <c r="J30" s="314"/>
      <c r="K30" s="314"/>
      <c r="L30" s="314"/>
      <c r="M30" s="317">
        <f>C30*1390000</f>
        <v>8787580</v>
      </c>
      <c r="N30" s="317">
        <f>(D30+F30+K30)*10.5%*1390000</f>
        <v>411578.99999999994</v>
      </c>
      <c r="O30" s="318">
        <f>M30-N30</f>
        <v>8376001</v>
      </c>
      <c r="P30" s="333">
        <v>22</v>
      </c>
      <c r="Q30" s="333">
        <f t="shared" si="25"/>
        <v>8376001</v>
      </c>
      <c r="R30" s="39" t="s">
        <v>50</v>
      </c>
    </row>
    <row r="31" spans="1:29" ht="17.25" customHeight="1">
      <c r="A31" s="37">
        <v>19</v>
      </c>
      <c r="B31" s="38" t="s">
        <v>83</v>
      </c>
      <c r="C31" s="313">
        <f t="shared" si="19"/>
        <v>4.7240000000000002</v>
      </c>
      <c r="D31" s="314">
        <v>2.66</v>
      </c>
      <c r="E31" s="315">
        <f t="shared" si="20"/>
        <v>2.0640000000000001</v>
      </c>
      <c r="F31" s="315"/>
      <c r="G31" s="316">
        <v>0.4</v>
      </c>
      <c r="H31" s="313" t="s">
        <v>59</v>
      </c>
      <c r="I31" s="313">
        <f t="shared" si="21"/>
        <v>1.0640000000000001</v>
      </c>
      <c r="J31" s="314">
        <v>0.1</v>
      </c>
      <c r="K31" s="314"/>
      <c r="L31" s="314">
        <v>0.5</v>
      </c>
      <c r="M31" s="317">
        <f t="shared" si="22"/>
        <v>6566360</v>
      </c>
      <c r="N31" s="317">
        <f t="shared" si="23"/>
        <v>388227</v>
      </c>
      <c r="O31" s="318">
        <f t="shared" si="24"/>
        <v>6178133</v>
      </c>
      <c r="P31" s="333">
        <v>22</v>
      </c>
      <c r="Q31" s="333">
        <f t="shared" si="25"/>
        <v>6178133</v>
      </c>
      <c r="R31" s="39"/>
    </row>
    <row r="32" spans="1:29" ht="17.25" customHeight="1">
      <c r="A32" s="37">
        <v>20</v>
      </c>
      <c r="B32" s="38" t="s">
        <v>84</v>
      </c>
      <c r="C32" s="313">
        <f t="shared" si="19"/>
        <v>4.6240000000000006</v>
      </c>
      <c r="D32" s="314">
        <v>2.66</v>
      </c>
      <c r="E32" s="315">
        <f t="shared" si="20"/>
        <v>1.964</v>
      </c>
      <c r="F32" s="315"/>
      <c r="G32" s="316">
        <v>0.4</v>
      </c>
      <c r="H32" s="313" t="s">
        <v>59</v>
      </c>
      <c r="I32" s="313">
        <f t="shared" si="21"/>
        <v>1.0640000000000001</v>
      </c>
      <c r="J32" s="314"/>
      <c r="K32" s="314"/>
      <c r="L32" s="314">
        <v>0.5</v>
      </c>
      <c r="M32" s="317">
        <f t="shared" si="22"/>
        <v>6427360.0000000009</v>
      </c>
      <c r="N32" s="317">
        <f t="shared" si="23"/>
        <v>388227</v>
      </c>
      <c r="O32" s="318">
        <f t="shared" si="24"/>
        <v>6039133.0000000009</v>
      </c>
      <c r="P32" s="333">
        <v>22</v>
      </c>
      <c r="Q32" s="333">
        <f t="shared" si="25"/>
        <v>6039133</v>
      </c>
      <c r="R32" s="39"/>
    </row>
    <row r="33" spans="1:19" ht="17.25" customHeight="1">
      <c r="A33" s="37">
        <v>21</v>
      </c>
      <c r="B33" s="38" t="s">
        <v>85</v>
      </c>
      <c r="C33" s="313">
        <f t="shared" si="19"/>
        <v>8.5060000000000002</v>
      </c>
      <c r="D33" s="314">
        <v>3.86</v>
      </c>
      <c r="E33" s="315">
        <f t="shared" si="20"/>
        <v>4.6459999999999999</v>
      </c>
      <c r="F33" s="315"/>
      <c r="G33" s="316">
        <v>0.4</v>
      </c>
      <c r="H33" s="313">
        <f>(D33+F33+K33)*70%</f>
        <v>2.702</v>
      </c>
      <c r="I33" s="313">
        <f t="shared" si="21"/>
        <v>1.544</v>
      </c>
      <c r="J33" s="314"/>
      <c r="K33" s="314"/>
      <c r="L33" s="314"/>
      <c r="M33" s="317">
        <f t="shared" si="22"/>
        <v>11823340</v>
      </c>
      <c r="N33" s="317">
        <f t="shared" si="23"/>
        <v>563367</v>
      </c>
      <c r="O33" s="318">
        <f t="shared" si="24"/>
        <v>11259973</v>
      </c>
      <c r="P33" s="333">
        <v>22</v>
      </c>
      <c r="Q33" s="333">
        <f t="shared" si="25"/>
        <v>11259973</v>
      </c>
      <c r="R33" s="39"/>
    </row>
    <row r="34" spans="1:19" ht="17.25" customHeight="1">
      <c r="A34" s="37">
        <v>22</v>
      </c>
      <c r="B34" s="38" t="s">
        <v>86</v>
      </c>
      <c r="C34" s="313">
        <f t="shared" si="19"/>
        <v>3.0040000000000004</v>
      </c>
      <c r="D34" s="314">
        <v>1.86</v>
      </c>
      <c r="E34" s="315">
        <f t="shared" si="20"/>
        <v>1.1440000000000001</v>
      </c>
      <c r="F34" s="315"/>
      <c r="G34" s="316">
        <v>0.4</v>
      </c>
      <c r="H34" s="313"/>
      <c r="I34" s="313">
        <f t="shared" si="21"/>
        <v>0.74400000000000011</v>
      </c>
      <c r="J34" s="314"/>
      <c r="K34" s="314"/>
      <c r="L34" s="314"/>
      <c r="M34" s="317">
        <f t="shared" si="22"/>
        <v>4175560.0000000005</v>
      </c>
      <c r="N34" s="317">
        <f t="shared" si="23"/>
        <v>271467</v>
      </c>
      <c r="O34" s="318">
        <f t="shared" si="24"/>
        <v>3904093.0000000005</v>
      </c>
      <c r="P34" s="333">
        <v>17</v>
      </c>
      <c r="Q34" s="333">
        <f t="shared" si="25"/>
        <v>3016799.1363636367</v>
      </c>
      <c r="R34" s="41" t="s">
        <v>383</v>
      </c>
    </row>
    <row r="35" spans="1:19" ht="17.25" customHeight="1" thickBot="1">
      <c r="A35" s="42"/>
      <c r="B35" s="43" t="s">
        <v>53</v>
      </c>
      <c r="C35" s="319">
        <f t="shared" ref="C35:Q35" si="26">SUM(C29:C34)</f>
        <v>35.112400000000001</v>
      </c>
      <c r="D35" s="324">
        <f t="shared" si="26"/>
        <v>17.77</v>
      </c>
      <c r="E35" s="325">
        <f t="shared" si="26"/>
        <v>17.342399999999998</v>
      </c>
      <c r="F35" s="325">
        <f t="shared" si="26"/>
        <v>0.35</v>
      </c>
      <c r="G35" s="326">
        <f>SUM(G29:G34)</f>
        <v>2.4</v>
      </c>
      <c r="H35" s="319">
        <f>SUM(H29:H34)</f>
        <v>4.6760000000000002</v>
      </c>
      <c r="I35" s="319">
        <f>SUM(I29:I34)</f>
        <v>7.4103999999999992</v>
      </c>
      <c r="J35" s="324">
        <f>SUM(J29:J34)</f>
        <v>0.1</v>
      </c>
      <c r="K35" s="324">
        <f t="shared" si="26"/>
        <v>0.40599999999999997</v>
      </c>
      <c r="L35" s="324">
        <f t="shared" si="26"/>
        <v>2</v>
      </c>
      <c r="M35" s="320">
        <f>SUM(M29:M34)</f>
        <v>48806236</v>
      </c>
      <c r="N35" s="320">
        <f t="shared" si="26"/>
        <v>2703869.6999999997</v>
      </c>
      <c r="O35" s="321">
        <f t="shared" si="26"/>
        <v>46102366.299999997</v>
      </c>
      <c r="P35" s="321">
        <f t="shared" si="26"/>
        <v>127</v>
      </c>
      <c r="Q35" s="321">
        <f t="shared" si="26"/>
        <v>45215072.436363637</v>
      </c>
      <c r="R35" s="44"/>
    </row>
    <row r="36" spans="1:19" s="14" customFormat="1" ht="17.25" customHeight="1" thickTop="1">
      <c r="A36" s="25" t="s">
        <v>87</v>
      </c>
      <c r="B36" s="26" t="s">
        <v>88</v>
      </c>
      <c r="C36" s="26"/>
      <c r="D36" s="26"/>
      <c r="E36" s="26"/>
      <c r="F36" s="26"/>
      <c r="G36" s="26"/>
      <c r="H36" s="322"/>
      <c r="I36" s="322"/>
      <c r="J36" s="26"/>
      <c r="K36" s="26"/>
      <c r="L36" s="26"/>
      <c r="M36" s="26"/>
      <c r="N36" s="26"/>
      <c r="O36" s="323"/>
      <c r="P36" s="336"/>
      <c r="Q36" s="336"/>
      <c r="R36" s="27"/>
    </row>
    <row r="37" spans="1:19" ht="17.25" customHeight="1">
      <c r="A37" s="37">
        <v>23</v>
      </c>
      <c r="B37" s="38" t="s">
        <v>89</v>
      </c>
      <c r="C37" s="313">
        <f>D37+E37</f>
        <v>8.7840000000000007</v>
      </c>
      <c r="D37" s="314">
        <v>4.32</v>
      </c>
      <c r="E37" s="315">
        <f>SUM(F37:L37)</f>
        <v>4.4640000000000004</v>
      </c>
      <c r="F37" s="315">
        <v>0.2</v>
      </c>
      <c r="G37" s="316">
        <v>0.4</v>
      </c>
      <c r="H37" s="313" t="s">
        <v>59</v>
      </c>
      <c r="I37" s="313">
        <f>(K37+F37+D37)*70%</f>
        <v>3.1640000000000001</v>
      </c>
      <c r="J37" s="314"/>
      <c r="K37" s="314"/>
      <c r="L37" s="314">
        <v>0.7</v>
      </c>
      <c r="M37" s="317">
        <f>C37*1390000</f>
        <v>12209760.000000002</v>
      </c>
      <c r="N37" s="317">
        <f>(D37+F37+K37)*10.5%*1390000</f>
        <v>659694</v>
      </c>
      <c r="O37" s="318">
        <f>M37-N37</f>
        <v>11550066.000000002</v>
      </c>
      <c r="P37" s="333">
        <v>22</v>
      </c>
      <c r="Q37" s="333">
        <f t="shared" ref="Q37:Q41" si="27">O37/22*P37</f>
        <v>11550066.000000002</v>
      </c>
      <c r="R37" s="39"/>
    </row>
    <row r="38" spans="1:19" ht="17.25" customHeight="1">
      <c r="A38" s="37">
        <v>24</v>
      </c>
      <c r="B38" s="38" t="s">
        <v>90</v>
      </c>
      <c r="C38" s="313">
        <f>D38+E38</f>
        <v>5.3369999999999997</v>
      </c>
      <c r="D38" s="314">
        <v>2.46</v>
      </c>
      <c r="E38" s="315">
        <f>SUM(F38:L38)</f>
        <v>2.8769999999999998</v>
      </c>
      <c r="F38" s="315">
        <v>0.15</v>
      </c>
      <c r="G38" s="316">
        <v>0.4</v>
      </c>
      <c r="H38" s="313" t="s">
        <v>59</v>
      </c>
      <c r="I38" s="313">
        <f>(K38+F38+D38)*70%</f>
        <v>1.8269999999999997</v>
      </c>
      <c r="J38" s="314"/>
      <c r="K38" s="314"/>
      <c r="L38" s="314">
        <v>0.5</v>
      </c>
      <c r="M38" s="317">
        <f>C38*1390000</f>
        <v>7418430</v>
      </c>
      <c r="N38" s="317">
        <f>(D38+F38+K38)*10.5%*1390000</f>
        <v>380929.49999999994</v>
      </c>
      <c r="O38" s="318">
        <f>M38-N38</f>
        <v>7037500.5</v>
      </c>
      <c r="P38" s="333">
        <v>22</v>
      </c>
      <c r="Q38" s="333">
        <f t="shared" si="27"/>
        <v>7037500.5</v>
      </c>
      <c r="R38" s="39"/>
    </row>
    <row r="39" spans="1:19" ht="17.25" customHeight="1">
      <c r="A39" s="37">
        <v>25</v>
      </c>
      <c r="B39" s="38" t="s">
        <v>49</v>
      </c>
      <c r="C39" s="313">
        <f>D39+E39</f>
        <v>6.202</v>
      </c>
      <c r="D39" s="314">
        <v>3.06</v>
      </c>
      <c r="E39" s="315">
        <f>SUM(F39:L39)</f>
        <v>3.1419999999999999</v>
      </c>
      <c r="F39" s="315"/>
      <c r="G39" s="316">
        <v>0.4</v>
      </c>
      <c r="H39" s="313" t="s">
        <v>59</v>
      </c>
      <c r="I39" s="313">
        <f>(K39+F39+D39)*70%</f>
        <v>2.1419999999999999</v>
      </c>
      <c r="J39" s="314">
        <v>0.1</v>
      </c>
      <c r="K39" s="314"/>
      <c r="L39" s="314">
        <v>0.5</v>
      </c>
      <c r="M39" s="317">
        <f>C39*1390000</f>
        <v>8620780</v>
      </c>
      <c r="N39" s="317">
        <f>(D39+F39+K39)*10.5%*1390000</f>
        <v>446606.99999999994</v>
      </c>
      <c r="O39" s="318">
        <f>M39-N39</f>
        <v>8174173</v>
      </c>
      <c r="P39" s="333">
        <v>22</v>
      </c>
      <c r="Q39" s="333">
        <f t="shared" si="27"/>
        <v>8174173</v>
      </c>
      <c r="R39" s="39"/>
    </row>
    <row r="40" spans="1:19" ht="17.25" customHeight="1">
      <c r="A40" s="37">
        <v>26</v>
      </c>
      <c r="B40" s="38" t="s">
        <v>91</v>
      </c>
      <c r="C40" s="313">
        <f>D40+E40</f>
        <v>8.0019999999999989</v>
      </c>
      <c r="D40" s="314">
        <v>4.0599999999999996</v>
      </c>
      <c r="E40" s="315">
        <f>SUM(F40:L40)</f>
        <v>3.9419999999999993</v>
      </c>
      <c r="F40" s="315"/>
      <c r="G40" s="316">
        <v>0.4</v>
      </c>
      <c r="H40" s="313" t="s">
        <v>59</v>
      </c>
      <c r="I40" s="313">
        <f>(K40+F40+D40)*70%</f>
        <v>2.8419999999999996</v>
      </c>
      <c r="J40" s="314"/>
      <c r="K40" s="314"/>
      <c r="L40" s="314">
        <v>0.7</v>
      </c>
      <c r="M40" s="317">
        <f>C40*1390000</f>
        <v>11122779.999999998</v>
      </c>
      <c r="N40" s="317">
        <f>(D40+F40+K40)*10.5%*1390000</f>
        <v>592556.99999999988</v>
      </c>
      <c r="O40" s="318">
        <f>M40-N40</f>
        <v>10530222.999999998</v>
      </c>
      <c r="P40" s="333">
        <v>22</v>
      </c>
      <c r="Q40" s="333">
        <f t="shared" si="27"/>
        <v>10530222.999999998</v>
      </c>
      <c r="R40" s="39"/>
    </row>
    <row r="41" spans="1:19" ht="17.25" customHeight="1">
      <c r="A41" s="37">
        <v>27</v>
      </c>
      <c r="B41" s="38" t="s">
        <v>92</v>
      </c>
      <c r="C41" s="313">
        <f>D41+E41</f>
        <v>9.0612199999999987</v>
      </c>
      <c r="D41" s="314">
        <v>4.0599999999999996</v>
      </c>
      <c r="E41" s="315">
        <f>SUM(F41:L41)</f>
        <v>5.0012199999999991</v>
      </c>
      <c r="F41" s="315"/>
      <c r="G41" s="316">
        <v>0.4</v>
      </c>
      <c r="H41" s="313" t="s">
        <v>59</v>
      </c>
      <c r="I41" s="313">
        <f>(K41+F41+D41)*70%</f>
        <v>3.1546199999999995</v>
      </c>
      <c r="J41" s="314"/>
      <c r="K41" s="314">
        <f>D41*11%</f>
        <v>0.44659999999999994</v>
      </c>
      <c r="L41" s="314">
        <v>1</v>
      </c>
      <c r="M41" s="317">
        <f>C41*1390000</f>
        <v>12595095.799999999</v>
      </c>
      <c r="N41" s="317">
        <f>(D41+F41+K41)*10.5%*1390000</f>
        <v>657738.27</v>
      </c>
      <c r="O41" s="318">
        <f>M41-N41</f>
        <v>11937357.529999999</v>
      </c>
      <c r="P41" s="333">
        <v>22</v>
      </c>
      <c r="Q41" s="333">
        <f t="shared" si="27"/>
        <v>11937357.529999999</v>
      </c>
      <c r="R41" s="39"/>
    </row>
    <row r="42" spans="1:19" ht="17.25" customHeight="1" thickBot="1">
      <c r="A42" s="42"/>
      <c r="B42" s="43" t="s">
        <v>53</v>
      </c>
      <c r="C42" s="319">
        <f t="shared" ref="C42:Q42" si="28">SUM(C37:C41)</f>
        <v>37.386219999999994</v>
      </c>
      <c r="D42" s="319">
        <f t="shared" si="28"/>
        <v>17.959999999999997</v>
      </c>
      <c r="E42" s="319">
        <f t="shared" si="28"/>
        <v>19.426220000000001</v>
      </c>
      <c r="F42" s="319">
        <f t="shared" si="28"/>
        <v>0.35</v>
      </c>
      <c r="G42" s="319">
        <f>SUM(G37:G41)</f>
        <v>2</v>
      </c>
      <c r="H42" s="319">
        <f>SUM(H37:H41)</f>
        <v>0</v>
      </c>
      <c r="I42" s="319">
        <f>SUM(I37:I41)</f>
        <v>13.129619999999997</v>
      </c>
      <c r="J42" s="319">
        <f>SUM(J37:J41)</f>
        <v>0.1</v>
      </c>
      <c r="K42" s="319">
        <f t="shared" si="28"/>
        <v>0.44659999999999994</v>
      </c>
      <c r="L42" s="319">
        <f>SUM(L37:L41)</f>
        <v>3.4</v>
      </c>
      <c r="M42" s="327">
        <f t="shared" si="28"/>
        <v>51966845.799999997</v>
      </c>
      <c r="N42" s="327">
        <f t="shared" si="28"/>
        <v>2737525.77</v>
      </c>
      <c r="O42" s="321">
        <f t="shared" si="28"/>
        <v>49229320.030000001</v>
      </c>
      <c r="P42" s="321">
        <f t="shared" si="28"/>
        <v>110</v>
      </c>
      <c r="Q42" s="321">
        <f t="shared" si="28"/>
        <v>49229320.030000001</v>
      </c>
      <c r="R42" s="67"/>
    </row>
    <row r="43" spans="1:19" s="14" customFormat="1" ht="17.25" customHeight="1" thickTop="1">
      <c r="A43" s="25" t="s">
        <v>93</v>
      </c>
      <c r="B43" s="26" t="s">
        <v>94</v>
      </c>
      <c r="C43" s="26"/>
      <c r="D43" s="26"/>
      <c r="E43" s="26"/>
      <c r="F43" s="26"/>
      <c r="G43" s="26"/>
      <c r="H43" s="322"/>
      <c r="I43" s="322"/>
      <c r="J43" s="26"/>
      <c r="K43" s="26"/>
      <c r="L43" s="26"/>
      <c r="M43" s="26"/>
      <c r="N43" s="26"/>
      <c r="O43" s="323"/>
      <c r="P43" s="336"/>
      <c r="Q43" s="336"/>
      <c r="R43" s="27"/>
    </row>
    <row r="44" spans="1:19" ht="17.25" customHeight="1">
      <c r="A44" s="37">
        <v>28</v>
      </c>
      <c r="B44" s="47" t="s">
        <v>95</v>
      </c>
      <c r="C44" s="313">
        <f t="shared" ref="C44:C49" si="29">D44+E44</f>
        <v>9.6449999999999996</v>
      </c>
      <c r="D44" s="314">
        <v>4.6500000000000004</v>
      </c>
      <c r="E44" s="315">
        <f t="shared" ref="E44:E49" si="30">SUM(F44:L44)</f>
        <v>4.9950000000000001</v>
      </c>
      <c r="F44" s="315">
        <v>0.2</v>
      </c>
      <c r="G44" s="316">
        <v>0.4</v>
      </c>
      <c r="H44" s="313" t="s">
        <v>59</v>
      </c>
      <c r="I44" s="313">
        <f>(K44+F44+D44)*70%</f>
        <v>3.395</v>
      </c>
      <c r="J44" s="314"/>
      <c r="K44" s="314"/>
      <c r="L44" s="316">
        <v>1</v>
      </c>
      <c r="M44" s="317">
        <f t="shared" ref="M44:M49" si="31">C44*1390000</f>
        <v>13406550</v>
      </c>
      <c r="N44" s="317">
        <f t="shared" ref="N44:N49" si="32">(D44+F44+K44)*10.5%*1390000</f>
        <v>707857.50000000012</v>
      </c>
      <c r="O44" s="318">
        <f t="shared" ref="O44:O49" si="33">M44-N44</f>
        <v>12698692.5</v>
      </c>
      <c r="P44" s="333">
        <v>22</v>
      </c>
      <c r="Q44" s="333">
        <f t="shared" ref="Q44:Q49" si="34">O44/22*P44</f>
        <v>12698692.5</v>
      </c>
      <c r="R44" s="39"/>
    </row>
    <row r="45" spans="1:19" ht="17.25" customHeight="1">
      <c r="A45" s="37">
        <v>29</v>
      </c>
      <c r="B45" s="47" t="s">
        <v>96</v>
      </c>
      <c r="C45" s="313">
        <f t="shared" si="29"/>
        <v>5.7040000000000006</v>
      </c>
      <c r="D45" s="314">
        <v>2.06</v>
      </c>
      <c r="E45" s="315">
        <f t="shared" si="30"/>
        <v>3.6440000000000001</v>
      </c>
      <c r="F45" s="315">
        <v>0.15</v>
      </c>
      <c r="G45" s="316">
        <v>0.4</v>
      </c>
      <c r="H45" s="313">
        <f>(D45+F45+K45)*70%</f>
        <v>1.5469999999999999</v>
      </c>
      <c r="I45" s="313">
        <f>(K45+F45+D45)*70%</f>
        <v>1.5469999999999999</v>
      </c>
      <c r="J45" s="314"/>
      <c r="K45" s="314"/>
      <c r="L45" s="314"/>
      <c r="M45" s="317">
        <f t="shared" si="31"/>
        <v>7928560.0000000009</v>
      </c>
      <c r="N45" s="317">
        <f t="shared" si="32"/>
        <v>322549.49999999994</v>
      </c>
      <c r="O45" s="318">
        <f t="shared" si="33"/>
        <v>7606010.5000000009</v>
      </c>
      <c r="P45" s="333">
        <v>22</v>
      </c>
      <c r="Q45" s="333">
        <f t="shared" si="34"/>
        <v>7606010.5000000009</v>
      </c>
      <c r="R45" s="39"/>
    </row>
    <row r="46" spans="1:19" ht="17.25" customHeight="1">
      <c r="A46" s="37">
        <v>30</v>
      </c>
      <c r="B46" s="38" t="s">
        <v>97</v>
      </c>
      <c r="C46" s="313">
        <f t="shared" si="29"/>
        <v>5.5220000000000002</v>
      </c>
      <c r="D46" s="314">
        <v>2.66</v>
      </c>
      <c r="E46" s="315">
        <f t="shared" si="30"/>
        <v>2.8620000000000001</v>
      </c>
      <c r="F46" s="315"/>
      <c r="G46" s="316">
        <v>0.4</v>
      </c>
      <c r="H46" s="313" t="s">
        <v>59</v>
      </c>
      <c r="I46" s="313">
        <f>(K46+F46+D46)*70%</f>
        <v>1.8619999999999999</v>
      </c>
      <c r="J46" s="314">
        <v>0.1</v>
      </c>
      <c r="K46" s="314"/>
      <c r="L46" s="314">
        <v>0.5</v>
      </c>
      <c r="M46" s="317">
        <f t="shared" si="31"/>
        <v>7675580</v>
      </c>
      <c r="N46" s="317">
        <f t="shared" si="32"/>
        <v>388227</v>
      </c>
      <c r="O46" s="318">
        <f t="shared" si="33"/>
        <v>7287353</v>
      </c>
      <c r="P46" s="333">
        <v>22</v>
      </c>
      <c r="Q46" s="333">
        <f t="shared" si="34"/>
        <v>7287353</v>
      </c>
      <c r="R46" s="39"/>
    </row>
    <row r="47" spans="1:19" ht="17.25" customHeight="1">
      <c r="A47" s="37">
        <v>31</v>
      </c>
      <c r="B47" s="47" t="s">
        <v>98</v>
      </c>
      <c r="C47" s="313">
        <f t="shared" si="29"/>
        <v>4.5220000000000002</v>
      </c>
      <c r="D47" s="314">
        <v>2.66</v>
      </c>
      <c r="E47" s="315">
        <f t="shared" si="30"/>
        <v>1.8619999999999999</v>
      </c>
      <c r="F47" s="315"/>
      <c r="G47" s="316" t="s">
        <v>99</v>
      </c>
      <c r="H47" s="313" t="s">
        <v>59</v>
      </c>
      <c r="I47" s="313">
        <f>(K47+F47+D47)*70%</f>
        <v>1.8619999999999999</v>
      </c>
      <c r="J47" s="314"/>
      <c r="K47" s="314"/>
      <c r="L47" s="314" t="s">
        <v>100</v>
      </c>
      <c r="M47" s="317">
        <f t="shared" si="31"/>
        <v>6285580</v>
      </c>
      <c r="N47" s="317">
        <f t="shared" si="32"/>
        <v>388227</v>
      </c>
      <c r="O47" s="318">
        <f t="shared" si="33"/>
        <v>5897353</v>
      </c>
      <c r="P47" s="333">
        <v>22</v>
      </c>
      <c r="Q47" s="333">
        <f t="shared" si="34"/>
        <v>5897353</v>
      </c>
      <c r="R47" s="61"/>
      <c r="S47" s="60" t="s">
        <v>101</v>
      </c>
    </row>
    <row r="48" spans="1:19" ht="17.25" customHeight="1">
      <c r="A48" s="37">
        <v>32</v>
      </c>
      <c r="B48" s="47" t="s">
        <v>102</v>
      </c>
      <c r="C48" s="313">
        <f t="shared" si="29"/>
        <v>5.4220000000000006</v>
      </c>
      <c r="D48" s="314">
        <v>2.66</v>
      </c>
      <c r="E48" s="315">
        <f t="shared" si="30"/>
        <v>2.762</v>
      </c>
      <c r="F48" s="315"/>
      <c r="G48" s="316">
        <v>0.4</v>
      </c>
      <c r="H48" s="313" t="s">
        <v>59</v>
      </c>
      <c r="I48" s="313">
        <f>(K48+F48+D48)*70%</f>
        <v>1.8619999999999999</v>
      </c>
      <c r="J48" s="314"/>
      <c r="K48" s="314"/>
      <c r="L48" s="314">
        <v>0.5</v>
      </c>
      <c r="M48" s="317">
        <f t="shared" si="31"/>
        <v>7536580.0000000009</v>
      </c>
      <c r="N48" s="317">
        <f t="shared" si="32"/>
        <v>388227</v>
      </c>
      <c r="O48" s="318">
        <f t="shared" si="33"/>
        <v>7148353.0000000009</v>
      </c>
      <c r="P48" s="333">
        <v>22</v>
      </c>
      <c r="Q48" s="333">
        <f t="shared" si="34"/>
        <v>7148353.0000000009</v>
      </c>
      <c r="R48" s="61"/>
    </row>
    <row r="49" spans="1:18" ht="17.25" customHeight="1">
      <c r="A49" s="37">
        <v>33</v>
      </c>
      <c r="B49" s="47" t="s">
        <v>103</v>
      </c>
      <c r="C49" s="313">
        <f t="shared" si="29"/>
        <v>3.2840000000000003</v>
      </c>
      <c r="D49" s="315">
        <v>2.06</v>
      </c>
      <c r="E49" s="315">
        <f t="shared" si="30"/>
        <v>1.2240000000000002</v>
      </c>
      <c r="F49" s="315"/>
      <c r="G49" s="316">
        <v>0.4</v>
      </c>
      <c r="H49" s="313"/>
      <c r="I49" s="313">
        <f>(K49+F49+D49)*40%</f>
        <v>0.82400000000000007</v>
      </c>
      <c r="J49" s="314"/>
      <c r="K49" s="314"/>
      <c r="L49" s="314"/>
      <c r="M49" s="317">
        <f t="shared" si="31"/>
        <v>4564760</v>
      </c>
      <c r="N49" s="317">
        <f t="shared" si="32"/>
        <v>300657</v>
      </c>
      <c r="O49" s="318">
        <f t="shared" si="33"/>
        <v>4264103</v>
      </c>
      <c r="P49" s="333">
        <v>17</v>
      </c>
      <c r="Q49" s="333">
        <f t="shared" si="34"/>
        <v>3294988.6818181821</v>
      </c>
      <c r="R49" s="41" t="s">
        <v>383</v>
      </c>
    </row>
    <row r="50" spans="1:18" ht="17.25" customHeight="1" thickBot="1">
      <c r="A50" s="42"/>
      <c r="B50" s="43" t="s">
        <v>53</v>
      </c>
      <c r="C50" s="319">
        <f t="shared" ref="C50:L50" si="35">SUM(C44:C49)</f>
        <v>34.099000000000004</v>
      </c>
      <c r="D50" s="324">
        <f t="shared" si="35"/>
        <v>16.75</v>
      </c>
      <c r="E50" s="325">
        <f t="shared" si="35"/>
        <v>17.349</v>
      </c>
      <c r="F50" s="325">
        <f t="shared" si="35"/>
        <v>0.35</v>
      </c>
      <c r="G50" s="326">
        <f t="shared" si="35"/>
        <v>2</v>
      </c>
      <c r="H50" s="319">
        <f t="shared" si="35"/>
        <v>1.5469999999999999</v>
      </c>
      <c r="I50" s="319">
        <f t="shared" si="35"/>
        <v>11.352</v>
      </c>
      <c r="J50" s="324">
        <f t="shared" si="35"/>
        <v>0.1</v>
      </c>
      <c r="K50" s="325">
        <f t="shared" si="35"/>
        <v>0</v>
      </c>
      <c r="L50" s="325">
        <f t="shared" si="35"/>
        <v>2</v>
      </c>
      <c r="M50" s="320">
        <f>SUM(M44:M49)</f>
        <v>47397610</v>
      </c>
      <c r="N50" s="320">
        <f>SUM(N44:N49)</f>
        <v>2495745</v>
      </c>
      <c r="O50" s="321">
        <f>SUM(O44:O49)</f>
        <v>44901865</v>
      </c>
      <c r="P50" s="321">
        <f t="shared" ref="P50:Q50" si="36">SUM(P44:P49)</f>
        <v>127</v>
      </c>
      <c r="Q50" s="321">
        <f t="shared" si="36"/>
        <v>43932750.68181818</v>
      </c>
      <c r="R50" s="44"/>
    </row>
    <row r="51" spans="1:18" s="14" customFormat="1" ht="17.25" customHeight="1" thickTop="1">
      <c r="A51" s="25" t="s">
        <v>104</v>
      </c>
      <c r="B51" s="26" t="s">
        <v>105</v>
      </c>
      <c r="C51" s="26"/>
      <c r="D51" s="26"/>
      <c r="E51" s="26"/>
      <c r="F51" s="26"/>
      <c r="G51" s="26"/>
      <c r="H51" s="322"/>
      <c r="I51" s="322"/>
      <c r="J51" s="26"/>
      <c r="K51" s="26"/>
      <c r="L51" s="26"/>
      <c r="M51" s="26"/>
      <c r="N51" s="26"/>
      <c r="O51" s="323"/>
      <c r="P51" s="336"/>
      <c r="Q51" s="336"/>
      <c r="R51" s="27"/>
    </row>
    <row r="52" spans="1:18" ht="17.25" customHeight="1">
      <c r="A52" s="37">
        <v>34</v>
      </c>
      <c r="B52" s="38" t="s">
        <v>106</v>
      </c>
      <c r="C52" s="313">
        <f t="shared" ref="C52:C57" si="37">D52+E52</f>
        <v>8.1419999999999995</v>
      </c>
      <c r="D52" s="314">
        <v>4.0599999999999996</v>
      </c>
      <c r="E52" s="315">
        <f t="shared" ref="E52:E57" si="38">SUM(F52:L52)</f>
        <v>4.0819999999999999</v>
      </c>
      <c r="F52" s="315">
        <v>0.2</v>
      </c>
      <c r="G52" s="316">
        <v>0.4</v>
      </c>
      <c r="H52" s="313" t="s">
        <v>59</v>
      </c>
      <c r="I52" s="313">
        <f t="shared" ref="I52:I57" si="39">(K52+F52+D52)*70%</f>
        <v>2.9819999999999998</v>
      </c>
      <c r="J52" s="314"/>
      <c r="K52" s="314"/>
      <c r="L52" s="314">
        <v>0.5</v>
      </c>
      <c r="M52" s="317">
        <f t="shared" ref="M52:M57" si="40">C52*1390000</f>
        <v>11317380</v>
      </c>
      <c r="N52" s="317">
        <f t="shared" ref="N52:N57" si="41">(D52+F52+K52)*10.5%*1390000</f>
        <v>621747</v>
      </c>
      <c r="O52" s="318">
        <f t="shared" ref="O52:O57" si="42">M52-N52</f>
        <v>10695633</v>
      </c>
      <c r="P52" s="333">
        <v>22</v>
      </c>
      <c r="Q52" s="333">
        <f t="shared" ref="Q52:Q57" si="43">O52/22*P52</f>
        <v>10695633</v>
      </c>
      <c r="R52" s="39"/>
    </row>
    <row r="53" spans="1:18" ht="17.25" customHeight="1">
      <c r="A53" s="37">
        <v>35</v>
      </c>
      <c r="B53" s="38" t="s">
        <v>107</v>
      </c>
      <c r="C53" s="313">
        <f t="shared" si="37"/>
        <v>8.2569999999999997</v>
      </c>
      <c r="D53" s="314">
        <v>4.0599999999999996</v>
      </c>
      <c r="E53" s="315">
        <f t="shared" si="38"/>
        <v>4.1970000000000001</v>
      </c>
      <c r="F53" s="315">
        <v>0.15</v>
      </c>
      <c r="G53" s="316">
        <v>0.4</v>
      </c>
      <c r="H53" s="313" t="s">
        <v>59</v>
      </c>
      <c r="I53" s="313">
        <f t="shared" si="39"/>
        <v>2.9469999999999996</v>
      </c>
      <c r="J53" s="314"/>
      <c r="K53" s="314"/>
      <c r="L53" s="314">
        <v>0.7</v>
      </c>
      <c r="M53" s="317">
        <f t="shared" si="40"/>
        <v>11477230</v>
      </c>
      <c r="N53" s="317">
        <f t="shared" si="41"/>
        <v>614449.5</v>
      </c>
      <c r="O53" s="318">
        <f t="shared" si="42"/>
        <v>10862780.5</v>
      </c>
      <c r="P53" s="333">
        <v>22</v>
      </c>
      <c r="Q53" s="333">
        <f t="shared" si="43"/>
        <v>10862780.5</v>
      </c>
      <c r="R53" s="39"/>
    </row>
    <row r="54" spans="1:18" ht="17.25" customHeight="1">
      <c r="A54" s="37">
        <v>36</v>
      </c>
      <c r="B54" s="38" t="s">
        <v>108</v>
      </c>
      <c r="C54" s="313">
        <f t="shared" si="37"/>
        <v>7.4619999999999997</v>
      </c>
      <c r="D54" s="314">
        <v>3.86</v>
      </c>
      <c r="E54" s="315">
        <f t="shared" si="38"/>
        <v>3.6019999999999999</v>
      </c>
      <c r="F54" s="315"/>
      <c r="G54" s="316">
        <v>0.4</v>
      </c>
      <c r="H54" s="313" t="s">
        <v>59</v>
      </c>
      <c r="I54" s="313">
        <f t="shared" si="39"/>
        <v>2.702</v>
      </c>
      <c r="J54" s="314"/>
      <c r="K54" s="314"/>
      <c r="L54" s="314">
        <v>0.5</v>
      </c>
      <c r="M54" s="317">
        <f t="shared" si="40"/>
        <v>10372180</v>
      </c>
      <c r="N54" s="317">
        <f t="shared" si="41"/>
        <v>563367</v>
      </c>
      <c r="O54" s="318">
        <f t="shared" si="42"/>
        <v>9808813</v>
      </c>
      <c r="P54" s="333">
        <v>22</v>
      </c>
      <c r="Q54" s="333">
        <f t="shared" si="43"/>
        <v>9808813</v>
      </c>
      <c r="R54" s="39"/>
    </row>
    <row r="55" spans="1:18" ht="17.25" customHeight="1">
      <c r="A55" s="37">
        <v>37</v>
      </c>
      <c r="B55" s="38" t="s">
        <v>109</v>
      </c>
      <c r="C55" s="313">
        <f>D55+E55</f>
        <v>8.1020000000000003</v>
      </c>
      <c r="D55" s="314">
        <v>4.0599999999999996</v>
      </c>
      <c r="E55" s="315">
        <f>SUM(F55:L55)</f>
        <v>4.0419999999999998</v>
      </c>
      <c r="F55" s="315"/>
      <c r="G55" s="316">
        <v>0.4</v>
      </c>
      <c r="H55" s="313" t="s">
        <v>59</v>
      </c>
      <c r="I55" s="313">
        <f>(K55+F55+D55)*70%</f>
        <v>2.8419999999999996</v>
      </c>
      <c r="J55" s="314">
        <v>0.1</v>
      </c>
      <c r="K55" s="314"/>
      <c r="L55" s="314">
        <v>0.7</v>
      </c>
      <c r="M55" s="317">
        <f>C55*1390000</f>
        <v>11261780</v>
      </c>
      <c r="N55" s="317">
        <f>(D55+F55+K55)*10.5%*1390000</f>
        <v>592556.99999999988</v>
      </c>
      <c r="O55" s="318">
        <f>M55-N55</f>
        <v>10669223</v>
      </c>
      <c r="P55" s="333">
        <v>22</v>
      </c>
      <c r="Q55" s="333">
        <f t="shared" si="43"/>
        <v>10669223</v>
      </c>
      <c r="R55" s="39" t="s">
        <v>50</v>
      </c>
    </row>
    <row r="56" spans="1:18" ht="17.25" customHeight="1">
      <c r="A56" s="37">
        <v>38</v>
      </c>
      <c r="B56" s="38" t="s">
        <v>110</v>
      </c>
      <c r="C56" s="313">
        <f t="shared" si="37"/>
        <v>4.9220000000000006</v>
      </c>
      <c r="D56" s="314">
        <v>2.66</v>
      </c>
      <c r="E56" s="315">
        <f t="shared" si="38"/>
        <v>2.262</v>
      </c>
      <c r="F56" s="315"/>
      <c r="G56" s="316">
        <v>0.4</v>
      </c>
      <c r="H56" s="313" t="s">
        <v>59</v>
      </c>
      <c r="I56" s="313">
        <f t="shared" si="39"/>
        <v>1.8619999999999999</v>
      </c>
      <c r="J56" s="314"/>
      <c r="K56" s="314"/>
      <c r="L56" s="314"/>
      <c r="M56" s="317">
        <f t="shared" si="40"/>
        <v>6841580.0000000009</v>
      </c>
      <c r="N56" s="317">
        <f t="shared" si="41"/>
        <v>388227</v>
      </c>
      <c r="O56" s="318">
        <f t="shared" si="42"/>
        <v>6453353.0000000009</v>
      </c>
      <c r="P56" s="333">
        <v>22</v>
      </c>
      <c r="Q56" s="333">
        <f t="shared" si="43"/>
        <v>6453353</v>
      </c>
      <c r="R56" s="39"/>
    </row>
    <row r="57" spans="1:18" ht="17.25" customHeight="1">
      <c r="A57" s="37">
        <v>39</v>
      </c>
      <c r="B57" s="38" t="s">
        <v>111</v>
      </c>
      <c r="C57" s="313">
        <f t="shared" si="37"/>
        <v>7.4619999999999997</v>
      </c>
      <c r="D57" s="314">
        <v>3.86</v>
      </c>
      <c r="E57" s="315">
        <f t="shared" si="38"/>
        <v>3.6019999999999999</v>
      </c>
      <c r="F57" s="315"/>
      <c r="G57" s="316">
        <v>0.4</v>
      </c>
      <c r="H57" s="313" t="s">
        <v>59</v>
      </c>
      <c r="I57" s="313">
        <f t="shared" si="39"/>
        <v>2.702</v>
      </c>
      <c r="J57" s="314"/>
      <c r="K57" s="314"/>
      <c r="L57" s="314">
        <v>0.5</v>
      </c>
      <c r="M57" s="317">
        <f t="shared" si="40"/>
        <v>10372180</v>
      </c>
      <c r="N57" s="317">
        <f t="shared" si="41"/>
        <v>563367</v>
      </c>
      <c r="O57" s="318">
        <f t="shared" si="42"/>
        <v>9808813</v>
      </c>
      <c r="P57" s="333">
        <v>22</v>
      </c>
      <c r="Q57" s="333">
        <f t="shared" si="43"/>
        <v>9808813</v>
      </c>
      <c r="R57" s="39"/>
    </row>
    <row r="58" spans="1:18" ht="17.25" customHeight="1" thickBot="1">
      <c r="A58" s="42"/>
      <c r="B58" s="43" t="s">
        <v>53</v>
      </c>
      <c r="C58" s="319">
        <f t="shared" ref="C58:O58" si="44">SUM(C52:C57)</f>
        <v>44.347000000000008</v>
      </c>
      <c r="D58" s="324">
        <f t="shared" si="44"/>
        <v>22.56</v>
      </c>
      <c r="E58" s="325">
        <f t="shared" si="44"/>
        <v>21.786999999999999</v>
      </c>
      <c r="F58" s="325">
        <f t="shared" si="44"/>
        <v>0.35</v>
      </c>
      <c r="G58" s="326">
        <f t="shared" si="44"/>
        <v>2.4</v>
      </c>
      <c r="H58" s="319">
        <f t="shared" si="44"/>
        <v>0</v>
      </c>
      <c r="I58" s="319">
        <f t="shared" si="44"/>
        <v>16.036999999999999</v>
      </c>
      <c r="J58" s="324">
        <f t="shared" si="44"/>
        <v>0.1</v>
      </c>
      <c r="K58" s="325">
        <f t="shared" si="44"/>
        <v>0</v>
      </c>
      <c r="L58" s="325">
        <f t="shared" si="44"/>
        <v>2.9</v>
      </c>
      <c r="M58" s="320">
        <f t="shared" si="44"/>
        <v>61642330</v>
      </c>
      <c r="N58" s="320">
        <f t="shared" si="44"/>
        <v>3343714.5</v>
      </c>
      <c r="O58" s="321">
        <f t="shared" si="44"/>
        <v>58298615.5</v>
      </c>
      <c r="P58" s="321">
        <f t="shared" ref="P58" si="45">SUM(P52:P57)</f>
        <v>132</v>
      </c>
      <c r="Q58" s="321">
        <f t="shared" ref="Q58" si="46">SUM(Q52:Q57)</f>
        <v>58298615.5</v>
      </c>
      <c r="R58" s="44"/>
    </row>
    <row r="59" spans="1:18" s="14" customFormat="1" ht="17.25" customHeight="1" thickTop="1">
      <c r="A59" s="25" t="s">
        <v>112</v>
      </c>
      <c r="B59" s="26" t="s">
        <v>113</v>
      </c>
      <c r="C59" s="26"/>
      <c r="D59" s="26"/>
      <c r="E59" s="26"/>
      <c r="F59" s="26"/>
      <c r="G59" s="26"/>
      <c r="H59" s="322"/>
      <c r="I59" s="322"/>
      <c r="J59" s="26"/>
      <c r="K59" s="26"/>
      <c r="L59" s="26"/>
      <c r="M59" s="26"/>
      <c r="N59" s="26"/>
      <c r="O59" s="323"/>
      <c r="P59" s="336"/>
      <c r="Q59" s="336"/>
      <c r="R59" s="27"/>
    </row>
    <row r="60" spans="1:18" ht="17.25" customHeight="1">
      <c r="A60" s="37">
        <v>40</v>
      </c>
      <c r="B60" s="38" t="s">
        <v>114</v>
      </c>
      <c r="C60" s="313">
        <f t="shared" ref="C60:C65" si="47">D60+E60</f>
        <v>7.0010000000000003</v>
      </c>
      <c r="D60" s="315">
        <v>3.33</v>
      </c>
      <c r="E60" s="315">
        <f t="shared" ref="E60:E65" si="48">SUM(F60:L60)</f>
        <v>3.6710000000000003</v>
      </c>
      <c r="F60" s="315">
        <v>0.2</v>
      </c>
      <c r="G60" s="316">
        <v>0.5</v>
      </c>
      <c r="H60" s="313" t="s">
        <v>59</v>
      </c>
      <c r="I60" s="313">
        <f t="shared" ref="I60:I65" si="49">(K60+F60+D60)*70%</f>
        <v>2.4710000000000001</v>
      </c>
      <c r="J60" s="314"/>
      <c r="K60" s="314"/>
      <c r="L60" s="314">
        <v>0.5</v>
      </c>
      <c r="M60" s="317">
        <f t="shared" ref="M60:M65" si="50">C60*1390000</f>
        <v>9731390</v>
      </c>
      <c r="N60" s="317">
        <f t="shared" ref="N60:N65" si="51">(D60+F60+K60)*10.5%*1390000</f>
        <v>515203.50000000006</v>
      </c>
      <c r="O60" s="318">
        <f t="shared" ref="O60:O65" si="52">M60-N60</f>
        <v>9216186.5</v>
      </c>
      <c r="P60" s="333">
        <v>22</v>
      </c>
      <c r="Q60" s="333">
        <f t="shared" ref="Q60:Q65" si="53">O60/22*P60</f>
        <v>9216186.5</v>
      </c>
      <c r="R60" s="39" t="s">
        <v>50</v>
      </c>
    </row>
    <row r="61" spans="1:18" ht="17.25" customHeight="1">
      <c r="A61" s="37">
        <v>41</v>
      </c>
      <c r="B61" s="68" t="s">
        <v>115</v>
      </c>
      <c r="C61" s="313">
        <f t="shared" si="47"/>
        <v>9.1162199999999984</v>
      </c>
      <c r="D61" s="314">
        <v>4.0599999999999996</v>
      </c>
      <c r="E61" s="315">
        <f t="shared" si="48"/>
        <v>5.0562199999999988</v>
      </c>
      <c r="F61" s="315">
        <v>0.15</v>
      </c>
      <c r="G61" s="316">
        <v>0.5</v>
      </c>
      <c r="H61" s="313" t="s">
        <v>59</v>
      </c>
      <c r="I61" s="313">
        <f t="shared" si="49"/>
        <v>3.2596199999999991</v>
      </c>
      <c r="J61" s="314"/>
      <c r="K61" s="314">
        <f>D61*11%</f>
        <v>0.44659999999999994</v>
      </c>
      <c r="L61" s="314">
        <v>0.7</v>
      </c>
      <c r="M61" s="317">
        <f t="shared" si="50"/>
        <v>12671545.799999997</v>
      </c>
      <c r="N61" s="317">
        <f t="shared" si="51"/>
        <v>679630.77</v>
      </c>
      <c r="O61" s="318">
        <f t="shared" si="52"/>
        <v>11991915.029999997</v>
      </c>
      <c r="P61" s="333">
        <v>22</v>
      </c>
      <c r="Q61" s="333">
        <f t="shared" si="53"/>
        <v>11991915.029999999</v>
      </c>
      <c r="R61" s="39"/>
    </row>
    <row r="62" spans="1:18" ht="17.25" customHeight="1">
      <c r="A62" s="37">
        <v>42</v>
      </c>
      <c r="B62" s="68" t="s">
        <v>116</v>
      </c>
      <c r="C62" s="313">
        <f t="shared" si="47"/>
        <v>7.8620000000000001</v>
      </c>
      <c r="D62" s="314">
        <v>3.86</v>
      </c>
      <c r="E62" s="315">
        <f t="shared" si="48"/>
        <v>4.0019999999999998</v>
      </c>
      <c r="F62" s="315"/>
      <c r="G62" s="316">
        <v>0.5</v>
      </c>
      <c r="H62" s="313" t="s">
        <v>59</v>
      </c>
      <c r="I62" s="313">
        <f t="shared" si="49"/>
        <v>2.702</v>
      </c>
      <c r="J62" s="314">
        <v>0.1</v>
      </c>
      <c r="K62" s="314"/>
      <c r="L62" s="314">
        <v>0.7</v>
      </c>
      <c r="M62" s="317">
        <f t="shared" si="50"/>
        <v>10928180</v>
      </c>
      <c r="N62" s="317">
        <f t="shared" si="51"/>
        <v>563367</v>
      </c>
      <c r="O62" s="318">
        <f t="shared" si="52"/>
        <v>10364813</v>
      </c>
      <c r="P62" s="333">
        <v>22</v>
      </c>
      <c r="Q62" s="333">
        <f t="shared" si="53"/>
        <v>10364813</v>
      </c>
      <c r="R62" s="39"/>
    </row>
    <row r="63" spans="1:18" ht="17.25" customHeight="1">
      <c r="A63" s="37">
        <v>43</v>
      </c>
      <c r="B63" s="38" t="s">
        <v>117</v>
      </c>
      <c r="C63" s="313">
        <f t="shared" si="47"/>
        <v>7.7620000000000005</v>
      </c>
      <c r="D63" s="314">
        <v>3.86</v>
      </c>
      <c r="E63" s="315">
        <f t="shared" si="48"/>
        <v>3.9020000000000001</v>
      </c>
      <c r="F63" s="315"/>
      <c r="G63" s="316">
        <v>0.5</v>
      </c>
      <c r="H63" s="313" t="s">
        <v>59</v>
      </c>
      <c r="I63" s="313">
        <f t="shared" si="49"/>
        <v>2.702</v>
      </c>
      <c r="J63" s="314"/>
      <c r="K63" s="314"/>
      <c r="L63" s="314">
        <v>0.7</v>
      </c>
      <c r="M63" s="317">
        <f t="shared" si="50"/>
        <v>10789180</v>
      </c>
      <c r="N63" s="317">
        <f t="shared" si="51"/>
        <v>563367</v>
      </c>
      <c r="O63" s="318">
        <f t="shared" si="52"/>
        <v>10225813</v>
      </c>
      <c r="P63" s="333">
        <v>22</v>
      </c>
      <c r="Q63" s="333">
        <f t="shared" si="53"/>
        <v>10225813</v>
      </c>
      <c r="R63" s="69"/>
    </row>
    <row r="64" spans="1:18" ht="17.25" customHeight="1">
      <c r="A64" s="37">
        <v>44</v>
      </c>
      <c r="B64" s="70" t="s">
        <v>118</v>
      </c>
      <c r="C64" s="313">
        <f t="shared" si="47"/>
        <v>8.7231799999999993</v>
      </c>
      <c r="D64" s="314">
        <v>4.0599999999999996</v>
      </c>
      <c r="E64" s="315">
        <f t="shared" si="48"/>
        <v>4.6631799999999997</v>
      </c>
      <c r="F64" s="315"/>
      <c r="G64" s="316">
        <v>0.5</v>
      </c>
      <c r="H64" s="313" t="s">
        <v>59</v>
      </c>
      <c r="I64" s="313">
        <f t="shared" si="49"/>
        <v>3.0977799999999998</v>
      </c>
      <c r="J64" s="314"/>
      <c r="K64" s="314">
        <f>D64*9%</f>
        <v>0.36539999999999995</v>
      </c>
      <c r="L64" s="314">
        <v>0.7</v>
      </c>
      <c r="M64" s="317">
        <f t="shared" si="50"/>
        <v>12125220.199999999</v>
      </c>
      <c r="N64" s="317">
        <f t="shared" si="51"/>
        <v>645887.12999999989</v>
      </c>
      <c r="O64" s="318">
        <f t="shared" si="52"/>
        <v>11479333.07</v>
      </c>
      <c r="P64" s="333">
        <v>22</v>
      </c>
      <c r="Q64" s="333">
        <f t="shared" si="53"/>
        <v>11479333.07</v>
      </c>
      <c r="R64" s="39"/>
    </row>
    <row r="65" spans="1:19" ht="17.25" customHeight="1">
      <c r="A65" s="37">
        <v>45</v>
      </c>
      <c r="B65" s="68" t="s">
        <v>119</v>
      </c>
      <c r="C65" s="313">
        <f t="shared" si="47"/>
        <v>4.6820000000000004</v>
      </c>
      <c r="D65" s="314">
        <v>2.46</v>
      </c>
      <c r="E65" s="315">
        <f t="shared" si="48"/>
        <v>2.222</v>
      </c>
      <c r="F65" s="315"/>
      <c r="G65" s="316">
        <v>0.5</v>
      </c>
      <c r="H65" s="328" t="s">
        <v>59</v>
      </c>
      <c r="I65" s="313">
        <f t="shared" si="49"/>
        <v>1.722</v>
      </c>
      <c r="J65" s="314"/>
      <c r="K65" s="314"/>
      <c r="L65" s="314"/>
      <c r="M65" s="317">
        <f t="shared" si="50"/>
        <v>6507980.0000000009</v>
      </c>
      <c r="N65" s="317">
        <f t="shared" si="51"/>
        <v>359036.99999999994</v>
      </c>
      <c r="O65" s="318">
        <f t="shared" si="52"/>
        <v>6148943.0000000009</v>
      </c>
      <c r="P65" s="333">
        <v>22</v>
      </c>
      <c r="Q65" s="333">
        <f t="shared" si="53"/>
        <v>6148943.0000000009</v>
      </c>
      <c r="R65" s="39"/>
    </row>
    <row r="66" spans="1:19" ht="17.25" customHeight="1" thickBot="1">
      <c r="A66" s="42"/>
      <c r="B66" s="43" t="s">
        <v>53</v>
      </c>
      <c r="C66" s="325">
        <f t="shared" ref="C66:K66" si="54">SUM(C60:C65)</f>
        <v>45.1464</v>
      </c>
      <c r="D66" s="325">
        <f t="shared" si="54"/>
        <v>21.63</v>
      </c>
      <c r="E66" s="325">
        <f t="shared" si="54"/>
        <v>23.516400000000001</v>
      </c>
      <c r="F66" s="325">
        <f t="shared" si="54"/>
        <v>0.35</v>
      </c>
      <c r="G66" s="325">
        <f t="shared" si="54"/>
        <v>3</v>
      </c>
      <c r="H66" s="325">
        <f t="shared" si="54"/>
        <v>0</v>
      </c>
      <c r="I66" s="325">
        <f t="shared" si="54"/>
        <v>15.9544</v>
      </c>
      <c r="J66" s="325">
        <f t="shared" si="54"/>
        <v>0.1</v>
      </c>
      <c r="K66" s="325">
        <f t="shared" si="54"/>
        <v>0.81199999999999983</v>
      </c>
      <c r="L66" s="325">
        <f>SUM(L60:L65)</f>
        <v>3.3</v>
      </c>
      <c r="M66" s="321">
        <f>SUM(M60:M65)</f>
        <v>62753496</v>
      </c>
      <c r="N66" s="321">
        <f>SUM(N60:N65)</f>
        <v>3326492.4</v>
      </c>
      <c r="O66" s="321">
        <f>SUM(O60:O65)</f>
        <v>59427003.600000001</v>
      </c>
      <c r="P66" s="321">
        <f t="shared" ref="P66:Q66" si="55">SUM(P60:P65)</f>
        <v>132</v>
      </c>
      <c r="Q66" s="321">
        <f t="shared" si="55"/>
        <v>59427003.600000001</v>
      </c>
      <c r="R66" s="44"/>
    </row>
    <row r="67" spans="1:19" s="14" customFormat="1" ht="17.25" customHeight="1" thickTop="1">
      <c r="A67" s="25" t="s">
        <v>120</v>
      </c>
      <c r="B67" s="26" t="s">
        <v>121</v>
      </c>
      <c r="C67" s="26"/>
      <c r="D67" s="26"/>
      <c r="E67" s="26"/>
      <c r="F67" s="26"/>
      <c r="G67" s="26"/>
      <c r="H67" s="322"/>
      <c r="I67" s="322"/>
      <c r="J67" s="26"/>
      <c r="K67" s="26"/>
      <c r="L67" s="26"/>
      <c r="M67" s="26"/>
      <c r="N67" s="26"/>
      <c r="O67" s="323"/>
      <c r="P67" s="336"/>
      <c r="Q67" s="336"/>
      <c r="R67" s="27"/>
    </row>
    <row r="68" spans="1:19" ht="17.25" customHeight="1">
      <c r="A68" s="37">
        <v>46</v>
      </c>
      <c r="B68" s="68" t="s">
        <v>122</v>
      </c>
      <c r="C68" s="313">
        <f>D68+E68</f>
        <v>6.5010000000000003</v>
      </c>
      <c r="D68" s="316">
        <v>3.33</v>
      </c>
      <c r="E68" s="315">
        <f>SUM(F68:L68)</f>
        <v>3.1710000000000003</v>
      </c>
      <c r="F68" s="315">
        <v>0.2</v>
      </c>
      <c r="G68" s="316">
        <v>0.5</v>
      </c>
      <c r="H68" s="313" t="s">
        <v>59</v>
      </c>
      <c r="I68" s="313">
        <f>(K68+F68+D68)*70%</f>
        <v>2.4710000000000001</v>
      </c>
      <c r="J68" s="314"/>
      <c r="K68" s="314"/>
      <c r="L68" s="314"/>
      <c r="M68" s="317">
        <f>C68*1390000</f>
        <v>9036390</v>
      </c>
      <c r="N68" s="317">
        <f>(D68+F68+K68)*10.5%*1390000</f>
        <v>515203.50000000006</v>
      </c>
      <c r="O68" s="318">
        <f>M68-N68</f>
        <v>8521186.5</v>
      </c>
      <c r="P68" s="333">
        <v>22</v>
      </c>
      <c r="Q68" s="333">
        <f t="shared" ref="Q68:Q72" si="56">O68/22*P68</f>
        <v>8521186.5</v>
      </c>
      <c r="R68" s="39" t="s">
        <v>50</v>
      </c>
    </row>
    <row r="69" spans="1:19" ht="17.25" customHeight="1">
      <c r="A69" s="37">
        <v>47</v>
      </c>
      <c r="B69" s="38" t="s">
        <v>123</v>
      </c>
      <c r="C69" s="313">
        <f>D69+E69</f>
        <v>5.4369999999999994</v>
      </c>
      <c r="D69" s="314">
        <v>2.46</v>
      </c>
      <c r="E69" s="315">
        <f>SUM(F69:L69)</f>
        <v>2.9769999999999999</v>
      </c>
      <c r="F69" s="315">
        <v>0.15</v>
      </c>
      <c r="G69" s="316">
        <v>0.5</v>
      </c>
      <c r="H69" s="313" t="s">
        <v>59</v>
      </c>
      <c r="I69" s="313">
        <f>(K69+F69+D69)*70%</f>
        <v>1.8269999999999997</v>
      </c>
      <c r="J69" s="314"/>
      <c r="K69" s="314"/>
      <c r="L69" s="314">
        <v>0.5</v>
      </c>
      <c r="M69" s="317">
        <f>C69*1390000</f>
        <v>7557429.9999999991</v>
      </c>
      <c r="N69" s="317">
        <f>(D69+F69+K69)*10.5%*1390000</f>
        <v>380929.49999999994</v>
      </c>
      <c r="O69" s="318">
        <f>M69-N69</f>
        <v>7176500.4999999991</v>
      </c>
      <c r="P69" s="333">
        <v>22</v>
      </c>
      <c r="Q69" s="333">
        <f t="shared" si="56"/>
        <v>7176500.4999999981</v>
      </c>
      <c r="R69" s="39"/>
    </row>
    <row r="70" spans="1:19" ht="17.25" customHeight="1">
      <c r="A70" s="37">
        <v>48</v>
      </c>
      <c r="B70" s="38" t="s">
        <v>124</v>
      </c>
      <c r="C70" s="313">
        <f>D70+E70</f>
        <v>8.4019999999999992</v>
      </c>
      <c r="D70" s="314">
        <v>4.0599999999999996</v>
      </c>
      <c r="E70" s="315">
        <f>SUM(F70:L70)</f>
        <v>4.3419999999999996</v>
      </c>
      <c r="F70" s="315"/>
      <c r="G70" s="316">
        <v>0.5</v>
      </c>
      <c r="H70" s="313" t="s">
        <v>59</v>
      </c>
      <c r="I70" s="313">
        <f>(K70+F70+D70)*70%</f>
        <v>2.8419999999999996</v>
      </c>
      <c r="J70" s="314"/>
      <c r="K70" s="314"/>
      <c r="L70" s="316">
        <v>1</v>
      </c>
      <c r="M70" s="317">
        <f>C70*1390000</f>
        <v>11678779.999999998</v>
      </c>
      <c r="N70" s="317">
        <f>(D70+F70+K70)*10.5%*1390000</f>
        <v>592556.99999999988</v>
      </c>
      <c r="O70" s="318">
        <f>M70-N70</f>
        <v>11086222.999999998</v>
      </c>
      <c r="P70" s="333">
        <v>22</v>
      </c>
      <c r="Q70" s="333">
        <f t="shared" si="56"/>
        <v>11086222.999999998</v>
      </c>
      <c r="R70" s="39"/>
    </row>
    <row r="71" spans="1:19" ht="15.75">
      <c r="A71" s="37">
        <v>49</v>
      </c>
      <c r="B71" s="38" t="s">
        <v>125</v>
      </c>
      <c r="C71" s="313">
        <f>D71+E71</f>
        <v>5.6219999999999999</v>
      </c>
      <c r="D71" s="314">
        <v>2.66</v>
      </c>
      <c r="E71" s="315">
        <f>SUM(F71:L71)</f>
        <v>2.9620000000000002</v>
      </c>
      <c r="F71" s="315"/>
      <c r="G71" s="316">
        <v>0.5</v>
      </c>
      <c r="H71" s="313" t="s">
        <v>59</v>
      </c>
      <c r="I71" s="313">
        <f>(K71+F71+D71)*70%</f>
        <v>1.8619999999999999</v>
      </c>
      <c r="J71" s="314">
        <v>0.1</v>
      </c>
      <c r="K71" s="314"/>
      <c r="L71" s="314">
        <v>0.5</v>
      </c>
      <c r="M71" s="317">
        <f>C71*1390000</f>
        <v>7814580</v>
      </c>
      <c r="N71" s="317">
        <f>(D71+F71+K71)*10.5%*1390000</f>
        <v>388227</v>
      </c>
      <c r="O71" s="318">
        <f>M71-N71</f>
        <v>7426353</v>
      </c>
      <c r="P71" s="333">
        <v>22</v>
      </c>
      <c r="Q71" s="333">
        <f t="shared" si="56"/>
        <v>7426353</v>
      </c>
      <c r="R71" s="61"/>
    </row>
    <row r="72" spans="1:19" ht="17.25" customHeight="1">
      <c r="A72" s="37">
        <v>50</v>
      </c>
      <c r="B72" s="38" t="s">
        <v>126</v>
      </c>
      <c r="C72" s="313">
        <f>D72+E72</f>
        <v>5.444</v>
      </c>
      <c r="D72" s="314">
        <v>2.06</v>
      </c>
      <c r="E72" s="315">
        <f>SUM(F72:L72)</f>
        <v>3.3839999999999999</v>
      </c>
      <c r="F72" s="315"/>
      <c r="G72" s="316">
        <v>0.5</v>
      </c>
      <c r="H72" s="313">
        <f>(D72+F72+K72)*70%</f>
        <v>1.4419999999999999</v>
      </c>
      <c r="I72" s="313">
        <f>(K72+F72+D72)*70%</f>
        <v>1.4419999999999999</v>
      </c>
      <c r="J72" s="314"/>
      <c r="K72" s="314"/>
      <c r="L72" s="314"/>
      <c r="M72" s="317">
        <f>C72*1390000</f>
        <v>7567160</v>
      </c>
      <c r="N72" s="317">
        <f>(D72+F72+K72)*10.5%*1390000</f>
        <v>300657</v>
      </c>
      <c r="O72" s="318">
        <f>M72-N72</f>
        <v>7266503</v>
      </c>
      <c r="P72" s="333">
        <v>22</v>
      </c>
      <c r="Q72" s="333">
        <f t="shared" si="56"/>
        <v>7266502.9999999991</v>
      </c>
      <c r="R72" s="39"/>
      <c r="S72" s="60" t="s">
        <v>101</v>
      </c>
    </row>
    <row r="73" spans="1:19" ht="17.25" customHeight="1" thickBot="1">
      <c r="A73" s="42"/>
      <c r="B73" s="43" t="s">
        <v>53</v>
      </c>
      <c r="C73" s="325">
        <f t="shared" ref="C73:K73" si="57">SUM(C68:C72)</f>
        <v>31.405999999999995</v>
      </c>
      <c r="D73" s="325">
        <f t="shared" si="57"/>
        <v>14.57</v>
      </c>
      <c r="E73" s="325">
        <f t="shared" si="57"/>
        <v>16.835999999999999</v>
      </c>
      <c r="F73" s="325">
        <f t="shared" si="57"/>
        <v>0.35</v>
      </c>
      <c r="G73" s="325">
        <f t="shared" si="57"/>
        <v>2.5</v>
      </c>
      <c r="H73" s="325">
        <f t="shared" si="57"/>
        <v>1.4419999999999999</v>
      </c>
      <c r="I73" s="325">
        <f t="shared" si="57"/>
        <v>10.443999999999999</v>
      </c>
      <c r="J73" s="325">
        <f t="shared" si="57"/>
        <v>0.1</v>
      </c>
      <c r="K73" s="325">
        <f t="shared" si="57"/>
        <v>0</v>
      </c>
      <c r="L73" s="325">
        <f>SUM(L68:L72)</f>
        <v>2</v>
      </c>
      <c r="M73" s="321">
        <f>SUM(M68:M72)</f>
        <v>43654340</v>
      </c>
      <c r="N73" s="321">
        <f>SUM(N68:N72)</f>
        <v>2177574</v>
      </c>
      <c r="O73" s="321">
        <f>SUM(O68:O72)</f>
        <v>41476766</v>
      </c>
      <c r="P73" s="321">
        <f t="shared" ref="P73:Q73" si="58">SUM(P68:P72)</f>
        <v>110</v>
      </c>
      <c r="Q73" s="321">
        <f t="shared" si="58"/>
        <v>41476766</v>
      </c>
      <c r="R73" s="44"/>
    </row>
    <row r="74" spans="1:19" s="14" customFormat="1" ht="17.25" customHeight="1" thickTop="1">
      <c r="A74" s="25" t="s">
        <v>127</v>
      </c>
      <c r="B74" s="26" t="s">
        <v>128</v>
      </c>
      <c r="C74" s="26"/>
      <c r="D74" s="26"/>
      <c r="E74" s="26"/>
      <c r="F74" s="26"/>
      <c r="G74" s="26"/>
      <c r="H74" s="322"/>
      <c r="I74" s="322"/>
      <c r="J74" s="26"/>
      <c r="K74" s="26"/>
      <c r="L74" s="26"/>
      <c r="M74" s="26"/>
      <c r="N74" s="26"/>
      <c r="O74" s="323"/>
      <c r="P74" s="336"/>
      <c r="Q74" s="336"/>
      <c r="R74" s="27"/>
    </row>
    <row r="75" spans="1:19" ht="17.25" customHeight="1">
      <c r="A75" s="37">
        <v>51</v>
      </c>
      <c r="B75" s="38" t="s">
        <v>129</v>
      </c>
      <c r="C75" s="313">
        <f t="shared" ref="C75:C80" si="59">D75+E75</f>
        <v>5.3789999999999996</v>
      </c>
      <c r="D75" s="314">
        <v>2.67</v>
      </c>
      <c r="E75" s="315">
        <f t="shared" ref="E75:E80" si="60">SUM(F75:L75)</f>
        <v>2.7089999999999996</v>
      </c>
      <c r="F75" s="315">
        <v>0.2</v>
      </c>
      <c r="G75" s="316">
        <v>0.5</v>
      </c>
      <c r="H75" s="313" t="s">
        <v>59</v>
      </c>
      <c r="I75" s="313">
        <f t="shared" ref="I75:I80" si="61">(K75+F75+D75)*70%</f>
        <v>2.0089999999999999</v>
      </c>
      <c r="J75" s="314"/>
      <c r="K75" s="314"/>
      <c r="L75" s="314"/>
      <c r="M75" s="317">
        <f t="shared" ref="M75:M80" si="62">C75*1390000</f>
        <v>7476809.9999999991</v>
      </c>
      <c r="N75" s="317">
        <f t="shared" ref="N75:N80" si="63">(D75+F75+K75)*10.5%*1390000</f>
        <v>418876.5</v>
      </c>
      <c r="O75" s="318">
        <f t="shared" ref="O75:O80" si="64">M75-N75</f>
        <v>7057933.4999999991</v>
      </c>
      <c r="P75" s="333">
        <v>22</v>
      </c>
      <c r="Q75" s="333">
        <f t="shared" ref="Q75:Q80" si="65">O75/22*P75</f>
        <v>7057933.4999999991</v>
      </c>
      <c r="R75" s="39" t="s">
        <v>50</v>
      </c>
    </row>
    <row r="76" spans="1:19" ht="17.25" customHeight="1">
      <c r="A76" s="37">
        <v>52</v>
      </c>
      <c r="B76" s="38" t="s">
        <v>130</v>
      </c>
      <c r="C76" s="313">
        <f t="shared" si="59"/>
        <v>6.7639999999999993</v>
      </c>
      <c r="D76" s="314">
        <v>2.46</v>
      </c>
      <c r="E76" s="315">
        <f t="shared" si="60"/>
        <v>4.3039999999999994</v>
      </c>
      <c r="F76" s="315">
        <v>0.15</v>
      </c>
      <c r="G76" s="316">
        <v>0.5</v>
      </c>
      <c r="H76" s="313">
        <f>(D76+F76+K76)*70%</f>
        <v>1.8269999999999997</v>
      </c>
      <c r="I76" s="313">
        <f t="shared" si="61"/>
        <v>1.8269999999999997</v>
      </c>
      <c r="J76" s="314"/>
      <c r="K76" s="314"/>
      <c r="L76" s="314"/>
      <c r="M76" s="317">
        <f t="shared" si="62"/>
        <v>9401960</v>
      </c>
      <c r="N76" s="317">
        <f t="shared" si="63"/>
        <v>380929.49999999994</v>
      </c>
      <c r="O76" s="318">
        <f t="shared" si="64"/>
        <v>9021030.5</v>
      </c>
      <c r="P76" s="333">
        <v>22</v>
      </c>
      <c r="Q76" s="333">
        <f t="shared" si="65"/>
        <v>9021030.5</v>
      </c>
      <c r="R76" s="39"/>
    </row>
    <row r="77" spans="1:19" ht="17.25" customHeight="1">
      <c r="A77" s="37">
        <v>53</v>
      </c>
      <c r="B77" s="38" t="s">
        <v>131</v>
      </c>
      <c r="C77" s="313">
        <f t="shared" si="59"/>
        <v>9.02318</v>
      </c>
      <c r="D77" s="314">
        <v>4.0599999999999996</v>
      </c>
      <c r="E77" s="315">
        <f t="shared" si="60"/>
        <v>4.9631799999999995</v>
      </c>
      <c r="F77" s="315"/>
      <c r="G77" s="316">
        <v>0.5</v>
      </c>
      <c r="H77" s="313" t="s">
        <v>59</v>
      </c>
      <c r="I77" s="313">
        <f t="shared" si="61"/>
        <v>3.0977799999999998</v>
      </c>
      <c r="J77" s="314"/>
      <c r="K77" s="314">
        <f>(D77)*9%</f>
        <v>0.36539999999999995</v>
      </c>
      <c r="L77" s="314">
        <v>1</v>
      </c>
      <c r="M77" s="317">
        <f t="shared" si="62"/>
        <v>12542220.199999999</v>
      </c>
      <c r="N77" s="317">
        <f t="shared" si="63"/>
        <v>645887.12999999989</v>
      </c>
      <c r="O77" s="318">
        <f t="shared" si="64"/>
        <v>11896333.07</v>
      </c>
      <c r="P77" s="333">
        <v>22</v>
      </c>
      <c r="Q77" s="333">
        <f t="shared" si="65"/>
        <v>11896333.069999998</v>
      </c>
      <c r="R77" s="39"/>
    </row>
    <row r="78" spans="1:19" ht="17.25" customHeight="1">
      <c r="A78" s="37">
        <v>54</v>
      </c>
      <c r="B78" s="38" t="s">
        <v>132</v>
      </c>
      <c r="C78" s="313">
        <f t="shared" si="59"/>
        <v>5.7220000000000004</v>
      </c>
      <c r="D78" s="314">
        <v>2.66</v>
      </c>
      <c r="E78" s="315">
        <f t="shared" si="60"/>
        <v>3.0620000000000003</v>
      </c>
      <c r="F78" s="315"/>
      <c r="G78" s="316">
        <v>0.5</v>
      </c>
      <c r="H78" s="313" t="s">
        <v>59</v>
      </c>
      <c r="I78" s="313">
        <f t="shared" si="61"/>
        <v>1.8619999999999999</v>
      </c>
      <c r="J78" s="314"/>
      <c r="K78" s="314"/>
      <c r="L78" s="314">
        <v>0.7</v>
      </c>
      <c r="M78" s="317">
        <f t="shared" si="62"/>
        <v>7953580.0000000009</v>
      </c>
      <c r="N78" s="317">
        <f t="shared" si="63"/>
        <v>388227</v>
      </c>
      <c r="O78" s="318">
        <f t="shared" si="64"/>
        <v>7565353.0000000009</v>
      </c>
      <c r="P78" s="333">
        <v>22</v>
      </c>
      <c r="Q78" s="333">
        <f t="shared" si="65"/>
        <v>7565353.0000000019</v>
      </c>
      <c r="R78" s="39"/>
    </row>
    <row r="79" spans="1:19" ht="17.25" customHeight="1">
      <c r="A79" s="37">
        <v>55</v>
      </c>
      <c r="B79" s="38" t="s">
        <v>133</v>
      </c>
      <c r="C79" s="313">
        <f t="shared" si="59"/>
        <v>8.4239999999999995</v>
      </c>
      <c r="D79" s="314">
        <v>3.26</v>
      </c>
      <c r="E79" s="315">
        <f t="shared" si="60"/>
        <v>5.1639999999999988</v>
      </c>
      <c r="F79" s="315"/>
      <c r="G79" s="316">
        <v>0.5</v>
      </c>
      <c r="H79" s="313">
        <f>(D79+F79+K79)*70%</f>
        <v>2.2819999999999996</v>
      </c>
      <c r="I79" s="313">
        <f>(K79+F79+D79)*70%</f>
        <v>2.2819999999999996</v>
      </c>
      <c r="J79" s="314">
        <v>0.1</v>
      </c>
      <c r="K79" s="314"/>
      <c r="L79" s="313"/>
      <c r="M79" s="317">
        <f t="shared" si="62"/>
        <v>11709360</v>
      </c>
      <c r="N79" s="317">
        <f t="shared" si="63"/>
        <v>475796.99999999994</v>
      </c>
      <c r="O79" s="318">
        <f t="shared" si="64"/>
        <v>11233563</v>
      </c>
      <c r="P79" s="333">
        <v>22</v>
      </c>
      <c r="Q79" s="333">
        <f t="shared" si="65"/>
        <v>11233563</v>
      </c>
      <c r="R79" s="39"/>
    </row>
    <row r="80" spans="1:19" ht="17.25" customHeight="1">
      <c r="A80" s="37">
        <v>56</v>
      </c>
      <c r="B80" s="38" t="s">
        <v>134</v>
      </c>
      <c r="C80" s="313">
        <f t="shared" si="59"/>
        <v>4.3419999999999996</v>
      </c>
      <c r="D80" s="314">
        <v>2.2599999999999998</v>
      </c>
      <c r="E80" s="315">
        <f t="shared" si="60"/>
        <v>2.0819999999999999</v>
      </c>
      <c r="F80" s="315"/>
      <c r="G80" s="316">
        <v>0.5</v>
      </c>
      <c r="H80" s="313" t="s">
        <v>59</v>
      </c>
      <c r="I80" s="313">
        <f t="shared" si="61"/>
        <v>1.5819999999999999</v>
      </c>
      <c r="J80" s="314"/>
      <c r="K80" s="314"/>
      <c r="L80" s="314"/>
      <c r="M80" s="317">
        <f t="shared" si="62"/>
        <v>6035379.9999999991</v>
      </c>
      <c r="N80" s="317">
        <f t="shared" si="63"/>
        <v>329846.99999999994</v>
      </c>
      <c r="O80" s="318">
        <f t="shared" si="64"/>
        <v>5705532.9999999991</v>
      </c>
      <c r="P80" s="333">
        <v>22</v>
      </c>
      <c r="Q80" s="333">
        <f t="shared" si="65"/>
        <v>5705532.9999999991</v>
      </c>
      <c r="R80" s="39"/>
    </row>
    <row r="81" spans="1:19" ht="17.25" customHeight="1" thickBot="1">
      <c r="A81" s="42"/>
      <c r="B81" s="43" t="s">
        <v>53</v>
      </c>
      <c r="C81" s="325">
        <f>SUM(C75:C80)</f>
        <v>39.654179999999997</v>
      </c>
      <c r="D81" s="325">
        <f t="shared" ref="D81:L81" si="66">SUM(D75:D80)</f>
        <v>17.369999999999997</v>
      </c>
      <c r="E81" s="325">
        <f t="shared" si="66"/>
        <v>22.284179999999999</v>
      </c>
      <c r="F81" s="325">
        <f t="shared" si="66"/>
        <v>0.35</v>
      </c>
      <c r="G81" s="325">
        <f t="shared" si="66"/>
        <v>3</v>
      </c>
      <c r="H81" s="325">
        <f t="shared" si="66"/>
        <v>4.1089999999999991</v>
      </c>
      <c r="I81" s="325">
        <f t="shared" si="66"/>
        <v>12.659779999999998</v>
      </c>
      <c r="J81" s="325">
        <f t="shared" si="66"/>
        <v>0.1</v>
      </c>
      <c r="K81" s="325">
        <f t="shared" si="66"/>
        <v>0.36539999999999995</v>
      </c>
      <c r="L81" s="325">
        <f t="shared" si="66"/>
        <v>1.7</v>
      </c>
      <c r="M81" s="320">
        <f>SUM(M75:M80)</f>
        <v>55119310.200000003</v>
      </c>
      <c r="N81" s="320">
        <f>SUM(N75:N80)</f>
        <v>2639564.13</v>
      </c>
      <c r="O81" s="321">
        <f>SUM(O75:O80)</f>
        <v>52479746.07</v>
      </c>
      <c r="P81" s="321">
        <f t="shared" ref="P81:Q81" si="67">SUM(P75:P80)</f>
        <v>132</v>
      </c>
      <c r="Q81" s="321">
        <f t="shared" si="67"/>
        <v>52479746.07</v>
      </c>
      <c r="R81" s="44"/>
    </row>
    <row r="82" spans="1:19" s="14" customFormat="1" ht="17.25" customHeight="1" thickTop="1">
      <c r="A82" s="25" t="s">
        <v>135</v>
      </c>
      <c r="B82" s="26" t="s">
        <v>136</v>
      </c>
      <c r="C82" s="26"/>
      <c r="D82" s="26"/>
      <c r="E82" s="26"/>
      <c r="F82" s="26"/>
      <c r="G82" s="26"/>
      <c r="H82" s="322"/>
      <c r="I82" s="322"/>
      <c r="J82" s="26"/>
      <c r="K82" s="26"/>
      <c r="L82" s="26"/>
      <c r="M82" s="26"/>
      <c r="N82" s="26"/>
      <c r="O82" s="323"/>
      <c r="P82" s="336"/>
      <c r="Q82" s="336"/>
      <c r="R82" s="27"/>
    </row>
    <row r="83" spans="1:19" ht="17.25" customHeight="1">
      <c r="A83" s="37">
        <v>57</v>
      </c>
      <c r="B83" s="38" t="s">
        <v>137</v>
      </c>
      <c r="C83" s="313">
        <f>D83+E83</f>
        <v>8.8840000000000003</v>
      </c>
      <c r="D83" s="314">
        <v>4.32</v>
      </c>
      <c r="E83" s="315">
        <f>SUM(F83:L83)</f>
        <v>4.5640000000000001</v>
      </c>
      <c r="F83" s="315">
        <v>0.2</v>
      </c>
      <c r="G83" s="316">
        <v>0.5</v>
      </c>
      <c r="H83" s="313" t="s">
        <v>59</v>
      </c>
      <c r="I83" s="313">
        <f>(K83+F83+D83)*70%</f>
        <v>3.1640000000000001</v>
      </c>
      <c r="J83" s="314"/>
      <c r="K83" s="314"/>
      <c r="L83" s="314">
        <v>0.7</v>
      </c>
      <c r="M83" s="317">
        <f>C83*1390000</f>
        <v>12348760</v>
      </c>
      <c r="N83" s="317">
        <f>(D83+F83+K83)*10.5%*1390000</f>
        <v>659694</v>
      </c>
      <c r="O83" s="318">
        <f>M83-N83</f>
        <v>11689066</v>
      </c>
      <c r="P83" s="333">
        <v>22</v>
      </c>
      <c r="Q83" s="333">
        <f t="shared" ref="Q83:Q87" si="68">O83/22*P83</f>
        <v>11689065.999999998</v>
      </c>
      <c r="R83" s="39"/>
    </row>
    <row r="84" spans="1:19" ht="17.25" customHeight="1">
      <c r="A84" s="37">
        <v>58</v>
      </c>
      <c r="B84" s="38" t="s">
        <v>138</v>
      </c>
      <c r="C84" s="313">
        <f>D84+E84</f>
        <v>5.7770000000000001</v>
      </c>
      <c r="D84" s="314">
        <v>2.66</v>
      </c>
      <c r="E84" s="315">
        <f>SUM(F84:L84)</f>
        <v>3.117</v>
      </c>
      <c r="F84" s="315">
        <v>0.15</v>
      </c>
      <c r="G84" s="316">
        <v>0.5</v>
      </c>
      <c r="H84" s="313" t="s">
        <v>59</v>
      </c>
      <c r="I84" s="313">
        <f>(K84+F84+D84)*70%</f>
        <v>1.9669999999999999</v>
      </c>
      <c r="J84" s="314"/>
      <c r="K84" s="314"/>
      <c r="L84" s="314">
        <v>0.5</v>
      </c>
      <c r="M84" s="317">
        <f>C84*1390000</f>
        <v>8030030</v>
      </c>
      <c r="N84" s="317">
        <f>(D84+F84+K84)*10.5%*1390000</f>
        <v>410119.49999999994</v>
      </c>
      <c r="O84" s="318">
        <f>M84-N84</f>
        <v>7619910.5</v>
      </c>
      <c r="P84" s="333">
        <v>22</v>
      </c>
      <c r="Q84" s="333">
        <f t="shared" si="68"/>
        <v>7619910.5</v>
      </c>
      <c r="R84" s="39"/>
    </row>
    <row r="85" spans="1:19" ht="17.25" customHeight="1">
      <c r="A85" s="37">
        <v>59</v>
      </c>
      <c r="B85" s="38" t="s">
        <v>139</v>
      </c>
      <c r="C85" s="313">
        <f>D85+E85</f>
        <v>8.0619999999999994</v>
      </c>
      <c r="D85" s="314">
        <v>3.86</v>
      </c>
      <c r="E85" s="315">
        <f>SUM(F85:L85)</f>
        <v>4.202</v>
      </c>
      <c r="F85" s="315"/>
      <c r="G85" s="316">
        <v>0.5</v>
      </c>
      <c r="H85" s="313" t="s">
        <v>59</v>
      </c>
      <c r="I85" s="313">
        <f>(K85+F85+D85)*70%</f>
        <v>2.702</v>
      </c>
      <c r="J85" s="314"/>
      <c r="K85" s="314"/>
      <c r="L85" s="314">
        <v>1</v>
      </c>
      <c r="M85" s="317">
        <f>C85*1390000</f>
        <v>11206180</v>
      </c>
      <c r="N85" s="317">
        <f>(D85+F85+K85)*10.5%*1390000</f>
        <v>563367</v>
      </c>
      <c r="O85" s="318">
        <f>M85-N85</f>
        <v>10642813</v>
      </c>
      <c r="P85" s="333">
        <v>22</v>
      </c>
      <c r="Q85" s="333">
        <f t="shared" si="68"/>
        <v>10642813</v>
      </c>
      <c r="R85" s="39"/>
    </row>
    <row r="86" spans="1:19" ht="17.25" customHeight="1">
      <c r="A86" s="37">
        <v>60</v>
      </c>
      <c r="B86" s="38" t="s">
        <v>140</v>
      </c>
      <c r="C86" s="313">
        <f>D86+E86</f>
        <v>5.5220000000000002</v>
      </c>
      <c r="D86" s="314">
        <v>2.66</v>
      </c>
      <c r="E86" s="315">
        <f>SUM(F86:L86)</f>
        <v>2.8620000000000001</v>
      </c>
      <c r="F86" s="315"/>
      <c r="G86" s="316">
        <v>0.5</v>
      </c>
      <c r="H86" s="313" t="s">
        <v>59</v>
      </c>
      <c r="I86" s="313">
        <f>(K86+F86+D86)*70%</f>
        <v>1.8619999999999999</v>
      </c>
      <c r="J86" s="314"/>
      <c r="K86" s="314"/>
      <c r="L86" s="314">
        <v>0.5</v>
      </c>
      <c r="M86" s="317">
        <f>C86*1390000</f>
        <v>7675580</v>
      </c>
      <c r="N86" s="317">
        <f>(D86+F86+K86)*10.5%*1390000</f>
        <v>388227</v>
      </c>
      <c r="O86" s="318">
        <f>M86-N86</f>
        <v>7287353</v>
      </c>
      <c r="P86" s="333">
        <v>22</v>
      </c>
      <c r="Q86" s="333">
        <f t="shared" si="68"/>
        <v>7287353</v>
      </c>
      <c r="R86" s="39"/>
    </row>
    <row r="87" spans="1:19" ht="17.25" customHeight="1">
      <c r="A87" s="37">
        <v>61</v>
      </c>
      <c r="B87" s="38" t="s">
        <v>141</v>
      </c>
      <c r="C87" s="313">
        <f>D87+E87</f>
        <v>5.6219999999999999</v>
      </c>
      <c r="D87" s="314">
        <v>2.66</v>
      </c>
      <c r="E87" s="315">
        <f>SUM(F87:L87)</f>
        <v>2.9620000000000002</v>
      </c>
      <c r="F87" s="315"/>
      <c r="G87" s="316">
        <v>0.5</v>
      </c>
      <c r="H87" s="313" t="s">
        <v>59</v>
      </c>
      <c r="I87" s="313">
        <f>(K87+F87+D87)*70%</f>
        <v>1.8619999999999999</v>
      </c>
      <c r="J87" s="314">
        <v>0.1</v>
      </c>
      <c r="K87" s="314"/>
      <c r="L87" s="314">
        <v>0.5</v>
      </c>
      <c r="M87" s="317">
        <f>C87*1390000</f>
        <v>7814580</v>
      </c>
      <c r="N87" s="317">
        <f>(D87+F87+K87)*10.5%*1390000</f>
        <v>388227</v>
      </c>
      <c r="O87" s="318">
        <f>M87-N87</f>
        <v>7426353</v>
      </c>
      <c r="P87" s="333">
        <v>22</v>
      </c>
      <c r="Q87" s="333">
        <f t="shared" si="68"/>
        <v>7426353</v>
      </c>
      <c r="R87" s="39"/>
    </row>
    <row r="88" spans="1:19" ht="17.25" customHeight="1" thickBot="1">
      <c r="A88" s="42"/>
      <c r="B88" s="43" t="s">
        <v>53</v>
      </c>
      <c r="C88" s="325">
        <f t="shared" ref="C88:K88" si="69">SUM(C83:C87)</f>
        <v>33.866999999999997</v>
      </c>
      <c r="D88" s="325">
        <f t="shared" si="69"/>
        <v>16.16</v>
      </c>
      <c r="E88" s="325">
        <f t="shared" si="69"/>
        <v>17.707000000000001</v>
      </c>
      <c r="F88" s="325">
        <f t="shared" si="69"/>
        <v>0.35</v>
      </c>
      <c r="G88" s="325">
        <f t="shared" si="69"/>
        <v>2.5</v>
      </c>
      <c r="H88" s="325">
        <f t="shared" si="69"/>
        <v>0</v>
      </c>
      <c r="I88" s="325">
        <f t="shared" si="69"/>
        <v>11.557</v>
      </c>
      <c r="J88" s="325">
        <f t="shared" si="69"/>
        <v>0.1</v>
      </c>
      <c r="K88" s="325">
        <f t="shared" si="69"/>
        <v>0</v>
      </c>
      <c r="L88" s="325">
        <f>SUM(L83:L87)</f>
        <v>3.2</v>
      </c>
      <c r="M88" s="321">
        <f>SUM(M83:M87)</f>
        <v>47075130</v>
      </c>
      <c r="N88" s="321">
        <f>SUM(N83:N87)</f>
        <v>2409634.5</v>
      </c>
      <c r="O88" s="321">
        <f>SUM(O83:O87)</f>
        <v>44665495.5</v>
      </c>
      <c r="P88" s="321">
        <f t="shared" ref="P88:Q88" si="70">SUM(P83:P87)</f>
        <v>110</v>
      </c>
      <c r="Q88" s="321">
        <f t="shared" si="70"/>
        <v>44665495.5</v>
      </c>
      <c r="R88" s="44"/>
    </row>
    <row r="89" spans="1:19" s="14" customFormat="1" ht="17.25" customHeight="1" thickTop="1">
      <c r="A89" s="25" t="s">
        <v>142</v>
      </c>
      <c r="B89" s="26" t="s">
        <v>143</v>
      </c>
      <c r="C89" s="26"/>
      <c r="D89" s="26"/>
      <c r="E89" s="26"/>
      <c r="F89" s="26"/>
      <c r="G89" s="26"/>
      <c r="H89" s="322"/>
      <c r="I89" s="322"/>
      <c r="J89" s="26"/>
      <c r="K89" s="26"/>
      <c r="L89" s="26"/>
      <c r="M89" s="26"/>
      <c r="N89" s="26"/>
      <c r="O89" s="323"/>
      <c r="P89" s="336"/>
      <c r="Q89" s="336"/>
      <c r="R89" s="27"/>
    </row>
    <row r="90" spans="1:19" ht="17.25" customHeight="1">
      <c r="A90" s="37">
        <v>62</v>
      </c>
      <c r="B90" s="38" t="s">
        <v>144</v>
      </c>
      <c r="C90" s="313">
        <f t="shared" ref="C90:C95" si="71">D90+E90</f>
        <v>5.8620000000000001</v>
      </c>
      <c r="D90" s="314">
        <v>2.66</v>
      </c>
      <c r="E90" s="315">
        <f t="shared" ref="E90:E95" si="72">SUM(F90:L90)</f>
        <v>3.202</v>
      </c>
      <c r="F90" s="315">
        <v>0.2</v>
      </c>
      <c r="G90" s="316">
        <v>0.5</v>
      </c>
      <c r="H90" s="313" t="s">
        <v>59</v>
      </c>
      <c r="I90" s="313">
        <f>(K90+F90+D90)*70%</f>
        <v>2.0020000000000002</v>
      </c>
      <c r="J90" s="314"/>
      <c r="K90" s="314"/>
      <c r="L90" s="314">
        <v>0.5</v>
      </c>
      <c r="M90" s="317">
        <f t="shared" ref="M90:M95" si="73">C90*1390000</f>
        <v>8148180</v>
      </c>
      <c r="N90" s="317">
        <f t="shared" ref="N90:N95" si="74">(D90+F90+K90)*10.5%*1390000</f>
        <v>417417</v>
      </c>
      <c r="O90" s="318">
        <f>M90-N90</f>
        <v>7730763</v>
      </c>
      <c r="P90" s="333">
        <v>22</v>
      </c>
      <c r="Q90" s="333">
        <f t="shared" ref="Q90:Q96" si="75">O90/22*P90</f>
        <v>7730763</v>
      </c>
      <c r="R90" s="61"/>
    </row>
    <row r="91" spans="1:19" ht="17.25" customHeight="1">
      <c r="A91" s="37">
        <v>63</v>
      </c>
      <c r="B91" s="38" t="s">
        <v>145</v>
      </c>
      <c r="C91" s="313">
        <f t="shared" si="71"/>
        <v>5.8040000000000003</v>
      </c>
      <c r="D91" s="314">
        <v>2.06</v>
      </c>
      <c r="E91" s="315">
        <f t="shared" si="72"/>
        <v>3.7439999999999998</v>
      </c>
      <c r="F91" s="315">
        <v>0.15</v>
      </c>
      <c r="G91" s="316">
        <v>0.5</v>
      </c>
      <c r="H91" s="313">
        <f>(D91+F91+K91)*70%</f>
        <v>1.5469999999999999</v>
      </c>
      <c r="I91" s="313">
        <f>(K91+F91+D91)*70%</f>
        <v>1.5469999999999999</v>
      </c>
      <c r="J91" s="314"/>
      <c r="K91" s="314"/>
      <c r="L91" s="314"/>
      <c r="M91" s="317">
        <f t="shared" si="73"/>
        <v>8067560</v>
      </c>
      <c r="N91" s="317">
        <f t="shared" si="74"/>
        <v>322549.49999999994</v>
      </c>
      <c r="O91" s="318">
        <f>M91-N91</f>
        <v>7745010.5</v>
      </c>
      <c r="P91" s="333">
        <v>22</v>
      </c>
      <c r="Q91" s="333">
        <f t="shared" si="75"/>
        <v>7745010.5</v>
      </c>
      <c r="R91" s="39"/>
    </row>
    <row r="92" spans="1:19" ht="17.25" customHeight="1">
      <c r="A92" s="37">
        <v>64</v>
      </c>
      <c r="B92" s="38" t="s">
        <v>146</v>
      </c>
      <c r="C92" s="313">
        <f t="shared" si="71"/>
        <v>5.5220000000000002</v>
      </c>
      <c r="D92" s="314">
        <v>2.66</v>
      </c>
      <c r="E92" s="315">
        <f t="shared" si="72"/>
        <v>2.8620000000000001</v>
      </c>
      <c r="F92" s="315"/>
      <c r="G92" s="316">
        <v>0.5</v>
      </c>
      <c r="H92" s="313" t="s">
        <v>59</v>
      </c>
      <c r="I92" s="313">
        <f>(K92+F92+D92)*70%</f>
        <v>1.8619999999999999</v>
      </c>
      <c r="J92" s="314"/>
      <c r="K92" s="314"/>
      <c r="L92" s="314">
        <v>0.5</v>
      </c>
      <c r="M92" s="317">
        <f t="shared" si="73"/>
        <v>7675580</v>
      </c>
      <c r="N92" s="317">
        <f t="shared" si="74"/>
        <v>388227</v>
      </c>
      <c r="O92" s="318">
        <f>M92-N92</f>
        <v>7287353</v>
      </c>
      <c r="P92" s="333">
        <v>22</v>
      </c>
      <c r="Q92" s="333">
        <f t="shared" si="75"/>
        <v>7287353</v>
      </c>
      <c r="R92" s="39"/>
    </row>
    <row r="93" spans="1:19" ht="17.25" customHeight="1">
      <c r="A93" s="37">
        <v>65</v>
      </c>
      <c r="B93" s="38" t="s">
        <v>147</v>
      </c>
      <c r="C93" s="313">
        <f>D93+E93</f>
        <v>5.6219999999999999</v>
      </c>
      <c r="D93" s="314">
        <v>2.66</v>
      </c>
      <c r="E93" s="315">
        <f>SUM(F93:L93)</f>
        <v>2.9620000000000002</v>
      </c>
      <c r="F93" s="315"/>
      <c r="G93" s="316">
        <v>0.5</v>
      </c>
      <c r="H93" s="313" t="s">
        <v>59</v>
      </c>
      <c r="I93" s="313">
        <f>(K93+F93+D93)*70%</f>
        <v>1.8619999999999999</v>
      </c>
      <c r="J93" s="314">
        <v>0.1</v>
      </c>
      <c r="K93" s="314"/>
      <c r="L93" s="314">
        <v>0.5</v>
      </c>
      <c r="M93" s="317">
        <f>C93*1390000</f>
        <v>7814580</v>
      </c>
      <c r="N93" s="317">
        <f>(D93+F93+K93)*10.5%*1390000</f>
        <v>388227</v>
      </c>
      <c r="O93" s="318">
        <f>M93-N93</f>
        <v>7426353</v>
      </c>
      <c r="P93" s="333">
        <v>22</v>
      </c>
      <c r="Q93" s="333">
        <f t="shared" si="75"/>
        <v>7426353</v>
      </c>
      <c r="R93" s="39" t="s">
        <v>50</v>
      </c>
    </row>
    <row r="94" spans="1:19" ht="17.25" customHeight="1">
      <c r="A94" s="37">
        <v>66</v>
      </c>
      <c r="B94" s="38" t="s">
        <v>148</v>
      </c>
      <c r="C94" s="313">
        <f t="shared" si="71"/>
        <v>2.34</v>
      </c>
      <c r="D94" s="314">
        <v>2.34</v>
      </c>
      <c r="E94" s="315">
        <f t="shared" si="72"/>
        <v>0</v>
      </c>
      <c r="F94" s="315"/>
      <c r="G94" s="316" t="s">
        <v>99</v>
      </c>
      <c r="H94" s="313" t="s">
        <v>99</v>
      </c>
      <c r="I94" s="313" t="s">
        <v>99</v>
      </c>
      <c r="J94" s="314"/>
      <c r="K94" s="314"/>
      <c r="L94" s="314"/>
      <c r="M94" s="317">
        <f t="shared" si="73"/>
        <v>3252600</v>
      </c>
      <c r="N94" s="317">
        <f t="shared" si="74"/>
        <v>341522.99999999994</v>
      </c>
      <c r="O94" s="318">
        <f>M94-N94</f>
        <v>2911077</v>
      </c>
      <c r="P94" s="333">
        <v>22</v>
      </c>
      <c r="Q94" s="333">
        <f t="shared" si="75"/>
        <v>2911077</v>
      </c>
      <c r="R94" s="39" t="s">
        <v>149</v>
      </c>
    </row>
    <row r="95" spans="1:19" ht="17.25" customHeight="1">
      <c r="A95" s="37">
        <v>67</v>
      </c>
      <c r="B95" s="38" t="s">
        <v>46</v>
      </c>
      <c r="C95" s="313">
        <f t="shared" si="71"/>
        <v>5.5220000000000002</v>
      </c>
      <c r="D95" s="314">
        <v>2.66</v>
      </c>
      <c r="E95" s="315">
        <f t="shared" si="72"/>
        <v>2.8620000000000001</v>
      </c>
      <c r="F95" s="315"/>
      <c r="G95" s="316">
        <v>0.5</v>
      </c>
      <c r="H95" s="313" t="s">
        <v>59</v>
      </c>
      <c r="I95" s="313">
        <f>(K95+F95+D95)*70%</f>
        <v>1.8619999999999999</v>
      </c>
      <c r="J95" s="314"/>
      <c r="K95" s="314"/>
      <c r="L95" s="314">
        <v>0.5</v>
      </c>
      <c r="M95" s="317">
        <f t="shared" si="73"/>
        <v>7675580</v>
      </c>
      <c r="N95" s="317">
        <f t="shared" si="74"/>
        <v>388227</v>
      </c>
      <c r="O95" s="318">
        <f>M95-N95+2</f>
        <v>7287355</v>
      </c>
      <c r="P95" s="333">
        <v>22</v>
      </c>
      <c r="Q95" s="333">
        <f t="shared" si="75"/>
        <v>7287355.0000000009</v>
      </c>
      <c r="R95" s="61"/>
      <c r="S95" s="60">
        <v>57878200</v>
      </c>
    </row>
    <row r="96" spans="1:19" ht="17.25" customHeight="1" thickBot="1">
      <c r="A96" s="42"/>
      <c r="B96" s="43" t="s">
        <v>53</v>
      </c>
      <c r="C96" s="319">
        <f>SUM(C90:C95)</f>
        <v>30.672000000000004</v>
      </c>
      <c r="D96" s="324">
        <f>SUM(D90:D95)</f>
        <v>15.040000000000001</v>
      </c>
      <c r="E96" s="325">
        <f t="shared" ref="E96:N96" si="76">SUM(E90:E95)</f>
        <v>15.632</v>
      </c>
      <c r="F96" s="325">
        <f t="shared" si="76"/>
        <v>0.35</v>
      </c>
      <c r="G96" s="326">
        <f>SUM(G90:G95)</f>
        <v>2.5</v>
      </c>
      <c r="H96" s="319">
        <f>SUM(H90:H95)</f>
        <v>1.5469999999999999</v>
      </c>
      <c r="I96" s="319">
        <f>SUM(I90:I95)</f>
        <v>9.1349999999999998</v>
      </c>
      <c r="J96" s="324">
        <f>SUM(J90:J95)</f>
        <v>0.1</v>
      </c>
      <c r="K96" s="325">
        <f t="shared" si="76"/>
        <v>0</v>
      </c>
      <c r="L96" s="325">
        <f>SUM(L90:L95)</f>
        <v>2</v>
      </c>
      <c r="M96" s="320">
        <f t="shared" si="76"/>
        <v>42634080</v>
      </c>
      <c r="N96" s="320">
        <f t="shared" si="76"/>
        <v>2246170.5</v>
      </c>
      <c r="O96" s="321">
        <f>SUM(O90:O95)</f>
        <v>40387911.5</v>
      </c>
      <c r="P96" s="335"/>
      <c r="Q96" s="333">
        <f t="shared" si="75"/>
        <v>0</v>
      </c>
      <c r="R96" s="44"/>
      <c r="S96" s="60">
        <v>595794300</v>
      </c>
    </row>
    <row r="97" spans="1:81" ht="17.25" customHeight="1" thickTop="1" thickBot="1">
      <c r="A97" s="536" t="s">
        <v>150</v>
      </c>
      <c r="B97" s="537"/>
      <c r="C97" s="329">
        <f t="shared" ref="C97:O97" si="77">C96+C88+C81+C73+C66+C58+C50+C35+C27+C12+C20+C42</f>
        <v>425.44747999999998</v>
      </c>
      <c r="D97" s="329">
        <f t="shared" si="77"/>
        <v>207.6</v>
      </c>
      <c r="E97" s="329">
        <f t="shared" si="77"/>
        <v>217.84748000000002</v>
      </c>
      <c r="F97" s="329">
        <f t="shared" si="77"/>
        <v>4.2</v>
      </c>
      <c r="G97" s="329">
        <f t="shared" si="77"/>
        <v>27.899999999999995</v>
      </c>
      <c r="H97" s="329">
        <f t="shared" si="77"/>
        <v>13.321</v>
      </c>
      <c r="I97" s="329">
        <f t="shared" si="77"/>
        <v>139.22807999999998</v>
      </c>
      <c r="J97" s="329">
        <f t="shared" si="77"/>
        <v>1.2</v>
      </c>
      <c r="K97" s="329">
        <f t="shared" si="77"/>
        <v>2.5983999999999998</v>
      </c>
      <c r="L97" s="329">
        <f t="shared" si="77"/>
        <v>29.4</v>
      </c>
      <c r="M97" s="330">
        <f t="shared" si="77"/>
        <v>591371997.19999993</v>
      </c>
      <c r="N97" s="330">
        <f t="shared" si="77"/>
        <v>31291446.48</v>
      </c>
      <c r="O97" s="331">
        <f t="shared" si="77"/>
        <v>560080552.71999991</v>
      </c>
      <c r="P97" s="331">
        <f t="shared" ref="P97" si="78">P96+P88+P81+P73+P66+P58+P50+P35+P27+P12+P20+P42</f>
        <v>1322</v>
      </c>
      <c r="Q97" s="331">
        <f t="shared" ref="Q97" si="79">Q96+Q88+Q81+Q73+Q66+Q58+Q50+Q35+Q27+Q12+Q20+Q42</f>
        <v>515815046.67454541</v>
      </c>
      <c r="R97" s="71"/>
      <c r="S97" s="60">
        <v>108281000</v>
      </c>
      <c r="U97" s="60">
        <v>108281000.00000001</v>
      </c>
    </row>
    <row r="98" spans="1:81" ht="16.5" thickTop="1">
      <c r="A98" s="72" t="s">
        <v>362</v>
      </c>
      <c r="B98" s="73"/>
      <c r="C98" s="74"/>
      <c r="D98" s="75"/>
      <c r="E98" s="76"/>
      <c r="F98" s="76"/>
      <c r="G98" s="76"/>
      <c r="H98" s="76"/>
      <c r="I98" s="76"/>
      <c r="J98" s="76"/>
      <c r="K98" s="76"/>
      <c r="L98" s="77"/>
      <c r="M98" s="78"/>
      <c r="N98" s="78"/>
      <c r="O98" s="79"/>
      <c r="P98" s="79"/>
      <c r="Q98" s="79"/>
      <c r="R98" s="79"/>
      <c r="S98" s="60">
        <f>S96-S97</f>
        <v>487513300</v>
      </c>
      <c r="U98" s="66">
        <f>M97+U97</f>
        <v>699652997.19999993</v>
      </c>
    </row>
    <row r="99" spans="1:81" ht="15.75">
      <c r="A99" s="80" t="s">
        <v>151</v>
      </c>
      <c r="B99" s="73"/>
      <c r="C99" s="74"/>
      <c r="D99" s="75"/>
      <c r="E99" s="76"/>
      <c r="F99" s="76"/>
      <c r="G99" s="76"/>
      <c r="H99" s="76"/>
      <c r="I99" s="76"/>
      <c r="J99" s="76"/>
      <c r="K99" s="76"/>
      <c r="L99" s="77"/>
      <c r="M99" s="78"/>
      <c r="N99" s="78"/>
      <c r="O99" s="79"/>
      <c r="P99" s="79"/>
      <c r="Q99" s="79"/>
      <c r="R99" s="79"/>
      <c r="S99" s="60">
        <f>S98+S95</f>
        <v>545391500</v>
      </c>
      <c r="U99" s="66"/>
    </row>
    <row r="100" spans="1:81" ht="15.75">
      <c r="A100" s="80" t="s">
        <v>152</v>
      </c>
      <c r="B100" s="73"/>
      <c r="C100" s="74"/>
      <c r="D100" s="75"/>
      <c r="E100" s="76"/>
      <c r="F100" s="76"/>
      <c r="G100" s="76"/>
      <c r="H100" s="76"/>
      <c r="I100" s="76"/>
      <c r="J100" s="76"/>
      <c r="K100" s="76"/>
      <c r="L100" s="77"/>
      <c r="M100" s="78"/>
      <c r="N100" s="78"/>
      <c r="O100" s="79"/>
      <c r="P100" s="79"/>
      <c r="Q100" s="79"/>
      <c r="R100" s="79"/>
      <c r="U100" s="66"/>
    </row>
    <row r="101" spans="1:81" ht="15" customHeight="1">
      <c r="A101" s="81"/>
      <c r="B101" s="82"/>
      <c r="C101" s="83"/>
      <c r="D101" s="84"/>
      <c r="E101" s="85"/>
      <c r="F101" s="85"/>
      <c r="G101" s="85"/>
      <c r="H101" s="85"/>
      <c r="I101" s="85"/>
      <c r="J101" s="85"/>
      <c r="M101" s="309" t="s">
        <v>356</v>
      </c>
      <c r="N101" s="85"/>
      <c r="R101" s="85"/>
      <c r="U101" s="66">
        <f>U98-W16</f>
        <v>0</v>
      </c>
    </row>
    <row r="102" spans="1:81" s="88" customFormat="1" ht="15" customHeight="1">
      <c r="A102" s="306"/>
      <c r="B102" s="312" t="s">
        <v>358</v>
      </c>
      <c r="C102" s="282"/>
      <c r="D102" s="212"/>
      <c r="H102" s="212"/>
      <c r="I102" s="283" t="s">
        <v>347</v>
      </c>
      <c r="J102" s="284"/>
      <c r="K102" s="212"/>
      <c r="L102" s="283"/>
      <c r="M102" s="283"/>
      <c r="N102" s="310" t="s">
        <v>154</v>
      </c>
      <c r="R102" s="283"/>
      <c r="U102" s="285"/>
    </row>
    <row r="103" spans="1:81" s="88" customFormat="1" ht="15" customHeight="1">
      <c r="B103" s="307" t="s">
        <v>348</v>
      </c>
      <c r="C103" s="221"/>
      <c r="D103" s="286"/>
      <c r="H103" s="307" t="s">
        <v>351</v>
      </c>
      <c r="I103" s="221"/>
      <c r="J103" s="286"/>
      <c r="K103" s="288"/>
      <c r="L103" s="281"/>
      <c r="M103" s="281"/>
      <c r="N103" s="289"/>
      <c r="R103" s="281"/>
      <c r="U103" s="281"/>
    </row>
    <row r="104" spans="1:81" s="89" customFormat="1" ht="15" customHeight="1">
      <c r="B104" s="226"/>
      <c r="C104" s="221"/>
      <c r="D104" s="290"/>
      <c r="H104" s="290"/>
      <c r="I104" s="290"/>
      <c r="J104" s="290"/>
      <c r="K104" s="290"/>
      <c r="L104" s="281"/>
      <c r="M104" s="281"/>
      <c r="N104" s="289"/>
      <c r="R104" s="281"/>
      <c r="U104" s="281"/>
    </row>
    <row r="105" spans="1:81" s="89" customFormat="1" ht="15" customHeight="1">
      <c r="B105" s="226"/>
      <c r="C105" s="221"/>
      <c r="D105" s="291"/>
      <c r="H105" s="281"/>
      <c r="I105" s="292"/>
      <c r="J105" s="293"/>
      <c r="K105" s="212"/>
      <c r="L105" s="281"/>
      <c r="M105" s="281"/>
      <c r="N105" s="289"/>
      <c r="R105" s="281"/>
      <c r="U105" s="281"/>
    </row>
    <row r="106" spans="1:81" s="91" customFormat="1" ht="15.75">
      <c r="B106" s="226"/>
      <c r="C106" s="221"/>
      <c r="D106" s="291"/>
      <c r="H106" s="281"/>
      <c r="I106" s="292"/>
      <c r="J106" s="293"/>
      <c r="K106" s="212"/>
      <c r="L106" s="281"/>
      <c r="M106" s="281"/>
      <c r="N106" s="289"/>
      <c r="R106" s="281"/>
      <c r="U106" s="281"/>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3"/>
      <c r="BT106" s="93"/>
      <c r="BU106" s="93"/>
      <c r="BV106" s="93"/>
      <c r="BW106" s="93"/>
      <c r="BX106" s="93"/>
      <c r="BY106" s="93"/>
      <c r="BZ106" s="93"/>
      <c r="CA106" s="93"/>
      <c r="CB106" s="93"/>
      <c r="CC106" s="93"/>
    </row>
    <row r="107" spans="1:81" s="90" customFormat="1" ht="15.75">
      <c r="B107" s="226"/>
      <c r="C107" s="221"/>
      <c r="D107" s="291"/>
      <c r="H107" s="281"/>
      <c r="I107" s="292"/>
      <c r="J107" s="293"/>
      <c r="K107" s="212"/>
      <c r="L107" s="281"/>
      <c r="M107" s="281"/>
      <c r="N107" s="289"/>
      <c r="R107" s="281"/>
      <c r="U107" s="281"/>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7"/>
      <c r="BT107" s="97"/>
      <c r="BU107" s="97"/>
      <c r="BV107" s="97"/>
      <c r="BW107" s="97"/>
      <c r="BX107" s="97"/>
      <c r="BY107" s="97"/>
      <c r="BZ107" s="97"/>
      <c r="CA107" s="97"/>
      <c r="CB107" s="97"/>
      <c r="CC107" s="97"/>
    </row>
    <row r="108" spans="1:81" s="90" customFormat="1" ht="15.75">
      <c r="B108" s="308" t="s">
        <v>349</v>
      </c>
      <c r="C108" s="227"/>
      <c r="D108" s="227"/>
      <c r="G108" s="311" t="s">
        <v>357</v>
      </c>
      <c r="H108" s="212"/>
      <c r="I108" s="229"/>
      <c r="J108" s="304"/>
      <c r="K108" s="212" t="s">
        <v>180</v>
      </c>
      <c r="L108" s="228"/>
      <c r="N108" s="228" t="s">
        <v>350</v>
      </c>
      <c r="R108" s="228"/>
      <c r="U108" s="228"/>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7"/>
      <c r="BT108" s="97"/>
      <c r="BU108" s="97"/>
      <c r="BV108" s="97"/>
      <c r="BW108" s="97"/>
      <c r="BX108" s="97"/>
      <c r="BY108" s="97"/>
      <c r="BZ108" s="97"/>
      <c r="CA108" s="97"/>
      <c r="CB108" s="97"/>
      <c r="CC108" s="97"/>
    </row>
    <row r="109" spans="1:81" s="90" customFormat="1" ht="14.25">
      <c r="A109" s="94"/>
      <c r="B109" s="91"/>
      <c r="C109" s="95"/>
      <c r="D109" s="95"/>
      <c r="E109" s="95"/>
      <c r="F109" s="95"/>
      <c r="G109" s="95"/>
      <c r="H109" s="95"/>
      <c r="I109" s="101"/>
      <c r="J109" s="95"/>
      <c r="K109" s="95"/>
      <c r="L109" s="95"/>
      <c r="M109" s="98"/>
      <c r="N109" s="99"/>
      <c r="O109" s="98"/>
      <c r="P109" s="98"/>
      <c r="Q109" s="98"/>
      <c r="R109" s="98"/>
      <c r="S109" s="100"/>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7"/>
      <c r="BT109" s="97"/>
      <c r="BU109" s="97"/>
      <c r="BV109" s="97"/>
      <c r="BW109" s="97"/>
      <c r="BX109" s="97"/>
      <c r="BY109" s="97"/>
      <c r="BZ109" s="97"/>
      <c r="CA109" s="97"/>
      <c r="CB109" s="97"/>
      <c r="CC109" s="97"/>
    </row>
    <row r="110" spans="1:81" s="90" customFormat="1" ht="14.25">
      <c r="A110" s="94"/>
      <c r="B110" s="91"/>
      <c r="C110" s="95"/>
      <c r="D110" s="95"/>
      <c r="E110" s="95"/>
      <c r="F110" s="95"/>
      <c r="G110" s="95"/>
      <c r="H110" s="95"/>
      <c r="I110" s="95"/>
      <c r="J110" s="95"/>
      <c r="K110" s="95"/>
      <c r="L110" s="95"/>
      <c r="M110" s="95"/>
      <c r="N110" s="95"/>
      <c r="O110" s="95"/>
      <c r="P110" s="95"/>
      <c r="Q110" s="95"/>
      <c r="R110" s="98"/>
      <c r="S110" s="100"/>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7"/>
      <c r="BT110" s="97"/>
      <c r="BU110" s="97"/>
      <c r="BV110" s="97"/>
      <c r="BW110" s="97"/>
      <c r="BX110" s="97"/>
      <c r="BY110" s="97"/>
      <c r="BZ110" s="97"/>
      <c r="CA110" s="97"/>
      <c r="CB110" s="97"/>
      <c r="CC110" s="97"/>
    </row>
    <row r="111" spans="1:81" s="90" customFormat="1" ht="14.25">
      <c r="A111" s="94"/>
      <c r="B111" s="91"/>
      <c r="C111" s="98"/>
      <c r="D111" s="98"/>
      <c r="E111" s="98"/>
      <c r="F111" s="98"/>
      <c r="G111" s="98"/>
      <c r="H111" s="98"/>
      <c r="I111" s="98"/>
      <c r="J111" s="98"/>
      <c r="K111" s="98"/>
      <c r="L111" s="98"/>
      <c r="M111" s="98"/>
      <c r="N111" s="99"/>
      <c r="O111" s="98"/>
      <c r="P111" s="98"/>
      <c r="Q111" s="98"/>
      <c r="R111" s="98"/>
      <c r="S111" s="100"/>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7"/>
      <c r="BT111" s="97"/>
      <c r="BU111" s="97"/>
      <c r="BV111" s="97"/>
      <c r="BW111" s="97"/>
      <c r="BX111" s="97"/>
      <c r="BY111" s="97"/>
      <c r="BZ111" s="97"/>
      <c r="CA111" s="97"/>
      <c r="CB111" s="97"/>
      <c r="CC111" s="97"/>
    </row>
    <row r="112" spans="1:81" s="90" customFormat="1" ht="14.25">
      <c r="A112" s="94"/>
      <c r="B112" s="91"/>
      <c r="C112" s="95"/>
      <c r="D112" s="95"/>
      <c r="E112" s="95"/>
      <c r="F112" s="95"/>
      <c r="G112" s="95"/>
      <c r="H112" s="95"/>
      <c r="I112" s="95"/>
      <c r="J112" s="95"/>
      <c r="K112" s="95"/>
      <c r="L112" s="95"/>
      <c r="M112" s="98"/>
      <c r="N112" s="99"/>
      <c r="O112" s="98"/>
      <c r="P112" s="98"/>
      <c r="Q112" s="98"/>
      <c r="R112" s="98"/>
      <c r="S112" s="100"/>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7"/>
      <c r="BT112" s="97"/>
      <c r="BU112" s="97"/>
      <c r="BV112" s="97"/>
      <c r="BW112" s="97"/>
      <c r="BX112" s="97"/>
      <c r="BY112" s="97"/>
      <c r="BZ112" s="97"/>
      <c r="CA112" s="97"/>
      <c r="CB112" s="97"/>
      <c r="CC112" s="97"/>
    </row>
    <row r="113" spans="1:81" s="90" customFormat="1" ht="14.25">
      <c r="A113" s="94"/>
      <c r="B113" s="91"/>
      <c r="C113" s="98"/>
      <c r="D113" s="98"/>
      <c r="E113" s="98"/>
      <c r="F113" s="98"/>
      <c r="G113" s="98"/>
      <c r="H113" s="98"/>
      <c r="I113" s="98"/>
      <c r="J113" s="98"/>
      <c r="K113" s="98"/>
      <c r="L113" s="98"/>
      <c r="M113" s="98"/>
      <c r="N113" s="99"/>
      <c r="O113" s="98"/>
      <c r="P113" s="98"/>
      <c r="Q113" s="98"/>
      <c r="R113" s="98"/>
      <c r="S113" s="100"/>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7"/>
      <c r="BT113" s="97"/>
      <c r="BU113" s="97"/>
      <c r="BV113" s="97"/>
      <c r="BW113" s="97"/>
      <c r="BX113" s="97"/>
      <c r="BY113" s="97"/>
      <c r="BZ113" s="97"/>
      <c r="CA113" s="97"/>
      <c r="CB113" s="97"/>
      <c r="CC113" s="97"/>
    </row>
    <row r="114" spans="1:81" s="90" customFormat="1" ht="14.25">
      <c r="A114" s="94"/>
      <c r="B114" s="91"/>
      <c r="C114" s="98"/>
      <c r="D114" s="98"/>
      <c r="E114" s="98"/>
      <c r="F114" s="98"/>
      <c r="G114" s="98"/>
      <c r="H114" s="98"/>
      <c r="I114" s="98"/>
      <c r="J114" s="98"/>
      <c r="K114" s="98"/>
      <c r="L114" s="98"/>
      <c r="M114" s="98"/>
      <c r="N114" s="99"/>
      <c r="O114" s="98"/>
      <c r="P114" s="98"/>
      <c r="Q114" s="98"/>
      <c r="R114" s="98"/>
      <c r="S114" s="100"/>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7"/>
      <c r="BT114" s="97"/>
      <c r="BU114" s="97"/>
      <c r="BV114" s="97"/>
      <c r="BW114" s="97"/>
      <c r="BX114" s="97"/>
      <c r="BY114" s="97"/>
      <c r="BZ114" s="97"/>
      <c r="CA114" s="97"/>
      <c r="CB114" s="97"/>
      <c r="CC114" s="97"/>
    </row>
    <row r="115" spans="1:81" s="87" customFormat="1" ht="15.75">
      <c r="A115" s="102"/>
      <c r="B115" s="102"/>
    </row>
  </sheetData>
  <mergeCells count="25">
    <mergeCell ref="B1:D1"/>
    <mergeCell ref="F1:R1"/>
    <mergeCell ref="B2:D2"/>
    <mergeCell ref="F2:R2"/>
    <mergeCell ref="A4:A5"/>
    <mergeCell ref="B4:B5"/>
    <mergeCell ref="C4:C5"/>
    <mergeCell ref="D4:D5"/>
    <mergeCell ref="E4:E5"/>
    <mergeCell ref="F4:L4"/>
    <mergeCell ref="W25:X25"/>
    <mergeCell ref="M4:M5"/>
    <mergeCell ref="N4:N5"/>
    <mergeCell ref="O4:O5"/>
    <mergeCell ref="R4:R5"/>
    <mergeCell ref="U19:V19"/>
    <mergeCell ref="U20:V20"/>
    <mergeCell ref="A97:B97"/>
    <mergeCell ref="P4:P5"/>
    <mergeCell ref="Q4:Q5"/>
    <mergeCell ref="U21:V21"/>
    <mergeCell ref="U22:V22"/>
    <mergeCell ref="U23:V23"/>
    <mergeCell ref="U24:V24"/>
    <mergeCell ref="U25:V25"/>
  </mergeCells>
  <pageMargins left="0.11811023622047245" right="0.19685039370078741"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CD149"/>
  <sheetViews>
    <sheetView topLeftCell="A13" workbookViewId="0">
      <selection activeCell="U11" sqref="U11"/>
    </sheetView>
  </sheetViews>
  <sheetFormatPr defaultRowHeight="15"/>
  <cols>
    <col min="1" max="1" width="3.5703125" style="248" customWidth="1"/>
    <col min="2" max="2" width="22.42578125" style="244" customWidth="1"/>
    <col min="3" max="3" width="5.28515625" style="243" customWidth="1"/>
    <col min="4" max="4" width="4.7109375" style="243" customWidth="1"/>
    <col min="5" max="5" width="5" style="243" customWidth="1"/>
    <col min="6" max="6" width="4.28515625" style="243" customWidth="1"/>
    <col min="7" max="7" width="3.85546875" style="243" customWidth="1"/>
    <col min="8" max="8" width="6.140625" style="243" customWidth="1"/>
    <col min="9" max="9" width="5.42578125" style="243" customWidth="1"/>
    <col min="10" max="10" width="4.28515625" style="243" customWidth="1"/>
    <col min="11" max="11" width="5.42578125" style="243" customWidth="1"/>
    <col min="12" max="12" width="4.7109375" style="302" customWidth="1"/>
    <col min="13" max="13" width="4.7109375" style="243" customWidth="1"/>
    <col min="14" max="14" width="6.28515625" style="243" customWidth="1"/>
    <col min="15" max="15" width="6.28515625" style="249" customWidth="1"/>
    <col min="16" max="16" width="9.85546875" style="243" customWidth="1"/>
    <col min="17" max="17" width="8.5703125" style="243" customWidth="1"/>
    <col min="18" max="18" width="10.140625" style="243" customWidth="1"/>
    <col min="19" max="19" width="5.42578125" style="243" customWidth="1"/>
    <col min="20" max="20" width="9.7109375" style="243" customWidth="1"/>
    <col min="21" max="21" width="20.85546875" style="120" customWidth="1"/>
    <col min="22" max="22" width="15" style="120" customWidth="1"/>
    <col min="23" max="23" width="11" style="120" customWidth="1"/>
    <col min="24" max="24" width="13.28515625" style="120" customWidth="1"/>
    <col min="25" max="25" width="10.28515625" style="120" customWidth="1"/>
    <col min="26" max="26" width="12.85546875" style="120" customWidth="1"/>
    <col min="27" max="27" width="10.28515625" style="120" customWidth="1"/>
    <col min="28" max="28" width="12" style="120" customWidth="1"/>
    <col min="29" max="29" width="10.28515625" style="120" customWidth="1"/>
    <col min="30" max="30" width="11.85546875" style="120" customWidth="1"/>
    <col min="31" max="31" width="12.85546875" style="120" customWidth="1"/>
    <col min="32" max="70" width="10.28515625" style="120" customWidth="1"/>
    <col min="71" max="81" width="10.28515625" style="121" customWidth="1"/>
    <col min="82" max="258" width="9.140625" style="122"/>
    <col min="259" max="259" width="4.28515625" style="122" customWidth="1"/>
    <col min="260" max="260" width="24.28515625" style="122" customWidth="1"/>
    <col min="261" max="261" width="6" style="122" customWidth="1"/>
    <col min="262" max="262" width="6.5703125" style="122" customWidth="1"/>
    <col min="263" max="265" width="5.42578125" style="122" customWidth="1"/>
    <col min="266" max="266" width="7.140625" style="122" customWidth="1"/>
    <col min="267" max="269" width="5.42578125" style="122" customWidth="1"/>
    <col min="270" max="271" width="5.7109375" style="122" customWidth="1"/>
    <col min="272" max="272" width="7.85546875" style="122" customWidth="1"/>
    <col min="273" max="273" width="7.5703125" style="122" customWidth="1"/>
    <col min="274" max="274" width="10.85546875" style="122" customWidth="1"/>
    <col min="275" max="275" width="9.85546875" style="122" customWidth="1"/>
    <col min="276" max="276" width="10.7109375" style="122" customWidth="1"/>
    <col min="277" max="277" width="9.85546875" style="122" customWidth="1"/>
    <col min="278" max="278" width="15" style="122" customWidth="1"/>
    <col min="279" max="279" width="11" style="122" customWidth="1"/>
    <col min="280" max="280" width="13.28515625" style="122" customWidth="1"/>
    <col min="281" max="281" width="10.28515625" style="122" customWidth="1"/>
    <col min="282" max="282" width="12.85546875" style="122" customWidth="1"/>
    <col min="283" max="283" width="10.28515625" style="122" customWidth="1"/>
    <col min="284" max="284" width="12" style="122" customWidth="1"/>
    <col min="285" max="285" width="10.28515625" style="122" customWidth="1"/>
    <col min="286" max="286" width="11.85546875" style="122" customWidth="1"/>
    <col min="287" max="287" width="12.85546875" style="122" customWidth="1"/>
    <col min="288" max="337" width="10.28515625" style="122" customWidth="1"/>
    <col min="338" max="514" width="9.140625" style="122"/>
    <col min="515" max="515" width="4.28515625" style="122" customWidth="1"/>
    <col min="516" max="516" width="24.28515625" style="122" customWidth="1"/>
    <col min="517" max="517" width="6" style="122" customWidth="1"/>
    <col min="518" max="518" width="6.5703125" style="122" customWidth="1"/>
    <col min="519" max="521" width="5.42578125" style="122" customWidth="1"/>
    <col min="522" max="522" width="7.140625" style="122" customWidth="1"/>
    <col min="523" max="525" width="5.42578125" style="122" customWidth="1"/>
    <col min="526" max="527" width="5.7109375" style="122" customWidth="1"/>
    <col min="528" max="528" width="7.85546875" style="122" customWidth="1"/>
    <col min="529" max="529" width="7.5703125" style="122" customWidth="1"/>
    <col min="530" max="530" width="10.85546875" style="122" customWidth="1"/>
    <col min="531" max="531" width="9.85546875" style="122" customWidth="1"/>
    <col min="532" max="532" width="10.7109375" style="122" customWidth="1"/>
    <col min="533" max="533" width="9.85546875" style="122" customWidth="1"/>
    <col min="534" max="534" width="15" style="122" customWidth="1"/>
    <col min="535" max="535" width="11" style="122" customWidth="1"/>
    <col min="536" max="536" width="13.28515625" style="122" customWidth="1"/>
    <col min="537" max="537" width="10.28515625" style="122" customWidth="1"/>
    <col min="538" max="538" width="12.85546875" style="122" customWidth="1"/>
    <col min="539" max="539" width="10.28515625" style="122" customWidth="1"/>
    <col min="540" max="540" width="12" style="122" customWidth="1"/>
    <col min="541" max="541" width="10.28515625" style="122" customWidth="1"/>
    <col min="542" max="542" width="11.85546875" style="122" customWidth="1"/>
    <col min="543" max="543" width="12.85546875" style="122" customWidth="1"/>
    <col min="544" max="593" width="10.28515625" style="122" customWidth="1"/>
    <col min="594" max="770" width="9.140625" style="122"/>
    <col min="771" max="771" width="4.28515625" style="122" customWidth="1"/>
    <col min="772" max="772" width="24.28515625" style="122" customWidth="1"/>
    <col min="773" max="773" width="6" style="122" customWidth="1"/>
    <col min="774" max="774" width="6.5703125" style="122" customWidth="1"/>
    <col min="775" max="777" width="5.42578125" style="122" customWidth="1"/>
    <col min="778" max="778" width="7.140625" style="122" customWidth="1"/>
    <col min="779" max="781" width="5.42578125" style="122" customWidth="1"/>
    <col min="782" max="783" width="5.7109375" style="122" customWidth="1"/>
    <col min="784" max="784" width="7.85546875" style="122" customWidth="1"/>
    <col min="785" max="785" width="7.5703125" style="122" customWidth="1"/>
    <col min="786" max="786" width="10.85546875" style="122" customWidth="1"/>
    <col min="787" max="787" width="9.85546875" style="122" customWidth="1"/>
    <col min="788" max="788" width="10.7109375" style="122" customWidth="1"/>
    <col min="789" max="789" width="9.85546875" style="122" customWidth="1"/>
    <col min="790" max="790" width="15" style="122" customWidth="1"/>
    <col min="791" max="791" width="11" style="122" customWidth="1"/>
    <col min="792" max="792" width="13.28515625" style="122" customWidth="1"/>
    <col min="793" max="793" width="10.28515625" style="122" customWidth="1"/>
    <col min="794" max="794" width="12.85546875" style="122" customWidth="1"/>
    <col min="795" max="795" width="10.28515625" style="122" customWidth="1"/>
    <col min="796" max="796" width="12" style="122" customWidth="1"/>
    <col min="797" max="797" width="10.28515625" style="122" customWidth="1"/>
    <col min="798" max="798" width="11.85546875" style="122" customWidth="1"/>
    <col min="799" max="799" width="12.85546875" style="122" customWidth="1"/>
    <col min="800" max="849" width="10.28515625" style="122" customWidth="1"/>
    <col min="850" max="1026" width="9.140625" style="122"/>
    <col min="1027" max="1027" width="4.28515625" style="122" customWidth="1"/>
    <col min="1028" max="1028" width="24.28515625" style="122" customWidth="1"/>
    <col min="1029" max="1029" width="6" style="122" customWidth="1"/>
    <col min="1030" max="1030" width="6.5703125" style="122" customWidth="1"/>
    <col min="1031" max="1033" width="5.42578125" style="122" customWidth="1"/>
    <col min="1034" max="1034" width="7.140625" style="122" customWidth="1"/>
    <col min="1035" max="1037" width="5.42578125" style="122" customWidth="1"/>
    <col min="1038" max="1039" width="5.7109375" style="122" customWidth="1"/>
    <col min="1040" max="1040" width="7.85546875" style="122" customWidth="1"/>
    <col min="1041" max="1041" width="7.5703125" style="122" customWidth="1"/>
    <col min="1042" max="1042" width="10.85546875" style="122" customWidth="1"/>
    <col min="1043" max="1043" width="9.85546875" style="122" customWidth="1"/>
    <col min="1044" max="1044" width="10.7109375" style="122" customWidth="1"/>
    <col min="1045" max="1045" width="9.85546875" style="122" customWidth="1"/>
    <col min="1046" max="1046" width="15" style="122" customWidth="1"/>
    <col min="1047" max="1047" width="11" style="122" customWidth="1"/>
    <col min="1048" max="1048" width="13.28515625" style="122" customWidth="1"/>
    <col min="1049" max="1049" width="10.28515625" style="122" customWidth="1"/>
    <col min="1050" max="1050" width="12.85546875" style="122" customWidth="1"/>
    <col min="1051" max="1051" width="10.28515625" style="122" customWidth="1"/>
    <col min="1052" max="1052" width="12" style="122" customWidth="1"/>
    <col min="1053" max="1053" width="10.28515625" style="122" customWidth="1"/>
    <col min="1054" max="1054" width="11.85546875" style="122" customWidth="1"/>
    <col min="1055" max="1055" width="12.85546875" style="122" customWidth="1"/>
    <col min="1056" max="1105" width="10.28515625" style="122" customWidth="1"/>
    <col min="1106" max="1282" width="9.140625" style="122"/>
    <col min="1283" max="1283" width="4.28515625" style="122" customWidth="1"/>
    <col min="1284" max="1284" width="24.28515625" style="122" customWidth="1"/>
    <col min="1285" max="1285" width="6" style="122" customWidth="1"/>
    <col min="1286" max="1286" width="6.5703125" style="122" customWidth="1"/>
    <col min="1287" max="1289" width="5.42578125" style="122" customWidth="1"/>
    <col min="1290" max="1290" width="7.140625" style="122" customWidth="1"/>
    <col min="1291" max="1293" width="5.42578125" style="122" customWidth="1"/>
    <col min="1294" max="1295" width="5.7109375" style="122" customWidth="1"/>
    <col min="1296" max="1296" width="7.85546875" style="122" customWidth="1"/>
    <col min="1297" max="1297" width="7.5703125" style="122" customWidth="1"/>
    <col min="1298" max="1298" width="10.85546875" style="122" customWidth="1"/>
    <col min="1299" max="1299" width="9.85546875" style="122" customWidth="1"/>
    <col min="1300" max="1300" width="10.7109375" style="122" customWidth="1"/>
    <col min="1301" max="1301" width="9.85546875" style="122" customWidth="1"/>
    <col min="1302" max="1302" width="15" style="122" customWidth="1"/>
    <col min="1303" max="1303" width="11" style="122" customWidth="1"/>
    <col min="1304" max="1304" width="13.28515625" style="122" customWidth="1"/>
    <col min="1305" max="1305" width="10.28515625" style="122" customWidth="1"/>
    <col min="1306" max="1306" width="12.85546875" style="122" customWidth="1"/>
    <col min="1307" max="1307" width="10.28515625" style="122" customWidth="1"/>
    <col min="1308" max="1308" width="12" style="122" customWidth="1"/>
    <col min="1309" max="1309" width="10.28515625" style="122" customWidth="1"/>
    <col min="1310" max="1310" width="11.85546875" style="122" customWidth="1"/>
    <col min="1311" max="1311" width="12.85546875" style="122" customWidth="1"/>
    <col min="1312" max="1361" width="10.28515625" style="122" customWidth="1"/>
    <col min="1362" max="1538" width="9.140625" style="122"/>
    <col min="1539" max="1539" width="4.28515625" style="122" customWidth="1"/>
    <col min="1540" max="1540" width="24.28515625" style="122" customWidth="1"/>
    <col min="1541" max="1541" width="6" style="122" customWidth="1"/>
    <col min="1542" max="1542" width="6.5703125" style="122" customWidth="1"/>
    <col min="1543" max="1545" width="5.42578125" style="122" customWidth="1"/>
    <col min="1546" max="1546" width="7.140625" style="122" customWidth="1"/>
    <col min="1547" max="1549" width="5.42578125" style="122" customWidth="1"/>
    <col min="1550" max="1551" width="5.7109375" style="122" customWidth="1"/>
    <col min="1552" max="1552" width="7.85546875" style="122" customWidth="1"/>
    <col min="1553" max="1553" width="7.5703125" style="122" customWidth="1"/>
    <col min="1554" max="1554" width="10.85546875" style="122" customWidth="1"/>
    <col min="1555" max="1555" width="9.85546875" style="122" customWidth="1"/>
    <col min="1556" max="1556" width="10.7109375" style="122" customWidth="1"/>
    <col min="1557" max="1557" width="9.85546875" style="122" customWidth="1"/>
    <col min="1558" max="1558" width="15" style="122" customWidth="1"/>
    <col min="1559" max="1559" width="11" style="122" customWidth="1"/>
    <col min="1560" max="1560" width="13.28515625" style="122" customWidth="1"/>
    <col min="1561" max="1561" width="10.28515625" style="122" customWidth="1"/>
    <col min="1562" max="1562" width="12.85546875" style="122" customWidth="1"/>
    <col min="1563" max="1563" width="10.28515625" style="122" customWidth="1"/>
    <col min="1564" max="1564" width="12" style="122" customWidth="1"/>
    <col min="1565" max="1565" width="10.28515625" style="122" customWidth="1"/>
    <col min="1566" max="1566" width="11.85546875" style="122" customWidth="1"/>
    <col min="1567" max="1567" width="12.85546875" style="122" customWidth="1"/>
    <col min="1568" max="1617" width="10.28515625" style="122" customWidth="1"/>
    <col min="1618" max="1794" width="9.140625" style="122"/>
    <col min="1795" max="1795" width="4.28515625" style="122" customWidth="1"/>
    <col min="1796" max="1796" width="24.28515625" style="122" customWidth="1"/>
    <col min="1797" max="1797" width="6" style="122" customWidth="1"/>
    <col min="1798" max="1798" width="6.5703125" style="122" customWidth="1"/>
    <col min="1799" max="1801" width="5.42578125" style="122" customWidth="1"/>
    <col min="1802" max="1802" width="7.140625" style="122" customWidth="1"/>
    <col min="1803" max="1805" width="5.42578125" style="122" customWidth="1"/>
    <col min="1806" max="1807" width="5.7109375" style="122" customWidth="1"/>
    <col min="1808" max="1808" width="7.85546875" style="122" customWidth="1"/>
    <col min="1809" max="1809" width="7.5703125" style="122" customWidth="1"/>
    <col min="1810" max="1810" width="10.85546875" style="122" customWidth="1"/>
    <col min="1811" max="1811" width="9.85546875" style="122" customWidth="1"/>
    <col min="1812" max="1812" width="10.7109375" style="122" customWidth="1"/>
    <col min="1813" max="1813" width="9.85546875" style="122" customWidth="1"/>
    <col min="1814" max="1814" width="15" style="122" customWidth="1"/>
    <col min="1815" max="1815" width="11" style="122" customWidth="1"/>
    <col min="1816" max="1816" width="13.28515625" style="122" customWidth="1"/>
    <col min="1817" max="1817" width="10.28515625" style="122" customWidth="1"/>
    <col min="1818" max="1818" width="12.85546875" style="122" customWidth="1"/>
    <col min="1819" max="1819" width="10.28515625" style="122" customWidth="1"/>
    <col min="1820" max="1820" width="12" style="122" customWidth="1"/>
    <col min="1821" max="1821" width="10.28515625" style="122" customWidth="1"/>
    <col min="1822" max="1822" width="11.85546875" style="122" customWidth="1"/>
    <col min="1823" max="1823" width="12.85546875" style="122" customWidth="1"/>
    <col min="1824" max="1873" width="10.28515625" style="122" customWidth="1"/>
    <col min="1874" max="2050" width="9.140625" style="122"/>
    <col min="2051" max="2051" width="4.28515625" style="122" customWidth="1"/>
    <col min="2052" max="2052" width="24.28515625" style="122" customWidth="1"/>
    <col min="2053" max="2053" width="6" style="122" customWidth="1"/>
    <col min="2054" max="2054" width="6.5703125" style="122" customWidth="1"/>
    <col min="2055" max="2057" width="5.42578125" style="122" customWidth="1"/>
    <col min="2058" max="2058" width="7.140625" style="122" customWidth="1"/>
    <col min="2059" max="2061" width="5.42578125" style="122" customWidth="1"/>
    <col min="2062" max="2063" width="5.7109375" style="122" customWidth="1"/>
    <col min="2064" max="2064" width="7.85546875" style="122" customWidth="1"/>
    <col min="2065" max="2065" width="7.5703125" style="122" customWidth="1"/>
    <col min="2066" max="2066" width="10.85546875" style="122" customWidth="1"/>
    <col min="2067" max="2067" width="9.85546875" style="122" customWidth="1"/>
    <col min="2068" max="2068" width="10.7109375" style="122" customWidth="1"/>
    <col min="2069" max="2069" width="9.85546875" style="122" customWidth="1"/>
    <col min="2070" max="2070" width="15" style="122" customWidth="1"/>
    <col min="2071" max="2071" width="11" style="122" customWidth="1"/>
    <col min="2072" max="2072" width="13.28515625" style="122" customWidth="1"/>
    <col min="2073" max="2073" width="10.28515625" style="122" customWidth="1"/>
    <col min="2074" max="2074" width="12.85546875" style="122" customWidth="1"/>
    <col min="2075" max="2075" width="10.28515625" style="122" customWidth="1"/>
    <col min="2076" max="2076" width="12" style="122" customWidth="1"/>
    <col min="2077" max="2077" width="10.28515625" style="122" customWidth="1"/>
    <col min="2078" max="2078" width="11.85546875" style="122" customWidth="1"/>
    <col min="2079" max="2079" width="12.85546875" style="122" customWidth="1"/>
    <col min="2080" max="2129" width="10.28515625" style="122" customWidth="1"/>
    <col min="2130" max="2306" width="9.140625" style="122"/>
    <col min="2307" max="2307" width="4.28515625" style="122" customWidth="1"/>
    <col min="2308" max="2308" width="24.28515625" style="122" customWidth="1"/>
    <col min="2309" max="2309" width="6" style="122" customWidth="1"/>
    <col min="2310" max="2310" width="6.5703125" style="122" customWidth="1"/>
    <col min="2311" max="2313" width="5.42578125" style="122" customWidth="1"/>
    <col min="2314" max="2314" width="7.140625" style="122" customWidth="1"/>
    <col min="2315" max="2317" width="5.42578125" style="122" customWidth="1"/>
    <col min="2318" max="2319" width="5.7109375" style="122" customWidth="1"/>
    <col min="2320" max="2320" width="7.85546875" style="122" customWidth="1"/>
    <col min="2321" max="2321" width="7.5703125" style="122" customWidth="1"/>
    <col min="2322" max="2322" width="10.85546875" style="122" customWidth="1"/>
    <col min="2323" max="2323" width="9.85546875" style="122" customWidth="1"/>
    <col min="2324" max="2324" width="10.7109375" style="122" customWidth="1"/>
    <col min="2325" max="2325" width="9.85546875" style="122" customWidth="1"/>
    <col min="2326" max="2326" width="15" style="122" customWidth="1"/>
    <col min="2327" max="2327" width="11" style="122" customWidth="1"/>
    <col min="2328" max="2328" width="13.28515625" style="122" customWidth="1"/>
    <col min="2329" max="2329" width="10.28515625" style="122" customWidth="1"/>
    <col min="2330" max="2330" width="12.85546875" style="122" customWidth="1"/>
    <col min="2331" max="2331" width="10.28515625" style="122" customWidth="1"/>
    <col min="2332" max="2332" width="12" style="122" customWidth="1"/>
    <col min="2333" max="2333" width="10.28515625" style="122" customWidth="1"/>
    <col min="2334" max="2334" width="11.85546875" style="122" customWidth="1"/>
    <col min="2335" max="2335" width="12.85546875" style="122" customWidth="1"/>
    <col min="2336" max="2385" width="10.28515625" style="122" customWidth="1"/>
    <col min="2386" max="2562" width="9.140625" style="122"/>
    <col min="2563" max="2563" width="4.28515625" style="122" customWidth="1"/>
    <col min="2564" max="2564" width="24.28515625" style="122" customWidth="1"/>
    <col min="2565" max="2565" width="6" style="122" customWidth="1"/>
    <col min="2566" max="2566" width="6.5703125" style="122" customWidth="1"/>
    <col min="2567" max="2569" width="5.42578125" style="122" customWidth="1"/>
    <col min="2570" max="2570" width="7.140625" style="122" customWidth="1"/>
    <col min="2571" max="2573" width="5.42578125" style="122" customWidth="1"/>
    <col min="2574" max="2575" width="5.7109375" style="122" customWidth="1"/>
    <col min="2576" max="2576" width="7.85546875" style="122" customWidth="1"/>
    <col min="2577" max="2577" width="7.5703125" style="122" customWidth="1"/>
    <col min="2578" max="2578" width="10.85546875" style="122" customWidth="1"/>
    <col min="2579" max="2579" width="9.85546875" style="122" customWidth="1"/>
    <col min="2580" max="2580" width="10.7109375" style="122" customWidth="1"/>
    <col min="2581" max="2581" width="9.85546875" style="122" customWidth="1"/>
    <col min="2582" max="2582" width="15" style="122" customWidth="1"/>
    <col min="2583" max="2583" width="11" style="122" customWidth="1"/>
    <col min="2584" max="2584" width="13.28515625" style="122" customWidth="1"/>
    <col min="2585" max="2585" width="10.28515625" style="122" customWidth="1"/>
    <col min="2586" max="2586" width="12.85546875" style="122" customWidth="1"/>
    <col min="2587" max="2587" width="10.28515625" style="122" customWidth="1"/>
    <col min="2588" max="2588" width="12" style="122" customWidth="1"/>
    <col min="2589" max="2589" width="10.28515625" style="122" customWidth="1"/>
    <col min="2590" max="2590" width="11.85546875" style="122" customWidth="1"/>
    <col min="2591" max="2591" width="12.85546875" style="122" customWidth="1"/>
    <col min="2592" max="2641" width="10.28515625" style="122" customWidth="1"/>
    <col min="2642" max="2818" width="9.140625" style="122"/>
    <col min="2819" max="2819" width="4.28515625" style="122" customWidth="1"/>
    <col min="2820" max="2820" width="24.28515625" style="122" customWidth="1"/>
    <col min="2821" max="2821" width="6" style="122" customWidth="1"/>
    <col min="2822" max="2822" width="6.5703125" style="122" customWidth="1"/>
    <col min="2823" max="2825" width="5.42578125" style="122" customWidth="1"/>
    <col min="2826" max="2826" width="7.140625" style="122" customWidth="1"/>
    <col min="2827" max="2829" width="5.42578125" style="122" customWidth="1"/>
    <col min="2830" max="2831" width="5.7109375" style="122" customWidth="1"/>
    <col min="2832" max="2832" width="7.85546875" style="122" customWidth="1"/>
    <col min="2833" max="2833" width="7.5703125" style="122" customWidth="1"/>
    <col min="2834" max="2834" width="10.85546875" style="122" customWidth="1"/>
    <col min="2835" max="2835" width="9.85546875" style="122" customWidth="1"/>
    <col min="2836" max="2836" width="10.7109375" style="122" customWidth="1"/>
    <col min="2837" max="2837" width="9.85546875" style="122" customWidth="1"/>
    <col min="2838" max="2838" width="15" style="122" customWidth="1"/>
    <col min="2839" max="2839" width="11" style="122" customWidth="1"/>
    <col min="2840" max="2840" width="13.28515625" style="122" customWidth="1"/>
    <col min="2841" max="2841" width="10.28515625" style="122" customWidth="1"/>
    <col min="2842" max="2842" width="12.85546875" style="122" customWidth="1"/>
    <col min="2843" max="2843" width="10.28515625" style="122" customWidth="1"/>
    <col min="2844" max="2844" width="12" style="122" customWidth="1"/>
    <col min="2845" max="2845" width="10.28515625" style="122" customWidth="1"/>
    <col min="2846" max="2846" width="11.85546875" style="122" customWidth="1"/>
    <col min="2847" max="2847" width="12.85546875" style="122" customWidth="1"/>
    <col min="2848" max="2897" width="10.28515625" style="122" customWidth="1"/>
    <col min="2898" max="3074" width="9.140625" style="122"/>
    <col min="3075" max="3075" width="4.28515625" style="122" customWidth="1"/>
    <col min="3076" max="3076" width="24.28515625" style="122" customWidth="1"/>
    <col min="3077" max="3077" width="6" style="122" customWidth="1"/>
    <col min="3078" max="3078" width="6.5703125" style="122" customWidth="1"/>
    <col min="3079" max="3081" width="5.42578125" style="122" customWidth="1"/>
    <col min="3082" max="3082" width="7.140625" style="122" customWidth="1"/>
    <col min="3083" max="3085" width="5.42578125" style="122" customWidth="1"/>
    <col min="3086" max="3087" width="5.7109375" style="122" customWidth="1"/>
    <col min="3088" max="3088" width="7.85546875" style="122" customWidth="1"/>
    <col min="3089" max="3089" width="7.5703125" style="122" customWidth="1"/>
    <col min="3090" max="3090" width="10.85546875" style="122" customWidth="1"/>
    <col min="3091" max="3091" width="9.85546875" style="122" customWidth="1"/>
    <col min="3092" max="3092" width="10.7109375" style="122" customWidth="1"/>
    <col min="3093" max="3093" width="9.85546875" style="122" customWidth="1"/>
    <col min="3094" max="3094" width="15" style="122" customWidth="1"/>
    <col min="3095" max="3095" width="11" style="122" customWidth="1"/>
    <col min="3096" max="3096" width="13.28515625" style="122" customWidth="1"/>
    <col min="3097" max="3097" width="10.28515625" style="122" customWidth="1"/>
    <col min="3098" max="3098" width="12.85546875" style="122" customWidth="1"/>
    <col min="3099" max="3099" width="10.28515625" style="122" customWidth="1"/>
    <col min="3100" max="3100" width="12" style="122" customWidth="1"/>
    <col min="3101" max="3101" width="10.28515625" style="122" customWidth="1"/>
    <col min="3102" max="3102" width="11.85546875" style="122" customWidth="1"/>
    <col min="3103" max="3103" width="12.85546875" style="122" customWidth="1"/>
    <col min="3104" max="3153" width="10.28515625" style="122" customWidth="1"/>
    <col min="3154" max="3330" width="9.140625" style="122"/>
    <col min="3331" max="3331" width="4.28515625" style="122" customWidth="1"/>
    <col min="3332" max="3332" width="24.28515625" style="122" customWidth="1"/>
    <col min="3333" max="3333" width="6" style="122" customWidth="1"/>
    <col min="3334" max="3334" width="6.5703125" style="122" customWidth="1"/>
    <col min="3335" max="3337" width="5.42578125" style="122" customWidth="1"/>
    <col min="3338" max="3338" width="7.140625" style="122" customWidth="1"/>
    <col min="3339" max="3341" width="5.42578125" style="122" customWidth="1"/>
    <col min="3342" max="3343" width="5.7109375" style="122" customWidth="1"/>
    <col min="3344" max="3344" width="7.85546875" style="122" customWidth="1"/>
    <col min="3345" max="3345" width="7.5703125" style="122" customWidth="1"/>
    <col min="3346" max="3346" width="10.85546875" style="122" customWidth="1"/>
    <col min="3347" max="3347" width="9.85546875" style="122" customWidth="1"/>
    <col min="3348" max="3348" width="10.7109375" style="122" customWidth="1"/>
    <col min="3349" max="3349" width="9.85546875" style="122" customWidth="1"/>
    <col min="3350" max="3350" width="15" style="122" customWidth="1"/>
    <col min="3351" max="3351" width="11" style="122" customWidth="1"/>
    <col min="3352" max="3352" width="13.28515625" style="122" customWidth="1"/>
    <col min="3353" max="3353" width="10.28515625" style="122" customWidth="1"/>
    <col min="3354" max="3354" width="12.85546875" style="122" customWidth="1"/>
    <col min="3355" max="3355" width="10.28515625" style="122" customWidth="1"/>
    <col min="3356" max="3356" width="12" style="122" customWidth="1"/>
    <col min="3357" max="3357" width="10.28515625" style="122" customWidth="1"/>
    <col min="3358" max="3358" width="11.85546875" style="122" customWidth="1"/>
    <col min="3359" max="3359" width="12.85546875" style="122" customWidth="1"/>
    <col min="3360" max="3409" width="10.28515625" style="122" customWidth="1"/>
    <col min="3410" max="3586" width="9.140625" style="122"/>
    <col min="3587" max="3587" width="4.28515625" style="122" customWidth="1"/>
    <col min="3588" max="3588" width="24.28515625" style="122" customWidth="1"/>
    <col min="3589" max="3589" width="6" style="122" customWidth="1"/>
    <col min="3590" max="3590" width="6.5703125" style="122" customWidth="1"/>
    <col min="3591" max="3593" width="5.42578125" style="122" customWidth="1"/>
    <col min="3594" max="3594" width="7.140625" style="122" customWidth="1"/>
    <col min="3595" max="3597" width="5.42578125" style="122" customWidth="1"/>
    <col min="3598" max="3599" width="5.7109375" style="122" customWidth="1"/>
    <col min="3600" max="3600" width="7.85546875" style="122" customWidth="1"/>
    <col min="3601" max="3601" width="7.5703125" style="122" customWidth="1"/>
    <col min="3602" max="3602" width="10.85546875" style="122" customWidth="1"/>
    <col min="3603" max="3603" width="9.85546875" style="122" customWidth="1"/>
    <col min="3604" max="3604" width="10.7109375" style="122" customWidth="1"/>
    <col min="3605" max="3605" width="9.85546875" style="122" customWidth="1"/>
    <col min="3606" max="3606" width="15" style="122" customWidth="1"/>
    <col min="3607" max="3607" width="11" style="122" customWidth="1"/>
    <col min="3608" max="3608" width="13.28515625" style="122" customWidth="1"/>
    <col min="3609" max="3609" width="10.28515625" style="122" customWidth="1"/>
    <col min="3610" max="3610" width="12.85546875" style="122" customWidth="1"/>
    <col min="3611" max="3611" width="10.28515625" style="122" customWidth="1"/>
    <col min="3612" max="3612" width="12" style="122" customWidth="1"/>
    <col min="3613" max="3613" width="10.28515625" style="122" customWidth="1"/>
    <col min="3614" max="3614" width="11.85546875" style="122" customWidth="1"/>
    <col min="3615" max="3615" width="12.85546875" style="122" customWidth="1"/>
    <col min="3616" max="3665" width="10.28515625" style="122" customWidth="1"/>
    <col min="3666" max="3842" width="9.140625" style="122"/>
    <col min="3843" max="3843" width="4.28515625" style="122" customWidth="1"/>
    <col min="3844" max="3844" width="24.28515625" style="122" customWidth="1"/>
    <col min="3845" max="3845" width="6" style="122" customWidth="1"/>
    <col min="3846" max="3846" width="6.5703125" style="122" customWidth="1"/>
    <col min="3847" max="3849" width="5.42578125" style="122" customWidth="1"/>
    <col min="3850" max="3850" width="7.140625" style="122" customWidth="1"/>
    <col min="3851" max="3853" width="5.42578125" style="122" customWidth="1"/>
    <col min="3854" max="3855" width="5.7109375" style="122" customWidth="1"/>
    <col min="3856" max="3856" width="7.85546875" style="122" customWidth="1"/>
    <col min="3857" max="3857" width="7.5703125" style="122" customWidth="1"/>
    <col min="3858" max="3858" width="10.85546875" style="122" customWidth="1"/>
    <col min="3859" max="3859" width="9.85546875" style="122" customWidth="1"/>
    <col min="3860" max="3860" width="10.7109375" style="122" customWidth="1"/>
    <col min="3861" max="3861" width="9.85546875" style="122" customWidth="1"/>
    <col min="3862" max="3862" width="15" style="122" customWidth="1"/>
    <col min="3863" max="3863" width="11" style="122" customWidth="1"/>
    <col min="3864" max="3864" width="13.28515625" style="122" customWidth="1"/>
    <col min="3865" max="3865" width="10.28515625" style="122" customWidth="1"/>
    <col min="3866" max="3866" width="12.85546875" style="122" customWidth="1"/>
    <col min="3867" max="3867" width="10.28515625" style="122" customWidth="1"/>
    <col min="3868" max="3868" width="12" style="122" customWidth="1"/>
    <col min="3869" max="3869" width="10.28515625" style="122" customWidth="1"/>
    <col min="3870" max="3870" width="11.85546875" style="122" customWidth="1"/>
    <col min="3871" max="3871" width="12.85546875" style="122" customWidth="1"/>
    <col min="3872" max="3921" width="10.28515625" style="122" customWidth="1"/>
    <col min="3922" max="4098" width="9.140625" style="122"/>
    <col min="4099" max="4099" width="4.28515625" style="122" customWidth="1"/>
    <col min="4100" max="4100" width="24.28515625" style="122" customWidth="1"/>
    <col min="4101" max="4101" width="6" style="122" customWidth="1"/>
    <col min="4102" max="4102" width="6.5703125" style="122" customWidth="1"/>
    <col min="4103" max="4105" width="5.42578125" style="122" customWidth="1"/>
    <col min="4106" max="4106" width="7.140625" style="122" customWidth="1"/>
    <col min="4107" max="4109" width="5.42578125" style="122" customWidth="1"/>
    <col min="4110" max="4111" width="5.7109375" style="122" customWidth="1"/>
    <col min="4112" max="4112" width="7.85546875" style="122" customWidth="1"/>
    <col min="4113" max="4113" width="7.5703125" style="122" customWidth="1"/>
    <col min="4114" max="4114" width="10.85546875" style="122" customWidth="1"/>
    <col min="4115" max="4115" width="9.85546875" style="122" customWidth="1"/>
    <col min="4116" max="4116" width="10.7109375" style="122" customWidth="1"/>
    <col min="4117" max="4117" width="9.85546875" style="122" customWidth="1"/>
    <col min="4118" max="4118" width="15" style="122" customWidth="1"/>
    <col min="4119" max="4119" width="11" style="122" customWidth="1"/>
    <col min="4120" max="4120" width="13.28515625" style="122" customWidth="1"/>
    <col min="4121" max="4121" width="10.28515625" style="122" customWidth="1"/>
    <col min="4122" max="4122" width="12.85546875" style="122" customWidth="1"/>
    <col min="4123" max="4123" width="10.28515625" style="122" customWidth="1"/>
    <col min="4124" max="4124" width="12" style="122" customWidth="1"/>
    <col min="4125" max="4125" width="10.28515625" style="122" customWidth="1"/>
    <col min="4126" max="4126" width="11.85546875" style="122" customWidth="1"/>
    <col min="4127" max="4127" width="12.85546875" style="122" customWidth="1"/>
    <col min="4128" max="4177" width="10.28515625" style="122" customWidth="1"/>
    <col min="4178" max="4354" width="9.140625" style="122"/>
    <col min="4355" max="4355" width="4.28515625" style="122" customWidth="1"/>
    <col min="4356" max="4356" width="24.28515625" style="122" customWidth="1"/>
    <col min="4357" max="4357" width="6" style="122" customWidth="1"/>
    <col min="4358" max="4358" width="6.5703125" style="122" customWidth="1"/>
    <col min="4359" max="4361" width="5.42578125" style="122" customWidth="1"/>
    <col min="4362" max="4362" width="7.140625" style="122" customWidth="1"/>
    <col min="4363" max="4365" width="5.42578125" style="122" customWidth="1"/>
    <col min="4366" max="4367" width="5.7109375" style="122" customWidth="1"/>
    <col min="4368" max="4368" width="7.85546875" style="122" customWidth="1"/>
    <col min="4369" max="4369" width="7.5703125" style="122" customWidth="1"/>
    <col min="4370" max="4370" width="10.85546875" style="122" customWidth="1"/>
    <col min="4371" max="4371" width="9.85546875" style="122" customWidth="1"/>
    <col min="4372" max="4372" width="10.7109375" style="122" customWidth="1"/>
    <col min="4373" max="4373" width="9.85546875" style="122" customWidth="1"/>
    <col min="4374" max="4374" width="15" style="122" customWidth="1"/>
    <col min="4375" max="4375" width="11" style="122" customWidth="1"/>
    <col min="4376" max="4376" width="13.28515625" style="122" customWidth="1"/>
    <col min="4377" max="4377" width="10.28515625" style="122" customWidth="1"/>
    <col min="4378" max="4378" width="12.85546875" style="122" customWidth="1"/>
    <col min="4379" max="4379" width="10.28515625" style="122" customWidth="1"/>
    <col min="4380" max="4380" width="12" style="122" customWidth="1"/>
    <col min="4381" max="4381" width="10.28515625" style="122" customWidth="1"/>
    <col min="4382" max="4382" width="11.85546875" style="122" customWidth="1"/>
    <col min="4383" max="4383" width="12.85546875" style="122" customWidth="1"/>
    <col min="4384" max="4433" width="10.28515625" style="122" customWidth="1"/>
    <col min="4434" max="4610" width="9.140625" style="122"/>
    <col min="4611" max="4611" width="4.28515625" style="122" customWidth="1"/>
    <col min="4612" max="4612" width="24.28515625" style="122" customWidth="1"/>
    <col min="4613" max="4613" width="6" style="122" customWidth="1"/>
    <col min="4614" max="4614" width="6.5703125" style="122" customWidth="1"/>
    <col min="4615" max="4617" width="5.42578125" style="122" customWidth="1"/>
    <col min="4618" max="4618" width="7.140625" style="122" customWidth="1"/>
    <col min="4619" max="4621" width="5.42578125" style="122" customWidth="1"/>
    <col min="4622" max="4623" width="5.7109375" style="122" customWidth="1"/>
    <col min="4624" max="4624" width="7.85546875" style="122" customWidth="1"/>
    <col min="4625" max="4625" width="7.5703125" style="122" customWidth="1"/>
    <col min="4626" max="4626" width="10.85546875" style="122" customWidth="1"/>
    <col min="4627" max="4627" width="9.85546875" style="122" customWidth="1"/>
    <col min="4628" max="4628" width="10.7109375" style="122" customWidth="1"/>
    <col min="4629" max="4629" width="9.85546875" style="122" customWidth="1"/>
    <col min="4630" max="4630" width="15" style="122" customWidth="1"/>
    <col min="4631" max="4631" width="11" style="122" customWidth="1"/>
    <col min="4632" max="4632" width="13.28515625" style="122" customWidth="1"/>
    <col min="4633" max="4633" width="10.28515625" style="122" customWidth="1"/>
    <col min="4634" max="4634" width="12.85546875" style="122" customWidth="1"/>
    <col min="4635" max="4635" width="10.28515625" style="122" customWidth="1"/>
    <col min="4636" max="4636" width="12" style="122" customWidth="1"/>
    <col min="4637" max="4637" width="10.28515625" style="122" customWidth="1"/>
    <col min="4638" max="4638" width="11.85546875" style="122" customWidth="1"/>
    <col min="4639" max="4639" width="12.85546875" style="122" customWidth="1"/>
    <col min="4640" max="4689" width="10.28515625" style="122" customWidth="1"/>
    <col min="4690" max="4866" width="9.140625" style="122"/>
    <col min="4867" max="4867" width="4.28515625" style="122" customWidth="1"/>
    <col min="4868" max="4868" width="24.28515625" style="122" customWidth="1"/>
    <col min="4869" max="4869" width="6" style="122" customWidth="1"/>
    <col min="4870" max="4870" width="6.5703125" style="122" customWidth="1"/>
    <col min="4871" max="4873" width="5.42578125" style="122" customWidth="1"/>
    <col min="4874" max="4874" width="7.140625" style="122" customWidth="1"/>
    <col min="4875" max="4877" width="5.42578125" style="122" customWidth="1"/>
    <col min="4878" max="4879" width="5.7109375" style="122" customWidth="1"/>
    <col min="4880" max="4880" width="7.85546875" style="122" customWidth="1"/>
    <col min="4881" max="4881" width="7.5703125" style="122" customWidth="1"/>
    <col min="4882" max="4882" width="10.85546875" style="122" customWidth="1"/>
    <col min="4883" max="4883" width="9.85546875" style="122" customWidth="1"/>
    <col min="4884" max="4884" width="10.7109375" style="122" customWidth="1"/>
    <col min="4885" max="4885" width="9.85546875" style="122" customWidth="1"/>
    <col min="4886" max="4886" width="15" style="122" customWidth="1"/>
    <col min="4887" max="4887" width="11" style="122" customWidth="1"/>
    <col min="4888" max="4888" width="13.28515625" style="122" customWidth="1"/>
    <col min="4889" max="4889" width="10.28515625" style="122" customWidth="1"/>
    <col min="4890" max="4890" width="12.85546875" style="122" customWidth="1"/>
    <col min="4891" max="4891" width="10.28515625" style="122" customWidth="1"/>
    <col min="4892" max="4892" width="12" style="122" customWidth="1"/>
    <col min="4893" max="4893" width="10.28515625" style="122" customWidth="1"/>
    <col min="4894" max="4894" width="11.85546875" style="122" customWidth="1"/>
    <col min="4895" max="4895" width="12.85546875" style="122" customWidth="1"/>
    <col min="4896" max="4945" width="10.28515625" style="122" customWidth="1"/>
    <col min="4946" max="5122" width="9.140625" style="122"/>
    <col min="5123" max="5123" width="4.28515625" style="122" customWidth="1"/>
    <col min="5124" max="5124" width="24.28515625" style="122" customWidth="1"/>
    <col min="5125" max="5125" width="6" style="122" customWidth="1"/>
    <col min="5126" max="5126" width="6.5703125" style="122" customWidth="1"/>
    <col min="5127" max="5129" width="5.42578125" style="122" customWidth="1"/>
    <col min="5130" max="5130" width="7.140625" style="122" customWidth="1"/>
    <col min="5131" max="5133" width="5.42578125" style="122" customWidth="1"/>
    <col min="5134" max="5135" width="5.7109375" style="122" customWidth="1"/>
    <col min="5136" max="5136" width="7.85546875" style="122" customWidth="1"/>
    <col min="5137" max="5137" width="7.5703125" style="122" customWidth="1"/>
    <col min="5138" max="5138" width="10.85546875" style="122" customWidth="1"/>
    <col min="5139" max="5139" width="9.85546875" style="122" customWidth="1"/>
    <col min="5140" max="5140" width="10.7109375" style="122" customWidth="1"/>
    <col min="5141" max="5141" width="9.85546875" style="122" customWidth="1"/>
    <col min="5142" max="5142" width="15" style="122" customWidth="1"/>
    <col min="5143" max="5143" width="11" style="122" customWidth="1"/>
    <col min="5144" max="5144" width="13.28515625" style="122" customWidth="1"/>
    <col min="5145" max="5145" width="10.28515625" style="122" customWidth="1"/>
    <col min="5146" max="5146" width="12.85546875" style="122" customWidth="1"/>
    <col min="5147" max="5147" width="10.28515625" style="122" customWidth="1"/>
    <col min="5148" max="5148" width="12" style="122" customWidth="1"/>
    <col min="5149" max="5149" width="10.28515625" style="122" customWidth="1"/>
    <col min="5150" max="5150" width="11.85546875" style="122" customWidth="1"/>
    <col min="5151" max="5151" width="12.85546875" style="122" customWidth="1"/>
    <col min="5152" max="5201" width="10.28515625" style="122" customWidth="1"/>
    <col min="5202" max="5378" width="9.140625" style="122"/>
    <col min="5379" max="5379" width="4.28515625" style="122" customWidth="1"/>
    <col min="5380" max="5380" width="24.28515625" style="122" customWidth="1"/>
    <col min="5381" max="5381" width="6" style="122" customWidth="1"/>
    <col min="5382" max="5382" width="6.5703125" style="122" customWidth="1"/>
    <col min="5383" max="5385" width="5.42578125" style="122" customWidth="1"/>
    <col min="5386" max="5386" width="7.140625" style="122" customWidth="1"/>
    <col min="5387" max="5389" width="5.42578125" style="122" customWidth="1"/>
    <col min="5390" max="5391" width="5.7109375" style="122" customWidth="1"/>
    <col min="5392" max="5392" width="7.85546875" style="122" customWidth="1"/>
    <col min="5393" max="5393" width="7.5703125" style="122" customWidth="1"/>
    <col min="5394" max="5394" width="10.85546875" style="122" customWidth="1"/>
    <col min="5395" max="5395" width="9.85546875" style="122" customWidth="1"/>
    <col min="5396" max="5396" width="10.7109375" style="122" customWidth="1"/>
    <col min="5397" max="5397" width="9.85546875" style="122" customWidth="1"/>
    <col min="5398" max="5398" width="15" style="122" customWidth="1"/>
    <col min="5399" max="5399" width="11" style="122" customWidth="1"/>
    <col min="5400" max="5400" width="13.28515625" style="122" customWidth="1"/>
    <col min="5401" max="5401" width="10.28515625" style="122" customWidth="1"/>
    <col min="5402" max="5402" width="12.85546875" style="122" customWidth="1"/>
    <col min="5403" max="5403" width="10.28515625" style="122" customWidth="1"/>
    <col min="5404" max="5404" width="12" style="122" customWidth="1"/>
    <col min="5405" max="5405" width="10.28515625" style="122" customWidth="1"/>
    <col min="5406" max="5406" width="11.85546875" style="122" customWidth="1"/>
    <col min="5407" max="5407" width="12.85546875" style="122" customWidth="1"/>
    <col min="5408" max="5457" width="10.28515625" style="122" customWidth="1"/>
    <col min="5458" max="5634" width="9.140625" style="122"/>
    <col min="5635" max="5635" width="4.28515625" style="122" customWidth="1"/>
    <col min="5636" max="5636" width="24.28515625" style="122" customWidth="1"/>
    <col min="5637" max="5637" width="6" style="122" customWidth="1"/>
    <col min="5638" max="5638" width="6.5703125" style="122" customWidth="1"/>
    <col min="5639" max="5641" width="5.42578125" style="122" customWidth="1"/>
    <col min="5642" max="5642" width="7.140625" style="122" customWidth="1"/>
    <col min="5643" max="5645" width="5.42578125" style="122" customWidth="1"/>
    <col min="5646" max="5647" width="5.7109375" style="122" customWidth="1"/>
    <col min="5648" max="5648" width="7.85546875" style="122" customWidth="1"/>
    <col min="5649" max="5649" width="7.5703125" style="122" customWidth="1"/>
    <col min="5650" max="5650" width="10.85546875" style="122" customWidth="1"/>
    <col min="5651" max="5651" width="9.85546875" style="122" customWidth="1"/>
    <col min="5652" max="5652" width="10.7109375" style="122" customWidth="1"/>
    <col min="5653" max="5653" width="9.85546875" style="122" customWidth="1"/>
    <col min="5654" max="5654" width="15" style="122" customWidth="1"/>
    <col min="5655" max="5655" width="11" style="122" customWidth="1"/>
    <col min="5656" max="5656" width="13.28515625" style="122" customWidth="1"/>
    <col min="5657" max="5657" width="10.28515625" style="122" customWidth="1"/>
    <col min="5658" max="5658" width="12.85546875" style="122" customWidth="1"/>
    <col min="5659" max="5659" width="10.28515625" style="122" customWidth="1"/>
    <col min="5660" max="5660" width="12" style="122" customWidth="1"/>
    <col min="5661" max="5661" width="10.28515625" style="122" customWidth="1"/>
    <col min="5662" max="5662" width="11.85546875" style="122" customWidth="1"/>
    <col min="5663" max="5663" width="12.85546875" style="122" customWidth="1"/>
    <col min="5664" max="5713" width="10.28515625" style="122" customWidth="1"/>
    <col min="5714" max="5890" width="9.140625" style="122"/>
    <col min="5891" max="5891" width="4.28515625" style="122" customWidth="1"/>
    <col min="5892" max="5892" width="24.28515625" style="122" customWidth="1"/>
    <col min="5893" max="5893" width="6" style="122" customWidth="1"/>
    <col min="5894" max="5894" width="6.5703125" style="122" customWidth="1"/>
    <col min="5895" max="5897" width="5.42578125" style="122" customWidth="1"/>
    <col min="5898" max="5898" width="7.140625" style="122" customWidth="1"/>
    <col min="5899" max="5901" width="5.42578125" style="122" customWidth="1"/>
    <col min="5902" max="5903" width="5.7109375" style="122" customWidth="1"/>
    <col min="5904" max="5904" width="7.85546875" style="122" customWidth="1"/>
    <col min="5905" max="5905" width="7.5703125" style="122" customWidth="1"/>
    <col min="5906" max="5906" width="10.85546875" style="122" customWidth="1"/>
    <col min="5907" max="5907" width="9.85546875" style="122" customWidth="1"/>
    <col min="5908" max="5908" width="10.7109375" style="122" customWidth="1"/>
    <col min="5909" max="5909" width="9.85546875" style="122" customWidth="1"/>
    <col min="5910" max="5910" width="15" style="122" customWidth="1"/>
    <col min="5911" max="5911" width="11" style="122" customWidth="1"/>
    <col min="5912" max="5912" width="13.28515625" style="122" customWidth="1"/>
    <col min="5913" max="5913" width="10.28515625" style="122" customWidth="1"/>
    <col min="5914" max="5914" width="12.85546875" style="122" customWidth="1"/>
    <col min="5915" max="5915" width="10.28515625" style="122" customWidth="1"/>
    <col min="5916" max="5916" width="12" style="122" customWidth="1"/>
    <col min="5917" max="5917" width="10.28515625" style="122" customWidth="1"/>
    <col min="5918" max="5918" width="11.85546875" style="122" customWidth="1"/>
    <col min="5919" max="5919" width="12.85546875" style="122" customWidth="1"/>
    <col min="5920" max="5969" width="10.28515625" style="122" customWidth="1"/>
    <col min="5970" max="6146" width="9.140625" style="122"/>
    <col min="6147" max="6147" width="4.28515625" style="122" customWidth="1"/>
    <col min="6148" max="6148" width="24.28515625" style="122" customWidth="1"/>
    <col min="6149" max="6149" width="6" style="122" customWidth="1"/>
    <col min="6150" max="6150" width="6.5703125" style="122" customWidth="1"/>
    <col min="6151" max="6153" width="5.42578125" style="122" customWidth="1"/>
    <col min="6154" max="6154" width="7.140625" style="122" customWidth="1"/>
    <col min="6155" max="6157" width="5.42578125" style="122" customWidth="1"/>
    <col min="6158" max="6159" width="5.7109375" style="122" customWidth="1"/>
    <col min="6160" max="6160" width="7.85546875" style="122" customWidth="1"/>
    <col min="6161" max="6161" width="7.5703125" style="122" customWidth="1"/>
    <col min="6162" max="6162" width="10.85546875" style="122" customWidth="1"/>
    <col min="6163" max="6163" width="9.85546875" style="122" customWidth="1"/>
    <col min="6164" max="6164" width="10.7109375" style="122" customWidth="1"/>
    <col min="6165" max="6165" width="9.85546875" style="122" customWidth="1"/>
    <col min="6166" max="6166" width="15" style="122" customWidth="1"/>
    <col min="6167" max="6167" width="11" style="122" customWidth="1"/>
    <col min="6168" max="6168" width="13.28515625" style="122" customWidth="1"/>
    <col min="6169" max="6169" width="10.28515625" style="122" customWidth="1"/>
    <col min="6170" max="6170" width="12.85546875" style="122" customWidth="1"/>
    <col min="6171" max="6171" width="10.28515625" style="122" customWidth="1"/>
    <col min="6172" max="6172" width="12" style="122" customWidth="1"/>
    <col min="6173" max="6173" width="10.28515625" style="122" customWidth="1"/>
    <col min="6174" max="6174" width="11.85546875" style="122" customWidth="1"/>
    <col min="6175" max="6175" width="12.85546875" style="122" customWidth="1"/>
    <col min="6176" max="6225" width="10.28515625" style="122" customWidth="1"/>
    <col min="6226" max="6402" width="9.140625" style="122"/>
    <col min="6403" max="6403" width="4.28515625" style="122" customWidth="1"/>
    <col min="6404" max="6404" width="24.28515625" style="122" customWidth="1"/>
    <col min="6405" max="6405" width="6" style="122" customWidth="1"/>
    <col min="6406" max="6406" width="6.5703125" style="122" customWidth="1"/>
    <col min="6407" max="6409" width="5.42578125" style="122" customWidth="1"/>
    <col min="6410" max="6410" width="7.140625" style="122" customWidth="1"/>
    <col min="6411" max="6413" width="5.42578125" style="122" customWidth="1"/>
    <col min="6414" max="6415" width="5.7109375" style="122" customWidth="1"/>
    <col min="6416" max="6416" width="7.85546875" style="122" customWidth="1"/>
    <col min="6417" max="6417" width="7.5703125" style="122" customWidth="1"/>
    <col min="6418" max="6418" width="10.85546875" style="122" customWidth="1"/>
    <col min="6419" max="6419" width="9.85546875" style="122" customWidth="1"/>
    <col min="6420" max="6420" width="10.7109375" style="122" customWidth="1"/>
    <col min="6421" max="6421" width="9.85546875" style="122" customWidth="1"/>
    <col min="6422" max="6422" width="15" style="122" customWidth="1"/>
    <col min="6423" max="6423" width="11" style="122" customWidth="1"/>
    <col min="6424" max="6424" width="13.28515625" style="122" customWidth="1"/>
    <col min="6425" max="6425" width="10.28515625" style="122" customWidth="1"/>
    <col min="6426" max="6426" width="12.85546875" style="122" customWidth="1"/>
    <col min="6427" max="6427" width="10.28515625" style="122" customWidth="1"/>
    <col min="6428" max="6428" width="12" style="122" customWidth="1"/>
    <col min="6429" max="6429" width="10.28515625" style="122" customWidth="1"/>
    <col min="6430" max="6430" width="11.85546875" style="122" customWidth="1"/>
    <col min="6431" max="6431" width="12.85546875" style="122" customWidth="1"/>
    <col min="6432" max="6481" width="10.28515625" style="122" customWidth="1"/>
    <col min="6482" max="6658" width="9.140625" style="122"/>
    <col min="6659" max="6659" width="4.28515625" style="122" customWidth="1"/>
    <col min="6660" max="6660" width="24.28515625" style="122" customWidth="1"/>
    <col min="6661" max="6661" width="6" style="122" customWidth="1"/>
    <col min="6662" max="6662" width="6.5703125" style="122" customWidth="1"/>
    <col min="6663" max="6665" width="5.42578125" style="122" customWidth="1"/>
    <col min="6666" max="6666" width="7.140625" style="122" customWidth="1"/>
    <col min="6667" max="6669" width="5.42578125" style="122" customWidth="1"/>
    <col min="6670" max="6671" width="5.7109375" style="122" customWidth="1"/>
    <col min="6672" max="6672" width="7.85546875" style="122" customWidth="1"/>
    <col min="6673" max="6673" width="7.5703125" style="122" customWidth="1"/>
    <col min="6674" max="6674" width="10.85546875" style="122" customWidth="1"/>
    <col min="6675" max="6675" width="9.85546875" style="122" customWidth="1"/>
    <col min="6676" max="6676" width="10.7109375" style="122" customWidth="1"/>
    <col min="6677" max="6677" width="9.85546875" style="122" customWidth="1"/>
    <col min="6678" max="6678" width="15" style="122" customWidth="1"/>
    <col min="6679" max="6679" width="11" style="122" customWidth="1"/>
    <col min="6680" max="6680" width="13.28515625" style="122" customWidth="1"/>
    <col min="6681" max="6681" width="10.28515625" style="122" customWidth="1"/>
    <col min="6682" max="6682" width="12.85546875" style="122" customWidth="1"/>
    <col min="6683" max="6683" width="10.28515625" style="122" customWidth="1"/>
    <col min="6684" max="6684" width="12" style="122" customWidth="1"/>
    <col min="6685" max="6685" width="10.28515625" style="122" customWidth="1"/>
    <col min="6686" max="6686" width="11.85546875" style="122" customWidth="1"/>
    <col min="6687" max="6687" width="12.85546875" style="122" customWidth="1"/>
    <col min="6688" max="6737" width="10.28515625" style="122" customWidth="1"/>
    <col min="6738" max="6914" width="9.140625" style="122"/>
    <col min="6915" max="6915" width="4.28515625" style="122" customWidth="1"/>
    <col min="6916" max="6916" width="24.28515625" style="122" customWidth="1"/>
    <col min="6917" max="6917" width="6" style="122" customWidth="1"/>
    <col min="6918" max="6918" width="6.5703125" style="122" customWidth="1"/>
    <col min="6919" max="6921" width="5.42578125" style="122" customWidth="1"/>
    <col min="6922" max="6922" width="7.140625" style="122" customWidth="1"/>
    <col min="6923" max="6925" width="5.42578125" style="122" customWidth="1"/>
    <col min="6926" max="6927" width="5.7109375" style="122" customWidth="1"/>
    <col min="6928" max="6928" width="7.85546875" style="122" customWidth="1"/>
    <col min="6929" max="6929" width="7.5703125" style="122" customWidth="1"/>
    <col min="6930" max="6930" width="10.85546875" style="122" customWidth="1"/>
    <col min="6931" max="6931" width="9.85546875" style="122" customWidth="1"/>
    <col min="6932" max="6932" width="10.7109375" style="122" customWidth="1"/>
    <col min="6933" max="6933" width="9.85546875" style="122" customWidth="1"/>
    <col min="6934" max="6934" width="15" style="122" customWidth="1"/>
    <col min="6935" max="6935" width="11" style="122" customWidth="1"/>
    <col min="6936" max="6936" width="13.28515625" style="122" customWidth="1"/>
    <col min="6937" max="6937" width="10.28515625" style="122" customWidth="1"/>
    <col min="6938" max="6938" width="12.85546875" style="122" customWidth="1"/>
    <col min="6939" max="6939" width="10.28515625" style="122" customWidth="1"/>
    <col min="6940" max="6940" width="12" style="122" customWidth="1"/>
    <col min="6941" max="6941" width="10.28515625" style="122" customWidth="1"/>
    <col min="6942" max="6942" width="11.85546875" style="122" customWidth="1"/>
    <col min="6943" max="6943" width="12.85546875" style="122" customWidth="1"/>
    <col min="6944" max="6993" width="10.28515625" style="122" customWidth="1"/>
    <col min="6994" max="7170" width="9.140625" style="122"/>
    <col min="7171" max="7171" width="4.28515625" style="122" customWidth="1"/>
    <col min="7172" max="7172" width="24.28515625" style="122" customWidth="1"/>
    <col min="7173" max="7173" width="6" style="122" customWidth="1"/>
    <col min="7174" max="7174" width="6.5703125" style="122" customWidth="1"/>
    <col min="7175" max="7177" width="5.42578125" style="122" customWidth="1"/>
    <col min="7178" max="7178" width="7.140625" style="122" customWidth="1"/>
    <col min="7179" max="7181" width="5.42578125" style="122" customWidth="1"/>
    <col min="7182" max="7183" width="5.7109375" style="122" customWidth="1"/>
    <col min="7184" max="7184" width="7.85546875" style="122" customWidth="1"/>
    <col min="7185" max="7185" width="7.5703125" style="122" customWidth="1"/>
    <col min="7186" max="7186" width="10.85546875" style="122" customWidth="1"/>
    <col min="7187" max="7187" width="9.85546875" style="122" customWidth="1"/>
    <col min="7188" max="7188" width="10.7109375" style="122" customWidth="1"/>
    <col min="7189" max="7189" width="9.85546875" style="122" customWidth="1"/>
    <col min="7190" max="7190" width="15" style="122" customWidth="1"/>
    <col min="7191" max="7191" width="11" style="122" customWidth="1"/>
    <col min="7192" max="7192" width="13.28515625" style="122" customWidth="1"/>
    <col min="7193" max="7193" width="10.28515625" style="122" customWidth="1"/>
    <col min="7194" max="7194" width="12.85546875" style="122" customWidth="1"/>
    <col min="7195" max="7195" width="10.28515625" style="122" customWidth="1"/>
    <col min="7196" max="7196" width="12" style="122" customWidth="1"/>
    <col min="7197" max="7197" width="10.28515625" style="122" customWidth="1"/>
    <col min="7198" max="7198" width="11.85546875" style="122" customWidth="1"/>
    <col min="7199" max="7199" width="12.85546875" style="122" customWidth="1"/>
    <col min="7200" max="7249" width="10.28515625" style="122" customWidth="1"/>
    <col min="7250" max="7426" width="9.140625" style="122"/>
    <col min="7427" max="7427" width="4.28515625" style="122" customWidth="1"/>
    <col min="7428" max="7428" width="24.28515625" style="122" customWidth="1"/>
    <col min="7429" max="7429" width="6" style="122" customWidth="1"/>
    <col min="7430" max="7430" width="6.5703125" style="122" customWidth="1"/>
    <col min="7431" max="7433" width="5.42578125" style="122" customWidth="1"/>
    <col min="7434" max="7434" width="7.140625" style="122" customWidth="1"/>
    <col min="7435" max="7437" width="5.42578125" style="122" customWidth="1"/>
    <col min="7438" max="7439" width="5.7109375" style="122" customWidth="1"/>
    <col min="7440" max="7440" width="7.85546875" style="122" customWidth="1"/>
    <col min="7441" max="7441" width="7.5703125" style="122" customWidth="1"/>
    <col min="7442" max="7442" width="10.85546875" style="122" customWidth="1"/>
    <col min="7443" max="7443" width="9.85546875" style="122" customWidth="1"/>
    <col min="7444" max="7444" width="10.7109375" style="122" customWidth="1"/>
    <col min="7445" max="7445" width="9.85546875" style="122" customWidth="1"/>
    <col min="7446" max="7446" width="15" style="122" customWidth="1"/>
    <col min="7447" max="7447" width="11" style="122" customWidth="1"/>
    <col min="7448" max="7448" width="13.28515625" style="122" customWidth="1"/>
    <col min="7449" max="7449" width="10.28515625" style="122" customWidth="1"/>
    <col min="7450" max="7450" width="12.85546875" style="122" customWidth="1"/>
    <col min="7451" max="7451" width="10.28515625" style="122" customWidth="1"/>
    <col min="7452" max="7452" width="12" style="122" customWidth="1"/>
    <col min="7453" max="7453" width="10.28515625" style="122" customWidth="1"/>
    <col min="7454" max="7454" width="11.85546875" style="122" customWidth="1"/>
    <col min="7455" max="7455" width="12.85546875" style="122" customWidth="1"/>
    <col min="7456" max="7505" width="10.28515625" style="122" customWidth="1"/>
    <col min="7506" max="7682" width="9.140625" style="122"/>
    <col min="7683" max="7683" width="4.28515625" style="122" customWidth="1"/>
    <col min="7684" max="7684" width="24.28515625" style="122" customWidth="1"/>
    <col min="7685" max="7685" width="6" style="122" customWidth="1"/>
    <col min="7686" max="7686" width="6.5703125" style="122" customWidth="1"/>
    <col min="7687" max="7689" width="5.42578125" style="122" customWidth="1"/>
    <col min="7690" max="7690" width="7.140625" style="122" customWidth="1"/>
    <col min="7691" max="7693" width="5.42578125" style="122" customWidth="1"/>
    <col min="7694" max="7695" width="5.7109375" style="122" customWidth="1"/>
    <col min="7696" max="7696" width="7.85546875" style="122" customWidth="1"/>
    <col min="7697" max="7697" width="7.5703125" style="122" customWidth="1"/>
    <col min="7698" max="7698" width="10.85546875" style="122" customWidth="1"/>
    <col min="7699" max="7699" width="9.85546875" style="122" customWidth="1"/>
    <col min="7700" max="7700" width="10.7109375" style="122" customWidth="1"/>
    <col min="7701" max="7701" width="9.85546875" style="122" customWidth="1"/>
    <col min="7702" max="7702" width="15" style="122" customWidth="1"/>
    <col min="7703" max="7703" width="11" style="122" customWidth="1"/>
    <col min="7704" max="7704" width="13.28515625" style="122" customWidth="1"/>
    <col min="7705" max="7705" width="10.28515625" style="122" customWidth="1"/>
    <col min="7706" max="7706" width="12.85546875" style="122" customWidth="1"/>
    <col min="7707" max="7707" width="10.28515625" style="122" customWidth="1"/>
    <col min="7708" max="7708" width="12" style="122" customWidth="1"/>
    <col min="7709" max="7709" width="10.28515625" style="122" customWidth="1"/>
    <col min="7710" max="7710" width="11.85546875" style="122" customWidth="1"/>
    <col min="7711" max="7711" width="12.85546875" style="122" customWidth="1"/>
    <col min="7712" max="7761" width="10.28515625" style="122" customWidth="1"/>
    <col min="7762" max="7938" width="9.140625" style="122"/>
    <col min="7939" max="7939" width="4.28515625" style="122" customWidth="1"/>
    <col min="7940" max="7940" width="24.28515625" style="122" customWidth="1"/>
    <col min="7941" max="7941" width="6" style="122" customWidth="1"/>
    <col min="7942" max="7942" width="6.5703125" style="122" customWidth="1"/>
    <col min="7943" max="7945" width="5.42578125" style="122" customWidth="1"/>
    <col min="7946" max="7946" width="7.140625" style="122" customWidth="1"/>
    <col min="7947" max="7949" width="5.42578125" style="122" customWidth="1"/>
    <col min="7950" max="7951" width="5.7109375" style="122" customWidth="1"/>
    <col min="7952" max="7952" width="7.85546875" style="122" customWidth="1"/>
    <col min="7953" max="7953" width="7.5703125" style="122" customWidth="1"/>
    <col min="7954" max="7954" width="10.85546875" style="122" customWidth="1"/>
    <col min="7955" max="7955" width="9.85546875" style="122" customWidth="1"/>
    <col min="7956" max="7956" width="10.7109375" style="122" customWidth="1"/>
    <col min="7957" max="7957" width="9.85546875" style="122" customWidth="1"/>
    <col min="7958" max="7958" width="15" style="122" customWidth="1"/>
    <col min="7959" max="7959" width="11" style="122" customWidth="1"/>
    <col min="7960" max="7960" width="13.28515625" style="122" customWidth="1"/>
    <col min="7961" max="7961" width="10.28515625" style="122" customWidth="1"/>
    <col min="7962" max="7962" width="12.85546875" style="122" customWidth="1"/>
    <col min="7963" max="7963" width="10.28515625" style="122" customWidth="1"/>
    <col min="7964" max="7964" width="12" style="122" customWidth="1"/>
    <col min="7965" max="7965" width="10.28515625" style="122" customWidth="1"/>
    <col min="7966" max="7966" width="11.85546875" style="122" customWidth="1"/>
    <col min="7967" max="7967" width="12.85546875" style="122" customWidth="1"/>
    <col min="7968" max="8017" width="10.28515625" style="122" customWidth="1"/>
    <col min="8018" max="8194" width="9.140625" style="122"/>
    <col min="8195" max="8195" width="4.28515625" style="122" customWidth="1"/>
    <col min="8196" max="8196" width="24.28515625" style="122" customWidth="1"/>
    <col min="8197" max="8197" width="6" style="122" customWidth="1"/>
    <col min="8198" max="8198" width="6.5703125" style="122" customWidth="1"/>
    <col min="8199" max="8201" width="5.42578125" style="122" customWidth="1"/>
    <col min="8202" max="8202" width="7.140625" style="122" customWidth="1"/>
    <col min="8203" max="8205" width="5.42578125" style="122" customWidth="1"/>
    <col min="8206" max="8207" width="5.7109375" style="122" customWidth="1"/>
    <col min="8208" max="8208" width="7.85546875" style="122" customWidth="1"/>
    <col min="8209" max="8209" width="7.5703125" style="122" customWidth="1"/>
    <col min="8210" max="8210" width="10.85546875" style="122" customWidth="1"/>
    <col min="8211" max="8211" width="9.85546875" style="122" customWidth="1"/>
    <col min="8212" max="8212" width="10.7109375" style="122" customWidth="1"/>
    <col min="8213" max="8213" width="9.85546875" style="122" customWidth="1"/>
    <col min="8214" max="8214" width="15" style="122" customWidth="1"/>
    <col min="8215" max="8215" width="11" style="122" customWidth="1"/>
    <col min="8216" max="8216" width="13.28515625" style="122" customWidth="1"/>
    <col min="8217" max="8217" width="10.28515625" style="122" customWidth="1"/>
    <col min="8218" max="8218" width="12.85546875" style="122" customWidth="1"/>
    <col min="8219" max="8219" width="10.28515625" style="122" customWidth="1"/>
    <col min="8220" max="8220" width="12" style="122" customWidth="1"/>
    <col min="8221" max="8221" width="10.28515625" style="122" customWidth="1"/>
    <col min="8222" max="8222" width="11.85546875" style="122" customWidth="1"/>
    <col min="8223" max="8223" width="12.85546875" style="122" customWidth="1"/>
    <col min="8224" max="8273" width="10.28515625" style="122" customWidth="1"/>
    <col min="8274" max="8450" width="9.140625" style="122"/>
    <col min="8451" max="8451" width="4.28515625" style="122" customWidth="1"/>
    <col min="8452" max="8452" width="24.28515625" style="122" customWidth="1"/>
    <col min="8453" max="8453" width="6" style="122" customWidth="1"/>
    <col min="8454" max="8454" width="6.5703125" style="122" customWidth="1"/>
    <col min="8455" max="8457" width="5.42578125" style="122" customWidth="1"/>
    <col min="8458" max="8458" width="7.140625" style="122" customWidth="1"/>
    <col min="8459" max="8461" width="5.42578125" style="122" customWidth="1"/>
    <col min="8462" max="8463" width="5.7109375" style="122" customWidth="1"/>
    <col min="8464" max="8464" width="7.85546875" style="122" customWidth="1"/>
    <col min="8465" max="8465" width="7.5703125" style="122" customWidth="1"/>
    <col min="8466" max="8466" width="10.85546875" style="122" customWidth="1"/>
    <col min="8467" max="8467" width="9.85546875" style="122" customWidth="1"/>
    <col min="8468" max="8468" width="10.7109375" style="122" customWidth="1"/>
    <col min="8469" max="8469" width="9.85546875" style="122" customWidth="1"/>
    <col min="8470" max="8470" width="15" style="122" customWidth="1"/>
    <col min="8471" max="8471" width="11" style="122" customWidth="1"/>
    <col min="8472" max="8472" width="13.28515625" style="122" customWidth="1"/>
    <col min="8473" max="8473" width="10.28515625" style="122" customWidth="1"/>
    <col min="8474" max="8474" width="12.85546875" style="122" customWidth="1"/>
    <col min="8475" max="8475" width="10.28515625" style="122" customWidth="1"/>
    <col min="8476" max="8476" width="12" style="122" customWidth="1"/>
    <col min="8477" max="8477" width="10.28515625" style="122" customWidth="1"/>
    <col min="8478" max="8478" width="11.85546875" style="122" customWidth="1"/>
    <col min="8479" max="8479" width="12.85546875" style="122" customWidth="1"/>
    <col min="8480" max="8529" width="10.28515625" style="122" customWidth="1"/>
    <col min="8530" max="8706" width="9.140625" style="122"/>
    <col min="8707" max="8707" width="4.28515625" style="122" customWidth="1"/>
    <col min="8708" max="8708" width="24.28515625" style="122" customWidth="1"/>
    <col min="8709" max="8709" width="6" style="122" customWidth="1"/>
    <col min="8710" max="8710" width="6.5703125" style="122" customWidth="1"/>
    <col min="8711" max="8713" width="5.42578125" style="122" customWidth="1"/>
    <col min="8714" max="8714" width="7.140625" style="122" customWidth="1"/>
    <col min="8715" max="8717" width="5.42578125" style="122" customWidth="1"/>
    <col min="8718" max="8719" width="5.7109375" style="122" customWidth="1"/>
    <col min="8720" max="8720" width="7.85546875" style="122" customWidth="1"/>
    <col min="8721" max="8721" width="7.5703125" style="122" customWidth="1"/>
    <col min="8722" max="8722" width="10.85546875" style="122" customWidth="1"/>
    <col min="8723" max="8723" width="9.85546875" style="122" customWidth="1"/>
    <col min="8724" max="8724" width="10.7109375" style="122" customWidth="1"/>
    <col min="8725" max="8725" width="9.85546875" style="122" customWidth="1"/>
    <col min="8726" max="8726" width="15" style="122" customWidth="1"/>
    <col min="8727" max="8727" width="11" style="122" customWidth="1"/>
    <col min="8728" max="8728" width="13.28515625" style="122" customWidth="1"/>
    <col min="8729" max="8729" width="10.28515625" style="122" customWidth="1"/>
    <col min="8730" max="8730" width="12.85546875" style="122" customWidth="1"/>
    <col min="8731" max="8731" width="10.28515625" style="122" customWidth="1"/>
    <col min="8732" max="8732" width="12" style="122" customWidth="1"/>
    <col min="8733" max="8733" width="10.28515625" style="122" customWidth="1"/>
    <col min="8734" max="8734" width="11.85546875" style="122" customWidth="1"/>
    <col min="8735" max="8735" width="12.85546875" style="122" customWidth="1"/>
    <col min="8736" max="8785" width="10.28515625" style="122" customWidth="1"/>
    <col min="8786" max="8962" width="9.140625" style="122"/>
    <col min="8963" max="8963" width="4.28515625" style="122" customWidth="1"/>
    <col min="8964" max="8964" width="24.28515625" style="122" customWidth="1"/>
    <col min="8965" max="8965" width="6" style="122" customWidth="1"/>
    <col min="8966" max="8966" width="6.5703125" style="122" customWidth="1"/>
    <col min="8967" max="8969" width="5.42578125" style="122" customWidth="1"/>
    <col min="8970" max="8970" width="7.140625" style="122" customWidth="1"/>
    <col min="8971" max="8973" width="5.42578125" style="122" customWidth="1"/>
    <col min="8974" max="8975" width="5.7109375" style="122" customWidth="1"/>
    <col min="8976" max="8976" width="7.85546875" style="122" customWidth="1"/>
    <col min="8977" max="8977" width="7.5703125" style="122" customWidth="1"/>
    <col min="8978" max="8978" width="10.85546875" style="122" customWidth="1"/>
    <col min="8979" max="8979" width="9.85546875" style="122" customWidth="1"/>
    <col min="8980" max="8980" width="10.7109375" style="122" customWidth="1"/>
    <col min="8981" max="8981" width="9.85546875" style="122" customWidth="1"/>
    <col min="8982" max="8982" width="15" style="122" customWidth="1"/>
    <col min="8983" max="8983" width="11" style="122" customWidth="1"/>
    <col min="8984" max="8984" width="13.28515625" style="122" customWidth="1"/>
    <col min="8985" max="8985" width="10.28515625" style="122" customWidth="1"/>
    <col min="8986" max="8986" width="12.85546875" style="122" customWidth="1"/>
    <col min="8987" max="8987" width="10.28515625" style="122" customWidth="1"/>
    <col min="8988" max="8988" width="12" style="122" customWidth="1"/>
    <col min="8989" max="8989" width="10.28515625" style="122" customWidth="1"/>
    <col min="8990" max="8990" width="11.85546875" style="122" customWidth="1"/>
    <col min="8991" max="8991" width="12.85546875" style="122" customWidth="1"/>
    <col min="8992" max="9041" width="10.28515625" style="122" customWidth="1"/>
    <col min="9042" max="9218" width="9.140625" style="122"/>
    <col min="9219" max="9219" width="4.28515625" style="122" customWidth="1"/>
    <col min="9220" max="9220" width="24.28515625" style="122" customWidth="1"/>
    <col min="9221" max="9221" width="6" style="122" customWidth="1"/>
    <col min="9222" max="9222" width="6.5703125" style="122" customWidth="1"/>
    <col min="9223" max="9225" width="5.42578125" style="122" customWidth="1"/>
    <col min="9226" max="9226" width="7.140625" style="122" customWidth="1"/>
    <col min="9227" max="9229" width="5.42578125" style="122" customWidth="1"/>
    <col min="9230" max="9231" width="5.7109375" style="122" customWidth="1"/>
    <col min="9232" max="9232" width="7.85546875" style="122" customWidth="1"/>
    <col min="9233" max="9233" width="7.5703125" style="122" customWidth="1"/>
    <col min="9234" max="9234" width="10.85546875" style="122" customWidth="1"/>
    <col min="9235" max="9235" width="9.85546875" style="122" customWidth="1"/>
    <col min="9236" max="9236" width="10.7109375" style="122" customWidth="1"/>
    <col min="9237" max="9237" width="9.85546875" style="122" customWidth="1"/>
    <col min="9238" max="9238" width="15" style="122" customWidth="1"/>
    <col min="9239" max="9239" width="11" style="122" customWidth="1"/>
    <col min="9240" max="9240" width="13.28515625" style="122" customWidth="1"/>
    <col min="9241" max="9241" width="10.28515625" style="122" customWidth="1"/>
    <col min="9242" max="9242" width="12.85546875" style="122" customWidth="1"/>
    <col min="9243" max="9243" width="10.28515625" style="122" customWidth="1"/>
    <col min="9244" max="9244" width="12" style="122" customWidth="1"/>
    <col min="9245" max="9245" width="10.28515625" style="122" customWidth="1"/>
    <col min="9246" max="9246" width="11.85546875" style="122" customWidth="1"/>
    <col min="9247" max="9247" width="12.85546875" style="122" customWidth="1"/>
    <col min="9248" max="9297" width="10.28515625" style="122" customWidth="1"/>
    <col min="9298" max="9474" width="9.140625" style="122"/>
    <col min="9475" max="9475" width="4.28515625" style="122" customWidth="1"/>
    <col min="9476" max="9476" width="24.28515625" style="122" customWidth="1"/>
    <col min="9477" max="9477" width="6" style="122" customWidth="1"/>
    <col min="9478" max="9478" width="6.5703125" style="122" customWidth="1"/>
    <col min="9479" max="9481" width="5.42578125" style="122" customWidth="1"/>
    <col min="9482" max="9482" width="7.140625" style="122" customWidth="1"/>
    <col min="9483" max="9485" width="5.42578125" style="122" customWidth="1"/>
    <col min="9486" max="9487" width="5.7109375" style="122" customWidth="1"/>
    <col min="9488" max="9488" width="7.85546875" style="122" customWidth="1"/>
    <col min="9489" max="9489" width="7.5703125" style="122" customWidth="1"/>
    <col min="9490" max="9490" width="10.85546875" style="122" customWidth="1"/>
    <col min="9491" max="9491" width="9.85546875" style="122" customWidth="1"/>
    <col min="9492" max="9492" width="10.7109375" style="122" customWidth="1"/>
    <col min="9493" max="9493" width="9.85546875" style="122" customWidth="1"/>
    <col min="9494" max="9494" width="15" style="122" customWidth="1"/>
    <col min="9495" max="9495" width="11" style="122" customWidth="1"/>
    <col min="9496" max="9496" width="13.28515625" style="122" customWidth="1"/>
    <col min="9497" max="9497" width="10.28515625" style="122" customWidth="1"/>
    <col min="9498" max="9498" width="12.85546875" style="122" customWidth="1"/>
    <col min="9499" max="9499" width="10.28515625" style="122" customWidth="1"/>
    <col min="9500" max="9500" width="12" style="122" customWidth="1"/>
    <col min="9501" max="9501" width="10.28515625" style="122" customWidth="1"/>
    <col min="9502" max="9502" width="11.85546875" style="122" customWidth="1"/>
    <col min="9503" max="9503" width="12.85546875" style="122" customWidth="1"/>
    <col min="9504" max="9553" width="10.28515625" style="122" customWidth="1"/>
    <col min="9554" max="9730" width="9.140625" style="122"/>
    <col min="9731" max="9731" width="4.28515625" style="122" customWidth="1"/>
    <col min="9732" max="9732" width="24.28515625" style="122" customWidth="1"/>
    <col min="9733" max="9733" width="6" style="122" customWidth="1"/>
    <col min="9734" max="9734" width="6.5703125" style="122" customWidth="1"/>
    <col min="9735" max="9737" width="5.42578125" style="122" customWidth="1"/>
    <col min="9738" max="9738" width="7.140625" style="122" customWidth="1"/>
    <col min="9739" max="9741" width="5.42578125" style="122" customWidth="1"/>
    <col min="9742" max="9743" width="5.7109375" style="122" customWidth="1"/>
    <col min="9744" max="9744" width="7.85546875" style="122" customWidth="1"/>
    <col min="9745" max="9745" width="7.5703125" style="122" customWidth="1"/>
    <col min="9746" max="9746" width="10.85546875" style="122" customWidth="1"/>
    <col min="9747" max="9747" width="9.85546875" style="122" customWidth="1"/>
    <col min="9748" max="9748" width="10.7109375" style="122" customWidth="1"/>
    <col min="9749" max="9749" width="9.85546875" style="122" customWidth="1"/>
    <col min="9750" max="9750" width="15" style="122" customWidth="1"/>
    <col min="9751" max="9751" width="11" style="122" customWidth="1"/>
    <col min="9752" max="9752" width="13.28515625" style="122" customWidth="1"/>
    <col min="9753" max="9753" width="10.28515625" style="122" customWidth="1"/>
    <col min="9754" max="9754" width="12.85546875" style="122" customWidth="1"/>
    <col min="9755" max="9755" width="10.28515625" style="122" customWidth="1"/>
    <col min="9756" max="9756" width="12" style="122" customWidth="1"/>
    <col min="9757" max="9757" width="10.28515625" style="122" customWidth="1"/>
    <col min="9758" max="9758" width="11.85546875" style="122" customWidth="1"/>
    <col min="9759" max="9759" width="12.85546875" style="122" customWidth="1"/>
    <col min="9760" max="9809" width="10.28515625" style="122" customWidth="1"/>
    <col min="9810" max="9986" width="9.140625" style="122"/>
    <col min="9987" max="9987" width="4.28515625" style="122" customWidth="1"/>
    <col min="9988" max="9988" width="24.28515625" style="122" customWidth="1"/>
    <col min="9989" max="9989" width="6" style="122" customWidth="1"/>
    <col min="9990" max="9990" width="6.5703125" style="122" customWidth="1"/>
    <col min="9991" max="9993" width="5.42578125" style="122" customWidth="1"/>
    <col min="9994" max="9994" width="7.140625" style="122" customWidth="1"/>
    <col min="9995" max="9997" width="5.42578125" style="122" customWidth="1"/>
    <col min="9998" max="9999" width="5.7109375" style="122" customWidth="1"/>
    <col min="10000" max="10000" width="7.85546875" style="122" customWidth="1"/>
    <col min="10001" max="10001" width="7.5703125" style="122" customWidth="1"/>
    <col min="10002" max="10002" width="10.85546875" style="122" customWidth="1"/>
    <col min="10003" max="10003" width="9.85546875" style="122" customWidth="1"/>
    <col min="10004" max="10004" width="10.7109375" style="122" customWidth="1"/>
    <col min="10005" max="10005" width="9.85546875" style="122" customWidth="1"/>
    <col min="10006" max="10006" width="15" style="122" customWidth="1"/>
    <col min="10007" max="10007" width="11" style="122" customWidth="1"/>
    <col min="10008" max="10008" width="13.28515625" style="122" customWidth="1"/>
    <col min="10009" max="10009" width="10.28515625" style="122" customWidth="1"/>
    <col min="10010" max="10010" width="12.85546875" style="122" customWidth="1"/>
    <col min="10011" max="10011" width="10.28515625" style="122" customWidth="1"/>
    <col min="10012" max="10012" width="12" style="122" customWidth="1"/>
    <col min="10013" max="10013" width="10.28515625" style="122" customWidth="1"/>
    <col min="10014" max="10014" width="11.85546875" style="122" customWidth="1"/>
    <col min="10015" max="10015" width="12.85546875" style="122" customWidth="1"/>
    <col min="10016" max="10065" width="10.28515625" style="122" customWidth="1"/>
    <col min="10066" max="10242" width="9.140625" style="122"/>
    <col min="10243" max="10243" width="4.28515625" style="122" customWidth="1"/>
    <col min="10244" max="10244" width="24.28515625" style="122" customWidth="1"/>
    <col min="10245" max="10245" width="6" style="122" customWidth="1"/>
    <col min="10246" max="10246" width="6.5703125" style="122" customWidth="1"/>
    <col min="10247" max="10249" width="5.42578125" style="122" customWidth="1"/>
    <col min="10250" max="10250" width="7.140625" style="122" customWidth="1"/>
    <col min="10251" max="10253" width="5.42578125" style="122" customWidth="1"/>
    <col min="10254" max="10255" width="5.7109375" style="122" customWidth="1"/>
    <col min="10256" max="10256" width="7.85546875" style="122" customWidth="1"/>
    <col min="10257" max="10257" width="7.5703125" style="122" customWidth="1"/>
    <col min="10258" max="10258" width="10.85546875" style="122" customWidth="1"/>
    <col min="10259" max="10259" width="9.85546875" style="122" customWidth="1"/>
    <col min="10260" max="10260" width="10.7109375" style="122" customWidth="1"/>
    <col min="10261" max="10261" width="9.85546875" style="122" customWidth="1"/>
    <col min="10262" max="10262" width="15" style="122" customWidth="1"/>
    <col min="10263" max="10263" width="11" style="122" customWidth="1"/>
    <col min="10264" max="10264" width="13.28515625" style="122" customWidth="1"/>
    <col min="10265" max="10265" width="10.28515625" style="122" customWidth="1"/>
    <col min="10266" max="10266" width="12.85546875" style="122" customWidth="1"/>
    <col min="10267" max="10267" width="10.28515625" style="122" customWidth="1"/>
    <col min="10268" max="10268" width="12" style="122" customWidth="1"/>
    <col min="10269" max="10269" width="10.28515625" style="122" customWidth="1"/>
    <col min="10270" max="10270" width="11.85546875" style="122" customWidth="1"/>
    <col min="10271" max="10271" width="12.85546875" style="122" customWidth="1"/>
    <col min="10272" max="10321" width="10.28515625" style="122" customWidth="1"/>
    <col min="10322" max="10498" width="9.140625" style="122"/>
    <col min="10499" max="10499" width="4.28515625" style="122" customWidth="1"/>
    <col min="10500" max="10500" width="24.28515625" style="122" customWidth="1"/>
    <col min="10501" max="10501" width="6" style="122" customWidth="1"/>
    <col min="10502" max="10502" width="6.5703125" style="122" customWidth="1"/>
    <col min="10503" max="10505" width="5.42578125" style="122" customWidth="1"/>
    <col min="10506" max="10506" width="7.140625" style="122" customWidth="1"/>
    <col min="10507" max="10509" width="5.42578125" style="122" customWidth="1"/>
    <col min="10510" max="10511" width="5.7109375" style="122" customWidth="1"/>
    <col min="10512" max="10512" width="7.85546875" style="122" customWidth="1"/>
    <col min="10513" max="10513" width="7.5703125" style="122" customWidth="1"/>
    <col min="10514" max="10514" width="10.85546875" style="122" customWidth="1"/>
    <col min="10515" max="10515" width="9.85546875" style="122" customWidth="1"/>
    <col min="10516" max="10516" width="10.7109375" style="122" customWidth="1"/>
    <col min="10517" max="10517" width="9.85546875" style="122" customWidth="1"/>
    <col min="10518" max="10518" width="15" style="122" customWidth="1"/>
    <col min="10519" max="10519" width="11" style="122" customWidth="1"/>
    <col min="10520" max="10520" width="13.28515625" style="122" customWidth="1"/>
    <col min="10521" max="10521" width="10.28515625" style="122" customWidth="1"/>
    <col min="10522" max="10522" width="12.85546875" style="122" customWidth="1"/>
    <col min="10523" max="10523" width="10.28515625" style="122" customWidth="1"/>
    <col min="10524" max="10524" width="12" style="122" customWidth="1"/>
    <col min="10525" max="10525" width="10.28515625" style="122" customWidth="1"/>
    <col min="10526" max="10526" width="11.85546875" style="122" customWidth="1"/>
    <col min="10527" max="10527" width="12.85546875" style="122" customWidth="1"/>
    <col min="10528" max="10577" width="10.28515625" style="122" customWidth="1"/>
    <col min="10578" max="10754" width="9.140625" style="122"/>
    <col min="10755" max="10755" width="4.28515625" style="122" customWidth="1"/>
    <col min="10756" max="10756" width="24.28515625" style="122" customWidth="1"/>
    <col min="10757" max="10757" width="6" style="122" customWidth="1"/>
    <col min="10758" max="10758" width="6.5703125" style="122" customWidth="1"/>
    <col min="10759" max="10761" width="5.42578125" style="122" customWidth="1"/>
    <col min="10762" max="10762" width="7.140625" style="122" customWidth="1"/>
    <col min="10763" max="10765" width="5.42578125" style="122" customWidth="1"/>
    <col min="10766" max="10767" width="5.7109375" style="122" customWidth="1"/>
    <col min="10768" max="10768" width="7.85546875" style="122" customWidth="1"/>
    <col min="10769" max="10769" width="7.5703125" style="122" customWidth="1"/>
    <col min="10770" max="10770" width="10.85546875" style="122" customWidth="1"/>
    <col min="10771" max="10771" width="9.85546875" style="122" customWidth="1"/>
    <col min="10772" max="10772" width="10.7109375" style="122" customWidth="1"/>
    <col min="10773" max="10773" width="9.85546875" style="122" customWidth="1"/>
    <col min="10774" max="10774" width="15" style="122" customWidth="1"/>
    <col min="10775" max="10775" width="11" style="122" customWidth="1"/>
    <col min="10776" max="10776" width="13.28515625" style="122" customWidth="1"/>
    <col min="10777" max="10777" width="10.28515625" style="122" customWidth="1"/>
    <col min="10778" max="10778" width="12.85546875" style="122" customWidth="1"/>
    <col min="10779" max="10779" width="10.28515625" style="122" customWidth="1"/>
    <col min="10780" max="10780" width="12" style="122" customWidth="1"/>
    <col min="10781" max="10781" width="10.28515625" style="122" customWidth="1"/>
    <col min="10782" max="10782" width="11.85546875" style="122" customWidth="1"/>
    <col min="10783" max="10783" width="12.85546875" style="122" customWidth="1"/>
    <col min="10784" max="10833" width="10.28515625" style="122" customWidth="1"/>
    <col min="10834" max="11010" width="9.140625" style="122"/>
    <col min="11011" max="11011" width="4.28515625" style="122" customWidth="1"/>
    <col min="11012" max="11012" width="24.28515625" style="122" customWidth="1"/>
    <col min="11013" max="11013" width="6" style="122" customWidth="1"/>
    <col min="11014" max="11014" width="6.5703125" style="122" customWidth="1"/>
    <col min="11015" max="11017" width="5.42578125" style="122" customWidth="1"/>
    <col min="11018" max="11018" width="7.140625" style="122" customWidth="1"/>
    <col min="11019" max="11021" width="5.42578125" style="122" customWidth="1"/>
    <col min="11022" max="11023" width="5.7109375" style="122" customWidth="1"/>
    <col min="11024" max="11024" width="7.85546875" style="122" customWidth="1"/>
    <col min="11025" max="11025" width="7.5703125" style="122" customWidth="1"/>
    <col min="11026" max="11026" width="10.85546875" style="122" customWidth="1"/>
    <col min="11027" max="11027" width="9.85546875" style="122" customWidth="1"/>
    <col min="11028" max="11028" width="10.7109375" style="122" customWidth="1"/>
    <col min="11029" max="11029" width="9.85546875" style="122" customWidth="1"/>
    <col min="11030" max="11030" width="15" style="122" customWidth="1"/>
    <col min="11031" max="11031" width="11" style="122" customWidth="1"/>
    <col min="11032" max="11032" width="13.28515625" style="122" customWidth="1"/>
    <col min="11033" max="11033" width="10.28515625" style="122" customWidth="1"/>
    <col min="11034" max="11034" width="12.85546875" style="122" customWidth="1"/>
    <col min="11035" max="11035" width="10.28515625" style="122" customWidth="1"/>
    <col min="11036" max="11036" width="12" style="122" customWidth="1"/>
    <col min="11037" max="11037" width="10.28515625" style="122" customWidth="1"/>
    <col min="11038" max="11038" width="11.85546875" style="122" customWidth="1"/>
    <col min="11039" max="11039" width="12.85546875" style="122" customWidth="1"/>
    <col min="11040" max="11089" width="10.28515625" style="122" customWidth="1"/>
    <col min="11090" max="11266" width="9.140625" style="122"/>
    <col min="11267" max="11267" width="4.28515625" style="122" customWidth="1"/>
    <col min="11268" max="11268" width="24.28515625" style="122" customWidth="1"/>
    <col min="11269" max="11269" width="6" style="122" customWidth="1"/>
    <col min="11270" max="11270" width="6.5703125" style="122" customWidth="1"/>
    <col min="11271" max="11273" width="5.42578125" style="122" customWidth="1"/>
    <col min="11274" max="11274" width="7.140625" style="122" customWidth="1"/>
    <col min="11275" max="11277" width="5.42578125" style="122" customWidth="1"/>
    <col min="11278" max="11279" width="5.7109375" style="122" customWidth="1"/>
    <col min="11280" max="11280" width="7.85546875" style="122" customWidth="1"/>
    <col min="11281" max="11281" width="7.5703125" style="122" customWidth="1"/>
    <col min="11282" max="11282" width="10.85546875" style="122" customWidth="1"/>
    <col min="11283" max="11283" width="9.85546875" style="122" customWidth="1"/>
    <col min="11284" max="11284" width="10.7109375" style="122" customWidth="1"/>
    <col min="11285" max="11285" width="9.85546875" style="122" customWidth="1"/>
    <col min="11286" max="11286" width="15" style="122" customWidth="1"/>
    <col min="11287" max="11287" width="11" style="122" customWidth="1"/>
    <col min="11288" max="11288" width="13.28515625" style="122" customWidth="1"/>
    <col min="11289" max="11289" width="10.28515625" style="122" customWidth="1"/>
    <col min="11290" max="11290" width="12.85546875" style="122" customWidth="1"/>
    <col min="11291" max="11291" width="10.28515625" style="122" customWidth="1"/>
    <col min="11292" max="11292" width="12" style="122" customWidth="1"/>
    <col min="11293" max="11293" width="10.28515625" style="122" customWidth="1"/>
    <col min="11294" max="11294" width="11.85546875" style="122" customWidth="1"/>
    <col min="11295" max="11295" width="12.85546875" style="122" customWidth="1"/>
    <col min="11296" max="11345" width="10.28515625" style="122" customWidth="1"/>
    <col min="11346" max="11522" width="9.140625" style="122"/>
    <col min="11523" max="11523" width="4.28515625" style="122" customWidth="1"/>
    <col min="11524" max="11524" width="24.28515625" style="122" customWidth="1"/>
    <col min="11525" max="11525" width="6" style="122" customWidth="1"/>
    <col min="11526" max="11526" width="6.5703125" style="122" customWidth="1"/>
    <col min="11527" max="11529" width="5.42578125" style="122" customWidth="1"/>
    <col min="11530" max="11530" width="7.140625" style="122" customWidth="1"/>
    <col min="11531" max="11533" width="5.42578125" style="122" customWidth="1"/>
    <col min="11534" max="11535" width="5.7109375" style="122" customWidth="1"/>
    <col min="11536" max="11536" width="7.85546875" style="122" customWidth="1"/>
    <col min="11537" max="11537" width="7.5703125" style="122" customWidth="1"/>
    <col min="11538" max="11538" width="10.85546875" style="122" customWidth="1"/>
    <col min="11539" max="11539" width="9.85546875" style="122" customWidth="1"/>
    <col min="11540" max="11540" width="10.7109375" style="122" customWidth="1"/>
    <col min="11541" max="11541" width="9.85546875" style="122" customWidth="1"/>
    <col min="11542" max="11542" width="15" style="122" customWidth="1"/>
    <col min="11543" max="11543" width="11" style="122" customWidth="1"/>
    <col min="11544" max="11544" width="13.28515625" style="122" customWidth="1"/>
    <col min="11545" max="11545" width="10.28515625" style="122" customWidth="1"/>
    <col min="11546" max="11546" width="12.85546875" style="122" customWidth="1"/>
    <col min="11547" max="11547" width="10.28515625" style="122" customWidth="1"/>
    <col min="11548" max="11548" width="12" style="122" customWidth="1"/>
    <col min="11549" max="11549" width="10.28515625" style="122" customWidth="1"/>
    <col min="11550" max="11550" width="11.85546875" style="122" customWidth="1"/>
    <col min="11551" max="11551" width="12.85546875" style="122" customWidth="1"/>
    <col min="11552" max="11601" width="10.28515625" style="122" customWidth="1"/>
    <col min="11602" max="11778" width="9.140625" style="122"/>
    <col min="11779" max="11779" width="4.28515625" style="122" customWidth="1"/>
    <col min="11780" max="11780" width="24.28515625" style="122" customWidth="1"/>
    <col min="11781" max="11781" width="6" style="122" customWidth="1"/>
    <col min="11782" max="11782" width="6.5703125" style="122" customWidth="1"/>
    <col min="11783" max="11785" width="5.42578125" style="122" customWidth="1"/>
    <col min="11786" max="11786" width="7.140625" style="122" customWidth="1"/>
    <col min="11787" max="11789" width="5.42578125" style="122" customWidth="1"/>
    <col min="11790" max="11791" width="5.7109375" style="122" customWidth="1"/>
    <col min="11792" max="11792" width="7.85546875" style="122" customWidth="1"/>
    <col min="11793" max="11793" width="7.5703125" style="122" customWidth="1"/>
    <col min="11794" max="11794" width="10.85546875" style="122" customWidth="1"/>
    <col min="11795" max="11795" width="9.85546875" style="122" customWidth="1"/>
    <col min="11796" max="11796" width="10.7109375" style="122" customWidth="1"/>
    <col min="11797" max="11797" width="9.85546875" style="122" customWidth="1"/>
    <col min="11798" max="11798" width="15" style="122" customWidth="1"/>
    <col min="11799" max="11799" width="11" style="122" customWidth="1"/>
    <col min="11800" max="11800" width="13.28515625" style="122" customWidth="1"/>
    <col min="11801" max="11801" width="10.28515625" style="122" customWidth="1"/>
    <col min="11802" max="11802" width="12.85546875" style="122" customWidth="1"/>
    <col min="11803" max="11803" width="10.28515625" style="122" customWidth="1"/>
    <col min="11804" max="11804" width="12" style="122" customWidth="1"/>
    <col min="11805" max="11805" width="10.28515625" style="122" customWidth="1"/>
    <col min="11806" max="11806" width="11.85546875" style="122" customWidth="1"/>
    <col min="11807" max="11807" width="12.85546875" style="122" customWidth="1"/>
    <col min="11808" max="11857" width="10.28515625" style="122" customWidth="1"/>
    <col min="11858" max="12034" width="9.140625" style="122"/>
    <col min="12035" max="12035" width="4.28515625" style="122" customWidth="1"/>
    <col min="12036" max="12036" width="24.28515625" style="122" customWidth="1"/>
    <col min="12037" max="12037" width="6" style="122" customWidth="1"/>
    <col min="12038" max="12038" width="6.5703125" style="122" customWidth="1"/>
    <col min="12039" max="12041" width="5.42578125" style="122" customWidth="1"/>
    <col min="12042" max="12042" width="7.140625" style="122" customWidth="1"/>
    <col min="12043" max="12045" width="5.42578125" style="122" customWidth="1"/>
    <col min="12046" max="12047" width="5.7109375" style="122" customWidth="1"/>
    <col min="12048" max="12048" width="7.85546875" style="122" customWidth="1"/>
    <col min="12049" max="12049" width="7.5703125" style="122" customWidth="1"/>
    <col min="12050" max="12050" width="10.85546875" style="122" customWidth="1"/>
    <col min="12051" max="12051" width="9.85546875" style="122" customWidth="1"/>
    <col min="12052" max="12052" width="10.7109375" style="122" customWidth="1"/>
    <col min="12053" max="12053" width="9.85546875" style="122" customWidth="1"/>
    <col min="12054" max="12054" width="15" style="122" customWidth="1"/>
    <col min="12055" max="12055" width="11" style="122" customWidth="1"/>
    <col min="12056" max="12056" width="13.28515625" style="122" customWidth="1"/>
    <col min="12057" max="12057" width="10.28515625" style="122" customWidth="1"/>
    <col min="12058" max="12058" width="12.85546875" style="122" customWidth="1"/>
    <col min="12059" max="12059" width="10.28515625" style="122" customWidth="1"/>
    <col min="12060" max="12060" width="12" style="122" customWidth="1"/>
    <col min="12061" max="12061" width="10.28515625" style="122" customWidth="1"/>
    <col min="12062" max="12062" width="11.85546875" style="122" customWidth="1"/>
    <col min="12063" max="12063" width="12.85546875" style="122" customWidth="1"/>
    <col min="12064" max="12113" width="10.28515625" style="122" customWidth="1"/>
    <col min="12114" max="12290" width="9.140625" style="122"/>
    <col min="12291" max="12291" width="4.28515625" style="122" customWidth="1"/>
    <col min="12292" max="12292" width="24.28515625" style="122" customWidth="1"/>
    <col min="12293" max="12293" width="6" style="122" customWidth="1"/>
    <col min="12294" max="12294" width="6.5703125" style="122" customWidth="1"/>
    <col min="12295" max="12297" width="5.42578125" style="122" customWidth="1"/>
    <col min="12298" max="12298" width="7.140625" style="122" customWidth="1"/>
    <col min="12299" max="12301" width="5.42578125" style="122" customWidth="1"/>
    <col min="12302" max="12303" width="5.7109375" style="122" customWidth="1"/>
    <col min="12304" max="12304" width="7.85546875" style="122" customWidth="1"/>
    <col min="12305" max="12305" width="7.5703125" style="122" customWidth="1"/>
    <col min="12306" max="12306" width="10.85546875" style="122" customWidth="1"/>
    <col min="12307" max="12307" width="9.85546875" style="122" customWidth="1"/>
    <col min="12308" max="12308" width="10.7109375" style="122" customWidth="1"/>
    <col min="12309" max="12309" width="9.85546875" style="122" customWidth="1"/>
    <col min="12310" max="12310" width="15" style="122" customWidth="1"/>
    <col min="12311" max="12311" width="11" style="122" customWidth="1"/>
    <col min="12312" max="12312" width="13.28515625" style="122" customWidth="1"/>
    <col min="12313" max="12313" width="10.28515625" style="122" customWidth="1"/>
    <col min="12314" max="12314" width="12.85546875" style="122" customWidth="1"/>
    <col min="12315" max="12315" width="10.28515625" style="122" customWidth="1"/>
    <col min="12316" max="12316" width="12" style="122" customWidth="1"/>
    <col min="12317" max="12317" width="10.28515625" style="122" customWidth="1"/>
    <col min="12318" max="12318" width="11.85546875" style="122" customWidth="1"/>
    <col min="12319" max="12319" width="12.85546875" style="122" customWidth="1"/>
    <col min="12320" max="12369" width="10.28515625" style="122" customWidth="1"/>
    <col min="12370" max="12546" width="9.140625" style="122"/>
    <col min="12547" max="12547" width="4.28515625" style="122" customWidth="1"/>
    <col min="12548" max="12548" width="24.28515625" style="122" customWidth="1"/>
    <col min="12549" max="12549" width="6" style="122" customWidth="1"/>
    <col min="12550" max="12550" width="6.5703125" style="122" customWidth="1"/>
    <col min="12551" max="12553" width="5.42578125" style="122" customWidth="1"/>
    <col min="12554" max="12554" width="7.140625" style="122" customWidth="1"/>
    <col min="12555" max="12557" width="5.42578125" style="122" customWidth="1"/>
    <col min="12558" max="12559" width="5.7109375" style="122" customWidth="1"/>
    <col min="12560" max="12560" width="7.85546875" style="122" customWidth="1"/>
    <col min="12561" max="12561" width="7.5703125" style="122" customWidth="1"/>
    <col min="12562" max="12562" width="10.85546875" style="122" customWidth="1"/>
    <col min="12563" max="12563" width="9.85546875" style="122" customWidth="1"/>
    <col min="12564" max="12564" width="10.7109375" style="122" customWidth="1"/>
    <col min="12565" max="12565" width="9.85546875" style="122" customWidth="1"/>
    <col min="12566" max="12566" width="15" style="122" customWidth="1"/>
    <col min="12567" max="12567" width="11" style="122" customWidth="1"/>
    <col min="12568" max="12568" width="13.28515625" style="122" customWidth="1"/>
    <col min="12569" max="12569" width="10.28515625" style="122" customWidth="1"/>
    <col min="12570" max="12570" width="12.85546875" style="122" customWidth="1"/>
    <col min="12571" max="12571" width="10.28515625" style="122" customWidth="1"/>
    <col min="12572" max="12572" width="12" style="122" customWidth="1"/>
    <col min="12573" max="12573" width="10.28515625" style="122" customWidth="1"/>
    <col min="12574" max="12574" width="11.85546875" style="122" customWidth="1"/>
    <col min="12575" max="12575" width="12.85546875" style="122" customWidth="1"/>
    <col min="12576" max="12625" width="10.28515625" style="122" customWidth="1"/>
    <col min="12626" max="12802" width="9.140625" style="122"/>
    <col min="12803" max="12803" width="4.28515625" style="122" customWidth="1"/>
    <col min="12804" max="12804" width="24.28515625" style="122" customWidth="1"/>
    <col min="12805" max="12805" width="6" style="122" customWidth="1"/>
    <col min="12806" max="12806" width="6.5703125" style="122" customWidth="1"/>
    <col min="12807" max="12809" width="5.42578125" style="122" customWidth="1"/>
    <col min="12810" max="12810" width="7.140625" style="122" customWidth="1"/>
    <col min="12811" max="12813" width="5.42578125" style="122" customWidth="1"/>
    <col min="12814" max="12815" width="5.7109375" style="122" customWidth="1"/>
    <col min="12816" max="12816" width="7.85546875" style="122" customWidth="1"/>
    <col min="12817" max="12817" width="7.5703125" style="122" customWidth="1"/>
    <col min="12818" max="12818" width="10.85546875" style="122" customWidth="1"/>
    <col min="12819" max="12819" width="9.85546875" style="122" customWidth="1"/>
    <col min="12820" max="12820" width="10.7109375" style="122" customWidth="1"/>
    <col min="12821" max="12821" width="9.85546875" style="122" customWidth="1"/>
    <col min="12822" max="12822" width="15" style="122" customWidth="1"/>
    <col min="12823" max="12823" width="11" style="122" customWidth="1"/>
    <col min="12824" max="12824" width="13.28515625" style="122" customWidth="1"/>
    <col min="12825" max="12825" width="10.28515625" style="122" customWidth="1"/>
    <col min="12826" max="12826" width="12.85546875" style="122" customWidth="1"/>
    <col min="12827" max="12827" width="10.28515625" style="122" customWidth="1"/>
    <col min="12828" max="12828" width="12" style="122" customWidth="1"/>
    <col min="12829" max="12829" width="10.28515625" style="122" customWidth="1"/>
    <col min="12830" max="12830" width="11.85546875" style="122" customWidth="1"/>
    <col min="12831" max="12831" width="12.85546875" style="122" customWidth="1"/>
    <col min="12832" max="12881" width="10.28515625" style="122" customWidth="1"/>
    <col min="12882" max="13058" width="9.140625" style="122"/>
    <col min="13059" max="13059" width="4.28515625" style="122" customWidth="1"/>
    <col min="13060" max="13060" width="24.28515625" style="122" customWidth="1"/>
    <col min="13061" max="13061" width="6" style="122" customWidth="1"/>
    <col min="13062" max="13062" width="6.5703125" style="122" customWidth="1"/>
    <col min="13063" max="13065" width="5.42578125" style="122" customWidth="1"/>
    <col min="13066" max="13066" width="7.140625" style="122" customWidth="1"/>
    <col min="13067" max="13069" width="5.42578125" style="122" customWidth="1"/>
    <col min="13070" max="13071" width="5.7109375" style="122" customWidth="1"/>
    <col min="13072" max="13072" width="7.85546875" style="122" customWidth="1"/>
    <col min="13073" max="13073" width="7.5703125" style="122" customWidth="1"/>
    <col min="13074" max="13074" width="10.85546875" style="122" customWidth="1"/>
    <col min="13075" max="13075" width="9.85546875" style="122" customWidth="1"/>
    <col min="13076" max="13076" width="10.7109375" style="122" customWidth="1"/>
    <col min="13077" max="13077" width="9.85546875" style="122" customWidth="1"/>
    <col min="13078" max="13078" width="15" style="122" customWidth="1"/>
    <col min="13079" max="13079" width="11" style="122" customWidth="1"/>
    <col min="13080" max="13080" width="13.28515625" style="122" customWidth="1"/>
    <col min="13081" max="13081" width="10.28515625" style="122" customWidth="1"/>
    <col min="13082" max="13082" width="12.85546875" style="122" customWidth="1"/>
    <col min="13083" max="13083" width="10.28515625" style="122" customWidth="1"/>
    <col min="13084" max="13084" width="12" style="122" customWidth="1"/>
    <col min="13085" max="13085" width="10.28515625" style="122" customWidth="1"/>
    <col min="13086" max="13086" width="11.85546875" style="122" customWidth="1"/>
    <col min="13087" max="13087" width="12.85546875" style="122" customWidth="1"/>
    <col min="13088" max="13137" width="10.28515625" style="122" customWidth="1"/>
    <col min="13138" max="13314" width="9.140625" style="122"/>
    <col min="13315" max="13315" width="4.28515625" style="122" customWidth="1"/>
    <col min="13316" max="13316" width="24.28515625" style="122" customWidth="1"/>
    <col min="13317" max="13317" width="6" style="122" customWidth="1"/>
    <col min="13318" max="13318" width="6.5703125" style="122" customWidth="1"/>
    <col min="13319" max="13321" width="5.42578125" style="122" customWidth="1"/>
    <col min="13322" max="13322" width="7.140625" style="122" customWidth="1"/>
    <col min="13323" max="13325" width="5.42578125" style="122" customWidth="1"/>
    <col min="13326" max="13327" width="5.7109375" style="122" customWidth="1"/>
    <col min="13328" max="13328" width="7.85546875" style="122" customWidth="1"/>
    <col min="13329" max="13329" width="7.5703125" style="122" customWidth="1"/>
    <col min="13330" max="13330" width="10.85546875" style="122" customWidth="1"/>
    <col min="13331" max="13331" width="9.85546875" style="122" customWidth="1"/>
    <col min="13332" max="13332" width="10.7109375" style="122" customWidth="1"/>
    <col min="13333" max="13333" width="9.85546875" style="122" customWidth="1"/>
    <col min="13334" max="13334" width="15" style="122" customWidth="1"/>
    <col min="13335" max="13335" width="11" style="122" customWidth="1"/>
    <col min="13336" max="13336" width="13.28515625" style="122" customWidth="1"/>
    <col min="13337" max="13337" width="10.28515625" style="122" customWidth="1"/>
    <col min="13338" max="13338" width="12.85546875" style="122" customWidth="1"/>
    <col min="13339" max="13339" width="10.28515625" style="122" customWidth="1"/>
    <col min="13340" max="13340" width="12" style="122" customWidth="1"/>
    <col min="13341" max="13341" width="10.28515625" style="122" customWidth="1"/>
    <col min="13342" max="13342" width="11.85546875" style="122" customWidth="1"/>
    <col min="13343" max="13343" width="12.85546875" style="122" customWidth="1"/>
    <col min="13344" max="13393" width="10.28515625" style="122" customWidth="1"/>
    <col min="13394" max="13570" width="9.140625" style="122"/>
    <col min="13571" max="13571" width="4.28515625" style="122" customWidth="1"/>
    <col min="13572" max="13572" width="24.28515625" style="122" customWidth="1"/>
    <col min="13573" max="13573" width="6" style="122" customWidth="1"/>
    <col min="13574" max="13574" width="6.5703125" style="122" customWidth="1"/>
    <col min="13575" max="13577" width="5.42578125" style="122" customWidth="1"/>
    <col min="13578" max="13578" width="7.140625" style="122" customWidth="1"/>
    <col min="13579" max="13581" width="5.42578125" style="122" customWidth="1"/>
    <col min="13582" max="13583" width="5.7109375" style="122" customWidth="1"/>
    <col min="13584" max="13584" width="7.85546875" style="122" customWidth="1"/>
    <col min="13585" max="13585" width="7.5703125" style="122" customWidth="1"/>
    <col min="13586" max="13586" width="10.85546875" style="122" customWidth="1"/>
    <col min="13587" max="13587" width="9.85546875" style="122" customWidth="1"/>
    <col min="13588" max="13588" width="10.7109375" style="122" customWidth="1"/>
    <col min="13589" max="13589" width="9.85546875" style="122" customWidth="1"/>
    <col min="13590" max="13590" width="15" style="122" customWidth="1"/>
    <col min="13591" max="13591" width="11" style="122" customWidth="1"/>
    <col min="13592" max="13592" width="13.28515625" style="122" customWidth="1"/>
    <col min="13593" max="13593" width="10.28515625" style="122" customWidth="1"/>
    <col min="13594" max="13594" width="12.85546875" style="122" customWidth="1"/>
    <col min="13595" max="13595" width="10.28515625" style="122" customWidth="1"/>
    <col min="13596" max="13596" width="12" style="122" customWidth="1"/>
    <col min="13597" max="13597" width="10.28515625" style="122" customWidth="1"/>
    <col min="13598" max="13598" width="11.85546875" style="122" customWidth="1"/>
    <col min="13599" max="13599" width="12.85546875" style="122" customWidth="1"/>
    <col min="13600" max="13649" width="10.28515625" style="122" customWidth="1"/>
    <col min="13650" max="13826" width="9.140625" style="122"/>
    <col min="13827" max="13827" width="4.28515625" style="122" customWidth="1"/>
    <col min="13828" max="13828" width="24.28515625" style="122" customWidth="1"/>
    <col min="13829" max="13829" width="6" style="122" customWidth="1"/>
    <col min="13830" max="13830" width="6.5703125" style="122" customWidth="1"/>
    <col min="13831" max="13833" width="5.42578125" style="122" customWidth="1"/>
    <col min="13834" max="13834" width="7.140625" style="122" customWidth="1"/>
    <col min="13835" max="13837" width="5.42578125" style="122" customWidth="1"/>
    <col min="13838" max="13839" width="5.7109375" style="122" customWidth="1"/>
    <col min="13840" max="13840" width="7.85546875" style="122" customWidth="1"/>
    <col min="13841" max="13841" width="7.5703125" style="122" customWidth="1"/>
    <col min="13842" max="13842" width="10.85546875" style="122" customWidth="1"/>
    <col min="13843" max="13843" width="9.85546875" style="122" customWidth="1"/>
    <col min="13844" max="13844" width="10.7109375" style="122" customWidth="1"/>
    <col min="13845" max="13845" width="9.85546875" style="122" customWidth="1"/>
    <col min="13846" max="13846" width="15" style="122" customWidth="1"/>
    <col min="13847" max="13847" width="11" style="122" customWidth="1"/>
    <col min="13848" max="13848" width="13.28515625" style="122" customWidth="1"/>
    <col min="13849" max="13849" width="10.28515625" style="122" customWidth="1"/>
    <col min="13850" max="13850" width="12.85546875" style="122" customWidth="1"/>
    <col min="13851" max="13851" width="10.28515625" style="122" customWidth="1"/>
    <col min="13852" max="13852" width="12" style="122" customWidth="1"/>
    <col min="13853" max="13853" width="10.28515625" style="122" customWidth="1"/>
    <col min="13854" max="13854" width="11.85546875" style="122" customWidth="1"/>
    <col min="13855" max="13855" width="12.85546875" style="122" customWidth="1"/>
    <col min="13856" max="13905" width="10.28515625" style="122" customWidth="1"/>
    <col min="13906" max="14082" width="9.140625" style="122"/>
    <col min="14083" max="14083" width="4.28515625" style="122" customWidth="1"/>
    <col min="14084" max="14084" width="24.28515625" style="122" customWidth="1"/>
    <col min="14085" max="14085" width="6" style="122" customWidth="1"/>
    <col min="14086" max="14086" width="6.5703125" style="122" customWidth="1"/>
    <col min="14087" max="14089" width="5.42578125" style="122" customWidth="1"/>
    <col min="14090" max="14090" width="7.140625" style="122" customWidth="1"/>
    <col min="14091" max="14093" width="5.42578125" style="122" customWidth="1"/>
    <col min="14094" max="14095" width="5.7109375" style="122" customWidth="1"/>
    <col min="14096" max="14096" width="7.85546875" style="122" customWidth="1"/>
    <col min="14097" max="14097" width="7.5703125" style="122" customWidth="1"/>
    <col min="14098" max="14098" width="10.85546875" style="122" customWidth="1"/>
    <col min="14099" max="14099" width="9.85546875" style="122" customWidth="1"/>
    <col min="14100" max="14100" width="10.7109375" style="122" customWidth="1"/>
    <col min="14101" max="14101" width="9.85546875" style="122" customWidth="1"/>
    <col min="14102" max="14102" width="15" style="122" customWidth="1"/>
    <col min="14103" max="14103" width="11" style="122" customWidth="1"/>
    <col min="14104" max="14104" width="13.28515625" style="122" customWidth="1"/>
    <col min="14105" max="14105" width="10.28515625" style="122" customWidth="1"/>
    <col min="14106" max="14106" width="12.85546875" style="122" customWidth="1"/>
    <col min="14107" max="14107" width="10.28515625" style="122" customWidth="1"/>
    <col min="14108" max="14108" width="12" style="122" customWidth="1"/>
    <col min="14109" max="14109" width="10.28515625" style="122" customWidth="1"/>
    <col min="14110" max="14110" width="11.85546875" style="122" customWidth="1"/>
    <col min="14111" max="14111" width="12.85546875" style="122" customWidth="1"/>
    <col min="14112" max="14161" width="10.28515625" style="122" customWidth="1"/>
    <col min="14162" max="14338" width="9.140625" style="122"/>
    <col min="14339" max="14339" width="4.28515625" style="122" customWidth="1"/>
    <col min="14340" max="14340" width="24.28515625" style="122" customWidth="1"/>
    <col min="14341" max="14341" width="6" style="122" customWidth="1"/>
    <col min="14342" max="14342" width="6.5703125" style="122" customWidth="1"/>
    <col min="14343" max="14345" width="5.42578125" style="122" customWidth="1"/>
    <col min="14346" max="14346" width="7.140625" style="122" customWidth="1"/>
    <col min="14347" max="14349" width="5.42578125" style="122" customWidth="1"/>
    <col min="14350" max="14351" width="5.7109375" style="122" customWidth="1"/>
    <col min="14352" max="14352" width="7.85546875" style="122" customWidth="1"/>
    <col min="14353" max="14353" width="7.5703125" style="122" customWidth="1"/>
    <col min="14354" max="14354" width="10.85546875" style="122" customWidth="1"/>
    <col min="14355" max="14355" width="9.85546875" style="122" customWidth="1"/>
    <col min="14356" max="14356" width="10.7109375" style="122" customWidth="1"/>
    <col min="14357" max="14357" width="9.85546875" style="122" customWidth="1"/>
    <col min="14358" max="14358" width="15" style="122" customWidth="1"/>
    <col min="14359" max="14359" width="11" style="122" customWidth="1"/>
    <col min="14360" max="14360" width="13.28515625" style="122" customWidth="1"/>
    <col min="14361" max="14361" width="10.28515625" style="122" customWidth="1"/>
    <col min="14362" max="14362" width="12.85546875" style="122" customWidth="1"/>
    <col min="14363" max="14363" width="10.28515625" style="122" customWidth="1"/>
    <col min="14364" max="14364" width="12" style="122" customWidth="1"/>
    <col min="14365" max="14365" width="10.28515625" style="122" customWidth="1"/>
    <col min="14366" max="14366" width="11.85546875" style="122" customWidth="1"/>
    <col min="14367" max="14367" width="12.85546875" style="122" customWidth="1"/>
    <col min="14368" max="14417" width="10.28515625" style="122" customWidth="1"/>
    <col min="14418" max="14594" width="9.140625" style="122"/>
    <col min="14595" max="14595" width="4.28515625" style="122" customWidth="1"/>
    <col min="14596" max="14596" width="24.28515625" style="122" customWidth="1"/>
    <col min="14597" max="14597" width="6" style="122" customWidth="1"/>
    <col min="14598" max="14598" width="6.5703125" style="122" customWidth="1"/>
    <col min="14599" max="14601" width="5.42578125" style="122" customWidth="1"/>
    <col min="14602" max="14602" width="7.140625" style="122" customWidth="1"/>
    <col min="14603" max="14605" width="5.42578125" style="122" customWidth="1"/>
    <col min="14606" max="14607" width="5.7109375" style="122" customWidth="1"/>
    <col min="14608" max="14608" width="7.85546875" style="122" customWidth="1"/>
    <col min="14609" max="14609" width="7.5703125" style="122" customWidth="1"/>
    <col min="14610" max="14610" width="10.85546875" style="122" customWidth="1"/>
    <col min="14611" max="14611" width="9.85546875" style="122" customWidth="1"/>
    <col min="14612" max="14612" width="10.7109375" style="122" customWidth="1"/>
    <col min="14613" max="14613" width="9.85546875" style="122" customWidth="1"/>
    <col min="14614" max="14614" width="15" style="122" customWidth="1"/>
    <col min="14615" max="14615" width="11" style="122" customWidth="1"/>
    <col min="14616" max="14616" width="13.28515625" style="122" customWidth="1"/>
    <col min="14617" max="14617" width="10.28515625" style="122" customWidth="1"/>
    <col min="14618" max="14618" width="12.85546875" style="122" customWidth="1"/>
    <col min="14619" max="14619" width="10.28515625" style="122" customWidth="1"/>
    <col min="14620" max="14620" width="12" style="122" customWidth="1"/>
    <col min="14621" max="14621" width="10.28515625" style="122" customWidth="1"/>
    <col min="14622" max="14622" width="11.85546875" style="122" customWidth="1"/>
    <col min="14623" max="14623" width="12.85546875" style="122" customWidth="1"/>
    <col min="14624" max="14673" width="10.28515625" style="122" customWidth="1"/>
    <col min="14674" max="14850" width="9.140625" style="122"/>
    <col min="14851" max="14851" width="4.28515625" style="122" customWidth="1"/>
    <col min="14852" max="14852" width="24.28515625" style="122" customWidth="1"/>
    <col min="14853" max="14853" width="6" style="122" customWidth="1"/>
    <col min="14854" max="14854" width="6.5703125" style="122" customWidth="1"/>
    <col min="14855" max="14857" width="5.42578125" style="122" customWidth="1"/>
    <col min="14858" max="14858" width="7.140625" style="122" customWidth="1"/>
    <col min="14859" max="14861" width="5.42578125" style="122" customWidth="1"/>
    <col min="14862" max="14863" width="5.7109375" style="122" customWidth="1"/>
    <col min="14864" max="14864" width="7.85546875" style="122" customWidth="1"/>
    <col min="14865" max="14865" width="7.5703125" style="122" customWidth="1"/>
    <col min="14866" max="14866" width="10.85546875" style="122" customWidth="1"/>
    <col min="14867" max="14867" width="9.85546875" style="122" customWidth="1"/>
    <col min="14868" max="14868" width="10.7109375" style="122" customWidth="1"/>
    <col min="14869" max="14869" width="9.85546875" style="122" customWidth="1"/>
    <col min="14870" max="14870" width="15" style="122" customWidth="1"/>
    <col min="14871" max="14871" width="11" style="122" customWidth="1"/>
    <col min="14872" max="14872" width="13.28515625" style="122" customWidth="1"/>
    <col min="14873" max="14873" width="10.28515625" style="122" customWidth="1"/>
    <col min="14874" max="14874" width="12.85546875" style="122" customWidth="1"/>
    <col min="14875" max="14875" width="10.28515625" style="122" customWidth="1"/>
    <col min="14876" max="14876" width="12" style="122" customWidth="1"/>
    <col min="14877" max="14877" width="10.28515625" style="122" customWidth="1"/>
    <col min="14878" max="14878" width="11.85546875" style="122" customWidth="1"/>
    <col min="14879" max="14879" width="12.85546875" style="122" customWidth="1"/>
    <col min="14880" max="14929" width="10.28515625" style="122" customWidth="1"/>
    <col min="14930" max="15106" width="9.140625" style="122"/>
    <col min="15107" max="15107" width="4.28515625" style="122" customWidth="1"/>
    <col min="15108" max="15108" width="24.28515625" style="122" customWidth="1"/>
    <col min="15109" max="15109" width="6" style="122" customWidth="1"/>
    <col min="15110" max="15110" width="6.5703125" style="122" customWidth="1"/>
    <col min="15111" max="15113" width="5.42578125" style="122" customWidth="1"/>
    <col min="15114" max="15114" width="7.140625" style="122" customWidth="1"/>
    <col min="15115" max="15117" width="5.42578125" style="122" customWidth="1"/>
    <col min="15118" max="15119" width="5.7109375" style="122" customWidth="1"/>
    <col min="15120" max="15120" width="7.85546875" style="122" customWidth="1"/>
    <col min="15121" max="15121" width="7.5703125" style="122" customWidth="1"/>
    <col min="15122" max="15122" width="10.85546875" style="122" customWidth="1"/>
    <col min="15123" max="15123" width="9.85546875" style="122" customWidth="1"/>
    <col min="15124" max="15124" width="10.7109375" style="122" customWidth="1"/>
    <col min="15125" max="15125" width="9.85546875" style="122" customWidth="1"/>
    <col min="15126" max="15126" width="15" style="122" customWidth="1"/>
    <col min="15127" max="15127" width="11" style="122" customWidth="1"/>
    <col min="15128" max="15128" width="13.28515625" style="122" customWidth="1"/>
    <col min="15129" max="15129" width="10.28515625" style="122" customWidth="1"/>
    <col min="15130" max="15130" width="12.85546875" style="122" customWidth="1"/>
    <col min="15131" max="15131" width="10.28515625" style="122" customWidth="1"/>
    <col min="15132" max="15132" width="12" style="122" customWidth="1"/>
    <col min="15133" max="15133" width="10.28515625" style="122" customWidth="1"/>
    <col min="15134" max="15134" width="11.85546875" style="122" customWidth="1"/>
    <col min="15135" max="15135" width="12.85546875" style="122" customWidth="1"/>
    <col min="15136" max="15185" width="10.28515625" style="122" customWidth="1"/>
    <col min="15186" max="15362" width="9.140625" style="122"/>
    <col min="15363" max="15363" width="4.28515625" style="122" customWidth="1"/>
    <col min="15364" max="15364" width="24.28515625" style="122" customWidth="1"/>
    <col min="15365" max="15365" width="6" style="122" customWidth="1"/>
    <col min="15366" max="15366" width="6.5703125" style="122" customWidth="1"/>
    <col min="15367" max="15369" width="5.42578125" style="122" customWidth="1"/>
    <col min="15370" max="15370" width="7.140625" style="122" customWidth="1"/>
    <col min="15371" max="15373" width="5.42578125" style="122" customWidth="1"/>
    <col min="15374" max="15375" width="5.7109375" style="122" customWidth="1"/>
    <col min="15376" max="15376" width="7.85546875" style="122" customWidth="1"/>
    <col min="15377" max="15377" width="7.5703125" style="122" customWidth="1"/>
    <col min="15378" max="15378" width="10.85546875" style="122" customWidth="1"/>
    <col min="15379" max="15379" width="9.85546875" style="122" customWidth="1"/>
    <col min="15380" max="15380" width="10.7109375" style="122" customWidth="1"/>
    <col min="15381" max="15381" width="9.85546875" style="122" customWidth="1"/>
    <col min="15382" max="15382" width="15" style="122" customWidth="1"/>
    <col min="15383" max="15383" width="11" style="122" customWidth="1"/>
    <col min="15384" max="15384" width="13.28515625" style="122" customWidth="1"/>
    <col min="15385" max="15385" width="10.28515625" style="122" customWidth="1"/>
    <col min="15386" max="15386" width="12.85546875" style="122" customWidth="1"/>
    <col min="15387" max="15387" width="10.28515625" style="122" customWidth="1"/>
    <col min="15388" max="15388" width="12" style="122" customWidth="1"/>
    <col min="15389" max="15389" width="10.28515625" style="122" customWidth="1"/>
    <col min="15390" max="15390" width="11.85546875" style="122" customWidth="1"/>
    <col min="15391" max="15391" width="12.85546875" style="122" customWidth="1"/>
    <col min="15392" max="15441" width="10.28515625" style="122" customWidth="1"/>
    <col min="15442" max="15618" width="9.140625" style="122"/>
    <col min="15619" max="15619" width="4.28515625" style="122" customWidth="1"/>
    <col min="15620" max="15620" width="24.28515625" style="122" customWidth="1"/>
    <col min="15621" max="15621" width="6" style="122" customWidth="1"/>
    <col min="15622" max="15622" width="6.5703125" style="122" customWidth="1"/>
    <col min="15623" max="15625" width="5.42578125" style="122" customWidth="1"/>
    <col min="15626" max="15626" width="7.140625" style="122" customWidth="1"/>
    <col min="15627" max="15629" width="5.42578125" style="122" customWidth="1"/>
    <col min="15630" max="15631" width="5.7109375" style="122" customWidth="1"/>
    <col min="15632" max="15632" width="7.85546875" style="122" customWidth="1"/>
    <col min="15633" max="15633" width="7.5703125" style="122" customWidth="1"/>
    <col min="15634" max="15634" width="10.85546875" style="122" customWidth="1"/>
    <col min="15635" max="15635" width="9.85546875" style="122" customWidth="1"/>
    <col min="15636" max="15636" width="10.7109375" style="122" customWidth="1"/>
    <col min="15637" max="15637" width="9.85546875" style="122" customWidth="1"/>
    <col min="15638" max="15638" width="15" style="122" customWidth="1"/>
    <col min="15639" max="15639" width="11" style="122" customWidth="1"/>
    <col min="15640" max="15640" width="13.28515625" style="122" customWidth="1"/>
    <col min="15641" max="15641" width="10.28515625" style="122" customWidth="1"/>
    <col min="15642" max="15642" width="12.85546875" style="122" customWidth="1"/>
    <col min="15643" max="15643" width="10.28515625" style="122" customWidth="1"/>
    <col min="15644" max="15644" width="12" style="122" customWidth="1"/>
    <col min="15645" max="15645" width="10.28515625" style="122" customWidth="1"/>
    <col min="15646" max="15646" width="11.85546875" style="122" customWidth="1"/>
    <col min="15647" max="15647" width="12.85546875" style="122" customWidth="1"/>
    <col min="15648" max="15697" width="10.28515625" style="122" customWidth="1"/>
    <col min="15698" max="15874" width="9.140625" style="122"/>
    <col min="15875" max="15875" width="4.28515625" style="122" customWidth="1"/>
    <col min="15876" max="15876" width="24.28515625" style="122" customWidth="1"/>
    <col min="15877" max="15877" width="6" style="122" customWidth="1"/>
    <col min="15878" max="15878" width="6.5703125" style="122" customWidth="1"/>
    <col min="15879" max="15881" width="5.42578125" style="122" customWidth="1"/>
    <col min="15882" max="15882" width="7.140625" style="122" customWidth="1"/>
    <col min="15883" max="15885" width="5.42578125" style="122" customWidth="1"/>
    <col min="15886" max="15887" width="5.7109375" style="122" customWidth="1"/>
    <col min="15888" max="15888" width="7.85546875" style="122" customWidth="1"/>
    <col min="15889" max="15889" width="7.5703125" style="122" customWidth="1"/>
    <col min="15890" max="15890" width="10.85546875" style="122" customWidth="1"/>
    <col min="15891" max="15891" width="9.85546875" style="122" customWidth="1"/>
    <col min="15892" max="15892" width="10.7109375" style="122" customWidth="1"/>
    <col min="15893" max="15893" width="9.85546875" style="122" customWidth="1"/>
    <col min="15894" max="15894" width="15" style="122" customWidth="1"/>
    <col min="15895" max="15895" width="11" style="122" customWidth="1"/>
    <col min="15896" max="15896" width="13.28515625" style="122" customWidth="1"/>
    <col min="15897" max="15897" width="10.28515625" style="122" customWidth="1"/>
    <col min="15898" max="15898" width="12.85546875" style="122" customWidth="1"/>
    <col min="15899" max="15899" width="10.28515625" style="122" customWidth="1"/>
    <col min="15900" max="15900" width="12" style="122" customWidth="1"/>
    <col min="15901" max="15901" width="10.28515625" style="122" customWidth="1"/>
    <col min="15902" max="15902" width="11.85546875" style="122" customWidth="1"/>
    <col min="15903" max="15903" width="12.85546875" style="122" customWidth="1"/>
    <col min="15904" max="15953" width="10.28515625" style="122" customWidth="1"/>
    <col min="15954" max="16130" width="9.140625" style="122"/>
    <col min="16131" max="16131" width="4.28515625" style="122" customWidth="1"/>
    <col min="16132" max="16132" width="24.28515625" style="122" customWidth="1"/>
    <col min="16133" max="16133" width="6" style="122" customWidth="1"/>
    <col min="16134" max="16134" width="6.5703125" style="122" customWidth="1"/>
    <col min="16135" max="16137" width="5.42578125" style="122" customWidth="1"/>
    <col min="16138" max="16138" width="7.140625" style="122" customWidth="1"/>
    <col min="16139" max="16141" width="5.42578125" style="122" customWidth="1"/>
    <col min="16142" max="16143" width="5.7109375" style="122" customWidth="1"/>
    <col min="16144" max="16144" width="7.85546875" style="122" customWidth="1"/>
    <col min="16145" max="16145" width="7.5703125" style="122" customWidth="1"/>
    <col min="16146" max="16146" width="10.85546875" style="122" customWidth="1"/>
    <col min="16147" max="16147" width="9.85546875" style="122" customWidth="1"/>
    <col min="16148" max="16148" width="10.7109375" style="122" customWidth="1"/>
    <col min="16149" max="16149" width="9.85546875" style="122" customWidth="1"/>
    <col min="16150" max="16150" width="15" style="122" customWidth="1"/>
    <col min="16151" max="16151" width="11" style="122" customWidth="1"/>
    <col min="16152" max="16152" width="13.28515625" style="122" customWidth="1"/>
    <col min="16153" max="16153" width="10.28515625" style="122" customWidth="1"/>
    <col min="16154" max="16154" width="12.85546875" style="122" customWidth="1"/>
    <col min="16155" max="16155" width="10.28515625" style="122" customWidth="1"/>
    <col min="16156" max="16156" width="12" style="122" customWidth="1"/>
    <col min="16157" max="16157" width="10.28515625" style="122" customWidth="1"/>
    <col min="16158" max="16158" width="11.85546875" style="122" customWidth="1"/>
    <col min="16159" max="16159" width="12.85546875" style="122" customWidth="1"/>
    <col min="16160" max="16209" width="10.28515625" style="122" customWidth="1"/>
    <col min="16210" max="16384" width="9.140625" style="122"/>
  </cols>
  <sheetData>
    <row r="1" spans="1:82" s="108" customFormat="1" ht="18" customHeight="1">
      <c r="A1" s="103" t="s">
        <v>156</v>
      </c>
      <c r="B1" s="104"/>
      <c r="C1" s="105"/>
      <c r="D1" s="106"/>
      <c r="E1" s="106"/>
      <c r="F1" s="106"/>
      <c r="G1" s="106"/>
      <c r="H1" s="106"/>
      <c r="I1" s="253"/>
      <c r="J1" s="253"/>
      <c r="K1" s="253"/>
      <c r="L1" s="254"/>
      <c r="M1" s="107"/>
      <c r="U1" s="109"/>
      <c r="W1" s="113"/>
      <c r="X1" s="114"/>
      <c r="Y1" s="115"/>
      <c r="Z1" s="116"/>
      <c r="AA1" s="117"/>
      <c r="AB1" s="118"/>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10"/>
      <c r="BU1" s="110"/>
      <c r="BV1" s="110"/>
      <c r="BW1" s="110"/>
      <c r="BX1" s="110"/>
      <c r="BY1" s="110"/>
      <c r="BZ1" s="110"/>
      <c r="CA1" s="110"/>
      <c r="CB1" s="110"/>
      <c r="CC1" s="110"/>
      <c r="CD1" s="110"/>
    </row>
    <row r="2" spans="1:82" s="108" customFormat="1" ht="16.5" customHeight="1">
      <c r="A2" s="103" t="s">
        <v>3</v>
      </c>
      <c r="B2" s="104"/>
      <c r="C2" s="105"/>
      <c r="D2" s="106"/>
      <c r="E2" s="106"/>
      <c r="F2" s="106"/>
      <c r="G2" s="106"/>
      <c r="H2" s="106"/>
      <c r="I2" s="253"/>
      <c r="J2" s="253"/>
      <c r="K2" s="253"/>
      <c r="L2" s="254"/>
      <c r="M2" s="107"/>
      <c r="O2" s="111"/>
      <c r="U2" s="109"/>
      <c r="W2" s="113"/>
      <c r="X2" s="114"/>
      <c r="Y2" s="115"/>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10"/>
      <c r="BT2" s="110"/>
      <c r="BU2" s="110"/>
      <c r="BV2" s="110"/>
      <c r="BW2" s="110"/>
      <c r="BX2" s="110"/>
      <c r="BY2" s="110"/>
      <c r="BZ2" s="110"/>
      <c r="CA2" s="110"/>
      <c r="CB2" s="110"/>
      <c r="CC2" s="110"/>
    </row>
    <row r="3" spans="1:82" ht="26.25" customHeight="1">
      <c r="A3" s="566" t="s">
        <v>302</v>
      </c>
      <c r="B3" s="566"/>
      <c r="C3" s="566"/>
      <c r="D3" s="566"/>
      <c r="E3" s="566"/>
      <c r="F3" s="566"/>
      <c r="G3" s="566"/>
      <c r="H3" s="566"/>
      <c r="I3" s="566"/>
      <c r="J3" s="566"/>
      <c r="K3" s="566"/>
      <c r="L3" s="566"/>
      <c r="M3" s="566"/>
      <c r="N3" s="566"/>
      <c r="O3" s="566"/>
      <c r="P3" s="566"/>
      <c r="Q3" s="566"/>
      <c r="R3" s="566"/>
      <c r="S3" s="566"/>
      <c r="T3" s="566"/>
      <c r="U3" s="566"/>
      <c r="V3" s="112" t="s">
        <v>303</v>
      </c>
    </row>
    <row r="4" spans="1:82" ht="18.75" customHeight="1" thickBot="1">
      <c r="A4" s="255"/>
      <c r="B4" s="255"/>
      <c r="C4" s="255"/>
      <c r="D4" s="255"/>
      <c r="E4" s="255"/>
      <c r="F4" s="255"/>
      <c r="G4" s="255"/>
      <c r="H4" s="255"/>
      <c r="I4" s="255"/>
      <c r="J4" s="255"/>
      <c r="K4" s="255"/>
      <c r="L4" s="255"/>
      <c r="M4" s="255"/>
      <c r="N4" s="255"/>
      <c r="O4" s="255"/>
      <c r="P4" s="255"/>
      <c r="Q4" s="255"/>
      <c r="R4" s="255"/>
      <c r="S4" s="255"/>
      <c r="T4" s="255"/>
      <c r="U4" s="255"/>
      <c r="V4" s="123" t="s">
        <v>5</v>
      </c>
    </row>
    <row r="5" spans="1:82" s="129" customFormat="1" ht="18" customHeight="1" thickTop="1">
      <c r="A5" s="567" t="s">
        <v>158</v>
      </c>
      <c r="B5" s="556" t="s">
        <v>159</v>
      </c>
      <c r="C5" s="556" t="s">
        <v>160</v>
      </c>
      <c r="D5" s="570" t="s">
        <v>161</v>
      </c>
      <c r="E5" s="571"/>
      <c r="F5" s="571"/>
      <c r="G5" s="571"/>
      <c r="H5" s="571"/>
      <c r="I5" s="571"/>
      <c r="J5" s="571"/>
      <c r="K5" s="571"/>
      <c r="L5" s="571"/>
      <c r="M5" s="571"/>
      <c r="N5" s="572"/>
      <c r="O5" s="573" t="s">
        <v>162</v>
      </c>
      <c r="P5" s="556" t="s">
        <v>163</v>
      </c>
      <c r="Q5" s="556" t="s">
        <v>164</v>
      </c>
      <c r="R5" s="556" t="s">
        <v>360</v>
      </c>
      <c r="S5" s="556" t="s">
        <v>359</v>
      </c>
      <c r="T5" s="559" t="s">
        <v>361</v>
      </c>
      <c r="U5" s="574" t="s">
        <v>17</v>
      </c>
      <c r="V5" s="124" t="s">
        <v>6</v>
      </c>
      <c r="W5" s="125" t="s">
        <v>7</v>
      </c>
      <c r="X5" s="125" t="s">
        <v>8</v>
      </c>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7"/>
      <c r="AY5" s="127"/>
      <c r="AZ5" s="127"/>
      <c r="BA5" s="127"/>
      <c r="BB5" s="127"/>
      <c r="BC5" s="127"/>
      <c r="BD5" s="127"/>
      <c r="BE5" s="127"/>
      <c r="BF5" s="127"/>
      <c r="BG5" s="127"/>
      <c r="BH5" s="127"/>
      <c r="BI5" s="127"/>
      <c r="BJ5" s="127"/>
      <c r="BK5" s="127"/>
      <c r="BL5" s="127"/>
      <c r="BM5" s="127"/>
      <c r="BN5" s="127"/>
      <c r="BO5" s="127"/>
      <c r="BP5" s="127"/>
      <c r="BQ5" s="127"/>
      <c r="BR5" s="127"/>
      <c r="BS5" s="128"/>
      <c r="BT5" s="128"/>
      <c r="BU5" s="128"/>
      <c r="BV5" s="128"/>
      <c r="BW5" s="128"/>
      <c r="BX5" s="128"/>
      <c r="BY5" s="128"/>
      <c r="BZ5" s="128"/>
      <c r="CA5" s="128"/>
      <c r="CB5" s="128"/>
      <c r="CC5" s="128"/>
    </row>
    <row r="6" spans="1:82" s="129" customFormat="1" ht="16.5" customHeight="1">
      <c r="A6" s="568"/>
      <c r="B6" s="557"/>
      <c r="C6" s="557"/>
      <c r="D6" s="562" t="s">
        <v>18</v>
      </c>
      <c r="E6" s="562" t="s">
        <v>19</v>
      </c>
      <c r="F6" s="563" t="s">
        <v>165</v>
      </c>
      <c r="G6" s="564" t="s">
        <v>21</v>
      </c>
      <c r="H6" s="565"/>
      <c r="I6" s="562" t="s">
        <v>22</v>
      </c>
      <c r="J6" s="564" t="s">
        <v>23</v>
      </c>
      <c r="K6" s="565"/>
      <c r="L6" s="562" t="s">
        <v>167</v>
      </c>
      <c r="M6" s="562" t="s">
        <v>166</v>
      </c>
      <c r="N6" s="562" t="s">
        <v>304</v>
      </c>
      <c r="O6" s="557"/>
      <c r="P6" s="557"/>
      <c r="Q6" s="557"/>
      <c r="R6" s="557"/>
      <c r="S6" s="557"/>
      <c r="T6" s="560"/>
      <c r="U6" s="575"/>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7"/>
      <c r="AY6" s="127"/>
      <c r="AZ6" s="127"/>
      <c r="BA6" s="127"/>
      <c r="BB6" s="127"/>
      <c r="BC6" s="127"/>
      <c r="BD6" s="127"/>
      <c r="BE6" s="127"/>
      <c r="BF6" s="127"/>
      <c r="BG6" s="127"/>
      <c r="BH6" s="127"/>
      <c r="BI6" s="127"/>
      <c r="BJ6" s="127"/>
      <c r="BK6" s="127"/>
      <c r="BL6" s="127"/>
      <c r="BM6" s="127"/>
      <c r="BN6" s="127"/>
      <c r="BO6" s="127"/>
      <c r="BP6" s="127"/>
      <c r="BQ6" s="127"/>
      <c r="BR6" s="127"/>
      <c r="BS6" s="128"/>
      <c r="BT6" s="128"/>
      <c r="BU6" s="128"/>
      <c r="BV6" s="128"/>
      <c r="BW6" s="128"/>
      <c r="BX6" s="128"/>
      <c r="BY6" s="128"/>
      <c r="BZ6" s="128"/>
      <c r="CA6" s="128"/>
      <c r="CB6" s="128"/>
      <c r="CC6" s="128"/>
    </row>
    <row r="7" spans="1:82" s="137" customFormat="1" ht="42" customHeight="1">
      <c r="A7" s="569"/>
      <c r="B7" s="558"/>
      <c r="C7" s="558"/>
      <c r="D7" s="558"/>
      <c r="E7" s="558"/>
      <c r="F7" s="558"/>
      <c r="G7" s="131" t="s">
        <v>169</v>
      </c>
      <c r="H7" s="131" t="s">
        <v>170</v>
      </c>
      <c r="I7" s="558"/>
      <c r="J7" s="131" t="s">
        <v>169</v>
      </c>
      <c r="K7" s="131" t="s">
        <v>170</v>
      </c>
      <c r="L7" s="558"/>
      <c r="M7" s="558"/>
      <c r="N7" s="558"/>
      <c r="O7" s="558"/>
      <c r="P7" s="558"/>
      <c r="Q7" s="558"/>
      <c r="R7" s="558"/>
      <c r="S7" s="558"/>
      <c r="T7" s="561"/>
      <c r="U7" s="576"/>
      <c r="V7" s="132" t="s">
        <v>171</v>
      </c>
      <c r="W7" s="133" t="s">
        <v>26</v>
      </c>
      <c r="X7" s="134" t="s">
        <v>305</v>
      </c>
      <c r="Y7" s="134" t="s">
        <v>28</v>
      </c>
      <c r="Z7" s="132" t="s">
        <v>29</v>
      </c>
      <c r="AA7" s="135" t="s">
        <v>31</v>
      </c>
      <c r="AB7" s="136" t="s">
        <v>32</v>
      </c>
      <c r="AC7" s="134" t="s">
        <v>172</v>
      </c>
      <c r="AD7" s="134" t="s">
        <v>173</v>
      </c>
      <c r="AE7" s="134" t="s">
        <v>174</v>
      </c>
      <c r="AF7" s="134" t="s">
        <v>175</v>
      </c>
      <c r="AG7" s="126"/>
      <c r="AH7" s="126"/>
      <c r="AI7" s="126"/>
      <c r="AJ7" s="126"/>
      <c r="AK7" s="126"/>
      <c r="AL7" s="126"/>
      <c r="AM7" s="126"/>
      <c r="AN7" s="126"/>
      <c r="AO7" s="126"/>
      <c r="AP7" s="126"/>
      <c r="AQ7" s="126"/>
      <c r="AR7" s="126"/>
      <c r="AS7" s="126"/>
      <c r="AT7" s="126"/>
      <c r="AU7" s="126"/>
      <c r="AV7" s="126"/>
      <c r="AW7" s="126"/>
      <c r="AX7" s="127"/>
      <c r="AY7" s="127"/>
      <c r="AZ7" s="127"/>
      <c r="BA7" s="127"/>
      <c r="BB7" s="127"/>
      <c r="BC7" s="127"/>
      <c r="BD7" s="127"/>
      <c r="BE7" s="127"/>
      <c r="BF7" s="127"/>
      <c r="BG7" s="127"/>
      <c r="BH7" s="127"/>
      <c r="BI7" s="127"/>
      <c r="BJ7" s="127"/>
      <c r="BK7" s="127"/>
      <c r="BL7" s="127"/>
      <c r="BM7" s="127"/>
      <c r="BN7" s="127"/>
      <c r="BO7" s="127"/>
      <c r="BP7" s="127"/>
      <c r="BQ7" s="127"/>
      <c r="BR7" s="127"/>
      <c r="BS7" s="128"/>
      <c r="BT7" s="128"/>
      <c r="BU7" s="128"/>
      <c r="BV7" s="128"/>
      <c r="BW7" s="128"/>
      <c r="BX7" s="128"/>
      <c r="BY7" s="128"/>
      <c r="BZ7" s="128"/>
      <c r="CA7" s="128"/>
      <c r="CB7" s="128"/>
      <c r="CC7" s="128"/>
    </row>
    <row r="8" spans="1:82" s="212" customFormat="1" ht="15.75">
      <c r="A8" s="256" t="s">
        <v>55</v>
      </c>
      <c r="B8" s="257" t="s">
        <v>306</v>
      </c>
      <c r="C8" s="258"/>
      <c r="D8" s="258"/>
      <c r="E8" s="258"/>
      <c r="F8" s="259"/>
      <c r="G8" s="258"/>
      <c r="H8" s="258"/>
      <c r="I8" s="258"/>
      <c r="J8" s="258"/>
      <c r="K8" s="258"/>
      <c r="L8" s="258"/>
      <c r="M8" s="258"/>
      <c r="N8" s="258"/>
      <c r="O8" s="258"/>
      <c r="P8" s="258"/>
      <c r="Q8" s="258"/>
      <c r="R8" s="260"/>
      <c r="S8" s="260"/>
      <c r="T8" s="261"/>
      <c r="U8" s="397"/>
      <c r="V8" s="149" t="s">
        <v>177</v>
      </c>
      <c r="W8" s="262" t="s">
        <v>41</v>
      </c>
      <c r="X8" s="168">
        <f>C45</f>
        <v>107.25</v>
      </c>
      <c r="Y8" s="152">
        <f>X8</f>
        <v>107.25</v>
      </c>
      <c r="Z8" s="263">
        <f>Y8*1390000</f>
        <v>149077500</v>
      </c>
      <c r="AA8" s="150">
        <f>Z8*10.5%-AB19</f>
        <v>15653137.5</v>
      </c>
      <c r="AB8" s="264">
        <f>Z8-AA8</f>
        <v>133424362.5</v>
      </c>
      <c r="AC8" s="152">
        <f>X8*21.5%</f>
        <v>23.05875</v>
      </c>
      <c r="AD8" s="149">
        <f>AC8*1390000</f>
        <v>32051662.5</v>
      </c>
      <c r="AE8" s="149">
        <f>AD8+AA8</f>
        <v>47704800</v>
      </c>
      <c r="AF8" s="153">
        <f>Z8*2%</f>
        <v>2981550</v>
      </c>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1"/>
      <c r="BT8" s="211"/>
      <c r="BU8" s="211"/>
      <c r="BV8" s="211"/>
      <c r="BW8" s="211"/>
      <c r="BX8" s="211"/>
      <c r="BY8" s="211"/>
      <c r="BZ8" s="211"/>
      <c r="CA8" s="211"/>
      <c r="CB8" s="211"/>
      <c r="CC8" s="211"/>
    </row>
    <row r="9" spans="1:82" s="212" customFormat="1" ht="15.75">
      <c r="A9" s="338">
        <v>1</v>
      </c>
      <c r="B9" s="368" t="s">
        <v>307</v>
      </c>
      <c r="C9" s="371">
        <v>4.9800000000000004</v>
      </c>
      <c r="D9" s="371">
        <v>0.5</v>
      </c>
      <c r="E9" s="372">
        <v>0.3</v>
      </c>
      <c r="F9" s="373">
        <v>0.2</v>
      </c>
      <c r="G9" s="371">
        <v>40</v>
      </c>
      <c r="H9" s="374">
        <f t="shared" ref="H9:H44" si="0">(C9+D9+K9)*G9/100</f>
        <v>2.1920000000000002</v>
      </c>
      <c r="I9" s="375"/>
      <c r="J9" s="376"/>
      <c r="K9" s="374"/>
      <c r="L9" s="371">
        <v>0.3</v>
      </c>
      <c r="M9" s="377">
        <v>0.4</v>
      </c>
      <c r="N9" s="374">
        <f t="shared" ref="N9:N44" si="1">(D9+E9+I9+F9+H9+K9+L9+M9)</f>
        <v>3.8919999999999999</v>
      </c>
      <c r="O9" s="342">
        <f t="shared" ref="O9:O44" si="2">C9+N9</f>
        <v>8.8719999999999999</v>
      </c>
      <c r="P9" s="343">
        <f t="shared" ref="P9:P44" si="3">O9*1390000</f>
        <v>12332080</v>
      </c>
      <c r="Q9" s="343">
        <f t="shared" ref="Q9:Q44" si="4">(C9+D9+K9)*10.5%*1390000</f>
        <v>799806</v>
      </c>
      <c r="R9" s="343">
        <f t="shared" ref="R9:R44" si="5">P9-Q9</f>
        <v>11532274</v>
      </c>
      <c r="S9" s="473">
        <v>22</v>
      </c>
      <c r="T9" s="405">
        <f t="shared" ref="T9" si="6">R9/22*S9</f>
        <v>11532274</v>
      </c>
      <c r="U9" s="398"/>
      <c r="V9" s="149" t="s">
        <v>179</v>
      </c>
      <c r="W9" s="262" t="s">
        <v>43</v>
      </c>
      <c r="X9" s="168">
        <f>D45</f>
        <v>3.9999999999999991</v>
      </c>
      <c r="Y9" s="152">
        <f t="shared" ref="Y9:Y16" si="7">X9</f>
        <v>3.9999999999999991</v>
      </c>
      <c r="Z9" s="263">
        <f t="shared" ref="Z9:Z16" si="8">Y9*1390000</f>
        <v>5559999.9999999991</v>
      </c>
      <c r="AA9" s="150">
        <f>Z9*10.5%-AB20</f>
        <v>583799.99999999988</v>
      </c>
      <c r="AB9" s="264">
        <f t="shared" ref="AB9:AB16" si="9">Z9-AA9</f>
        <v>4976199.9999999991</v>
      </c>
      <c r="AC9" s="152">
        <f>X9*21.5%</f>
        <v>0.85999999999999976</v>
      </c>
      <c r="AD9" s="149">
        <f>AC9*1390000</f>
        <v>1195399.9999999998</v>
      </c>
      <c r="AE9" s="149">
        <f>AD9+AA9</f>
        <v>1779199.9999999995</v>
      </c>
      <c r="AF9" s="153">
        <f>Z9*2%</f>
        <v>111199.99999999999</v>
      </c>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1"/>
      <c r="BT9" s="211"/>
      <c r="BU9" s="211"/>
      <c r="BV9" s="211"/>
      <c r="BW9" s="211"/>
      <c r="BX9" s="211"/>
      <c r="BY9" s="211"/>
      <c r="BZ9" s="211"/>
      <c r="CA9" s="211"/>
      <c r="CB9" s="211"/>
      <c r="CC9" s="211"/>
    </row>
    <row r="10" spans="1:82" s="212" customFormat="1" ht="15.75">
      <c r="A10" s="338">
        <v>2</v>
      </c>
      <c r="B10" s="368" t="s">
        <v>308</v>
      </c>
      <c r="C10" s="371">
        <v>2.67</v>
      </c>
      <c r="D10" s="371">
        <v>0.4</v>
      </c>
      <c r="E10" s="371">
        <v>0.3</v>
      </c>
      <c r="F10" s="373"/>
      <c r="G10" s="371">
        <v>40</v>
      </c>
      <c r="H10" s="374">
        <f t="shared" si="0"/>
        <v>1.228</v>
      </c>
      <c r="I10" s="375"/>
      <c r="J10" s="376"/>
      <c r="K10" s="374"/>
      <c r="L10" s="371"/>
      <c r="M10" s="377"/>
      <c r="N10" s="374">
        <f>(D10+E10+I10+F10+H10+K10+L10+M10)</f>
        <v>1.9279999999999999</v>
      </c>
      <c r="O10" s="342">
        <f t="shared" si="2"/>
        <v>4.5979999999999999</v>
      </c>
      <c r="P10" s="343">
        <f t="shared" si="3"/>
        <v>6391220</v>
      </c>
      <c r="Q10" s="343">
        <f t="shared" si="4"/>
        <v>448066.49999999994</v>
      </c>
      <c r="R10" s="343">
        <f t="shared" si="5"/>
        <v>5943153.5</v>
      </c>
      <c r="S10" s="473">
        <v>22</v>
      </c>
      <c r="T10" s="405">
        <f t="shared" ref="T10:T44" si="10">R10/22*S10</f>
        <v>5943153.4999999991</v>
      </c>
      <c r="U10" s="398" t="s">
        <v>375</v>
      </c>
      <c r="V10" s="149" t="s">
        <v>181</v>
      </c>
      <c r="W10" s="262" t="s">
        <v>45</v>
      </c>
      <c r="X10" s="168">
        <f>E45</f>
        <v>10.200000000000003</v>
      </c>
      <c r="Y10" s="152">
        <f t="shared" si="7"/>
        <v>10.200000000000003</v>
      </c>
      <c r="Z10" s="263">
        <f t="shared" si="8"/>
        <v>14178000.000000004</v>
      </c>
      <c r="AA10" s="150"/>
      <c r="AB10" s="264">
        <f t="shared" si="9"/>
        <v>14178000.000000004</v>
      </c>
      <c r="AC10" s="152"/>
      <c r="AD10" s="149"/>
      <c r="AE10" s="149">
        <f>AD10+AA10</f>
        <v>0</v>
      </c>
      <c r="AF10" s="16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1"/>
      <c r="BT10" s="211"/>
      <c r="BU10" s="211"/>
      <c r="BV10" s="211"/>
      <c r="BW10" s="211"/>
      <c r="BX10" s="211"/>
      <c r="BY10" s="211"/>
      <c r="BZ10" s="211"/>
      <c r="CA10" s="211"/>
      <c r="CB10" s="211"/>
      <c r="CC10" s="211"/>
    </row>
    <row r="11" spans="1:82" s="494" customFormat="1" ht="15.75">
      <c r="A11" s="475">
        <v>3</v>
      </c>
      <c r="B11" s="476" t="s">
        <v>309</v>
      </c>
      <c r="C11" s="477">
        <v>2.34</v>
      </c>
      <c r="D11" s="477">
        <v>0.4</v>
      </c>
      <c r="E11" s="477">
        <v>0.3</v>
      </c>
      <c r="F11" s="478">
        <v>0.2</v>
      </c>
      <c r="G11" s="477">
        <v>70</v>
      </c>
      <c r="H11" s="479">
        <f>(C11+D11+K11)*G11/100</f>
        <v>1.9179999999999999</v>
      </c>
      <c r="I11" s="480"/>
      <c r="J11" s="481"/>
      <c r="K11" s="479"/>
      <c r="L11" s="477"/>
      <c r="M11" s="482">
        <v>0.4</v>
      </c>
      <c r="N11" s="479">
        <f>(D11+E11+I11+F11+H11+K11+L11+M11)</f>
        <v>3.2179999999999995</v>
      </c>
      <c r="O11" s="483">
        <f>C11+N11</f>
        <v>5.5579999999999998</v>
      </c>
      <c r="P11" s="484">
        <f>O11*1390000</f>
        <v>7725620</v>
      </c>
      <c r="Q11" s="484">
        <f>(C11+D11+K11)*10.5%*1390000</f>
        <v>399902.99999999994</v>
      </c>
      <c r="R11" s="484">
        <f>P11-Q11</f>
        <v>7325717</v>
      </c>
      <c r="S11" s="473">
        <v>22</v>
      </c>
      <c r="T11" s="485">
        <f t="shared" si="10"/>
        <v>7325717</v>
      </c>
      <c r="U11" s="486"/>
      <c r="V11" s="487" t="s">
        <v>183</v>
      </c>
      <c r="W11" s="488" t="s">
        <v>184</v>
      </c>
      <c r="X11" s="489">
        <f>F45</f>
        <v>4.0000000000000009</v>
      </c>
      <c r="Y11" s="490">
        <f t="shared" si="7"/>
        <v>4.0000000000000009</v>
      </c>
      <c r="Z11" s="487">
        <f t="shared" si="8"/>
        <v>5560000.0000000009</v>
      </c>
      <c r="AA11" s="169"/>
      <c r="AB11" s="151">
        <f t="shared" si="9"/>
        <v>5560000.0000000009</v>
      </c>
      <c r="AC11" s="490"/>
      <c r="AD11" s="487"/>
      <c r="AE11" s="487">
        <f>AD11+AA11</f>
        <v>0</v>
      </c>
      <c r="AF11" s="491"/>
      <c r="AG11" s="492"/>
      <c r="AH11" s="492"/>
      <c r="AI11" s="492"/>
      <c r="AJ11" s="492"/>
      <c r="AK11" s="492"/>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c r="BP11" s="492"/>
      <c r="BQ11" s="492"/>
      <c r="BR11" s="492"/>
      <c r="BS11" s="493"/>
      <c r="BT11" s="493"/>
      <c r="BU11" s="493"/>
      <c r="BV11" s="493"/>
      <c r="BW11" s="493"/>
      <c r="BX11" s="493"/>
      <c r="BY11" s="493"/>
      <c r="BZ11" s="493"/>
      <c r="CA11" s="493"/>
      <c r="CB11" s="493"/>
      <c r="CC11" s="493"/>
    </row>
    <row r="12" spans="1:82" s="212" customFormat="1" ht="15.75">
      <c r="A12" s="338">
        <v>4</v>
      </c>
      <c r="B12" s="368" t="s">
        <v>310</v>
      </c>
      <c r="C12" s="371">
        <v>2.67</v>
      </c>
      <c r="D12" s="371"/>
      <c r="E12" s="371">
        <v>0.3</v>
      </c>
      <c r="F12" s="373">
        <v>0.2</v>
      </c>
      <c r="G12" s="371">
        <v>40</v>
      </c>
      <c r="H12" s="374">
        <f t="shared" si="0"/>
        <v>1.0680000000000001</v>
      </c>
      <c r="I12" s="375"/>
      <c r="J12" s="376"/>
      <c r="K12" s="378"/>
      <c r="L12" s="371"/>
      <c r="M12" s="377">
        <v>0.4</v>
      </c>
      <c r="N12" s="374">
        <f t="shared" si="1"/>
        <v>1.968</v>
      </c>
      <c r="O12" s="342">
        <f t="shared" si="2"/>
        <v>4.6379999999999999</v>
      </c>
      <c r="P12" s="343">
        <f t="shared" si="3"/>
        <v>6446820</v>
      </c>
      <c r="Q12" s="343">
        <f t="shared" si="4"/>
        <v>389686.5</v>
      </c>
      <c r="R12" s="343">
        <f t="shared" si="5"/>
        <v>6057133.5</v>
      </c>
      <c r="S12" s="473">
        <v>22</v>
      </c>
      <c r="T12" s="405">
        <f t="shared" si="10"/>
        <v>6057133.5</v>
      </c>
      <c r="U12" s="398"/>
      <c r="V12" s="149" t="s">
        <v>186</v>
      </c>
      <c r="W12" s="262" t="s">
        <v>63</v>
      </c>
      <c r="X12" s="168">
        <f>M45</f>
        <v>7.200000000000002</v>
      </c>
      <c r="Y12" s="152">
        <f t="shared" si="7"/>
        <v>7.200000000000002</v>
      </c>
      <c r="Z12" s="263">
        <f t="shared" si="8"/>
        <v>10008000.000000002</v>
      </c>
      <c r="AA12" s="150"/>
      <c r="AB12" s="264">
        <f t="shared" si="9"/>
        <v>10008000.000000002</v>
      </c>
      <c r="AC12" s="152"/>
      <c r="AD12" s="149"/>
      <c r="AE12" s="149"/>
      <c r="AF12" s="16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1"/>
      <c r="BT12" s="211"/>
      <c r="BU12" s="211"/>
      <c r="BV12" s="211"/>
      <c r="BW12" s="211"/>
      <c r="BX12" s="211"/>
      <c r="BY12" s="211"/>
      <c r="BZ12" s="211"/>
      <c r="CA12" s="211"/>
      <c r="CB12" s="211"/>
      <c r="CC12" s="211"/>
    </row>
    <row r="13" spans="1:82" s="212" customFormat="1" ht="15.75">
      <c r="A13" s="338">
        <v>5</v>
      </c>
      <c r="B13" s="368" t="s">
        <v>311</v>
      </c>
      <c r="C13" s="378">
        <v>2.66</v>
      </c>
      <c r="D13" s="371">
        <v>0.3</v>
      </c>
      <c r="E13" s="372">
        <v>0.3</v>
      </c>
      <c r="F13" s="373">
        <v>0.2</v>
      </c>
      <c r="G13" s="372">
        <v>70</v>
      </c>
      <c r="H13" s="374">
        <f t="shared" si="0"/>
        <v>2.0720000000000001</v>
      </c>
      <c r="I13" s="375"/>
      <c r="J13" s="376"/>
      <c r="K13" s="374"/>
      <c r="L13" s="371"/>
      <c r="M13" s="377">
        <v>0.4</v>
      </c>
      <c r="N13" s="374">
        <f t="shared" si="1"/>
        <v>3.2719999999999998</v>
      </c>
      <c r="O13" s="342">
        <f t="shared" si="2"/>
        <v>5.9320000000000004</v>
      </c>
      <c r="P13" s="343">
        <f t="shared" si="3"/>
        <v>8245480.0000000009</v>
      </c>
      <c r="Q13" s="343">
        <f t="shared" si="4"/>
        <v>432011.99999999994</v>
      </c>
      <c r="R13" s="343">
        <f t="shared" si="5"/>
        <v>7813468.0000000009</v>
      </c>
      <c r="S13" s="473">
        <v>22</v>
      </c>
      <c r="T13" s="405">
        <f t="shared" si="10"/>
        <v>7813468.0000000009</v>
      </c>
      <c r="U13" s="398" t="s">
        <v>376</v>
      </c>
      <c r="V13" s="149" t="s">
        <v>188</v>
      </c>
      <c r="W13" s="262" t="s">
        <v>52</v>
      </c>
      <c r="X13" s="168">
        <f>H45</f>
        <v>47.159199999999998</v>
      </c>
      <c r="Y13" s="152">
        <f t="shared" si="7"/>
        <v>47.159199999999998</v>
      </c>
      <c r="Z13" s="263">
        <f t="shared" si="8"/>
        <v>65551288</v>
      </c>
      <c r="AA13" s="150"/>
      <c r="AB13" s="264">
        <f t="shared" si="9"/>
        <v>65551288</v>
      </c>
      <c r="AC13" s="152"/>
      <c r="AD13" s="149"/>
      <c r="AE13" s="149">
        <f>AD13+AA13</f>
        <v>0</v>
      </c>
      <c r="AF13" s="16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1"/>
      <c r="BT13" s="211"/>
      <c r="BU13" s="211"/>
      <c r="BV13" s="211"/>
      <c r="BW13" s="211"/>
      <c r="BX13" s="211"/>
      <c r="BY13" s="211"/>
      <c r="BZ13" s="211"/>
      <c r="CA13" s="211"/>
      <c r="CB13" s="211"/>
      <c r="CC13" s="211"/>
    </row>
    <row r="14" spans="1:82" s="212" customFormat="1" ht="15.75">
      <c r="A14" s="338">
        <v>6</v>
      </c>
      <c r="B14" s="368" t="s">
        <v>312</v>
      </c>
      <c r="C14" s="378">
        <v>2.66</v>
      </c>
      <c r="D14" s="371"/>
      <c r="E14" s="371">
        <v>0.3</v>
      </c>
      <c r="F14" s="379">
        <v>0.2</v>
      </c>
      <c r="G14" s="371">
        <v>70</v>
      </c>
      <c r="H14" s="374">
        <f t="shared" si="0"/>
        <v>1.8620000000000001</v>
      </c>
      <c r="I14" s="375"/>
      <c r="J14" s="380"/>
      <c r="K14" s="374"/>
      <c r="L14" s="371"/>
      <c r="M14" s="377">
        <v>0.4</v>
      </c>
      <c r="N14" s="374">
        <f t="shared" si="1"/>
        <v>2.762</v>
      </c>
      <c r="O14" s="342">
        <f t="shared" si="2"/>
        <v>5.4220000000000006</v>
      </c>
      <c r="P14" s="343">
        <f t="shared" si="3"/>
        <v>7536580.0000000009</v>
      </c>
      <c r="Q14" s="343">
        <f t="shared" si="4"/>
        <v>388227</v>
      </c>
      <c r="R14" s="343">
        <f t="shared" si="5"/>
        <v>7148353.0000000009</v>
      </c>
      <c r="S14" s="473">
        <v>22</v>
      </c>
      <c r="T14" s="405">
        <f t="shared" si="10"/>
        <v>7148353.0000000009</v>
      </c>
      <c r="U14" s="398"/>
      <c r="V14" s="149" t="s">
        <v>190</v>
      </c>
      <c r="W14" s="262" t="s">
        <v>54</v>
      </c>
      <c r="X14" s="168">
        <f>I45</f>
        <v>0</v>
      </c>
      <c r="Y14" s="152">
        <f t="shared" si="7"/>
        <v>0</v>
      </c>
      <c r="Z14" s="263">
        <f t="shared" si="8"/>
        <v>0</v>
      </c>
      <c r="AA14" s="150"/>
      <c r="AB14" s="264">
        <f t="shared" si="9"/>
        <v>0</v>
      </c>
      <c r="AC14" s="152"/>
      <c r="AD14" s="149"/>
      <c r="AE14" s="149">
        <f>AD14+AA14</f>
        <v>0</v>
      </c>
      <c r="AF14" s="16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1"/>
      <c r="BT14" s="211"/>
      <c r="BU14" s="211"/>
      <c r="BV14" s="211"/>
      <c r="BW14" s="211"/>
      <c r="BX14" s="211"/>
      <c r="BY14" s="211"/>
      <c r="BZ14" s="211"/>
      <c r="CA14" s="211"/>
      <c r="CB14" s="211"/>
      <c r="CC14" s="211"/>
    </row>
    <row r="15" spans="1:82" s="212" customFormat="1" ht="15.75">
      <c r="A15" s="338">
        <v>7</v>
      </c>
      <c r="B15" s="368" t="s">
        <v>313</v>
      </c>
      <c r="C15" s="381">
        <v>2.46</v>
      </c>
      <c r="D15" s="382"/>
      <c r="E15" s="382">
        <v>0.3</v>
      </c>
      <c r="F15" s="382">
        <v>0.2</v>
      </c>
      <c r="G15" s="382">
        <v>40</v>
      </c>
      <c r="H15" s="374">
        <f t="shared" si="0"/>
        <v>0.9840000000000001</v>
      </c>
      <c r="I15" s="383"/>
      <c r="J15" s="380"/>
      <c r="K15" s="374"/>
      <c r="L15" s="371"/>
      <c r="M15" s="384">
        <v>0.4</v>
      </c>
      <c r="N15" s="374">
        <f t="shared" si="1"/>
        <v>1.8839999999999999</v>
      </c>
      <c r="O15" s="342">
        <f t="shared" si="2"/>
        <v>4.3439999999999994</v>
      </c>
      <c r="P15" s="343">
        <f t="shared" si="3"/>
        <v>6038159.9999999991</v>
      </c>
      <c r="Q15" s="343">
        <f t="shared" si="4"/>
        <v>359036.99999999994</v>
      </c>
      <c r="R15" s="343">
        <f t="shared" si="5"/>
        <v>5679122.9999999991</v>
      </c>
      <c r="S15" s="473">
        <v>22</v>
      </c>
      <c r="T15" s="405">
        <f t="shared" si="10"/>
        <v>5679122.9999999991</v>
      </c>
      <c r="U15" s="399"/>
      <c r="V15" s="149" t="s">
        <v>192</v>
      </c>
      <c r="W15" s="262" t="s">
        <v>57</v>
      </c>
      <c r="X15" s="168">
        <f>K45</f>
        <v>2.2329999999999997</v>
      </c>
      <c r="Y15" s="152">
        <f t="shared" si="7"/>
        <v>2.2329999999999997</v>
      </c>
      <c r="Z15" s="263">
        <f t="shared" si="8"/>
        <v>3103869.9999999995</v>
      </c>
      <c r="AA15" s="150">
        <f>Z15*10.5%</f>
        <v>325906.34999999992</v>
      </c>
      <c r="AB15" s="264">
        <f>Z15-AA15</f>
        <v>2777963.6499999994</v>
      </c>
      <c r="AC15" s="152">
        <f>X15*21.5%</f>
        <v>0.48009499999999994</v>
      </c>
      <c r="AD15" s="149">
        <f>AC15*1390000</f>
        <v>667332.04999999993</v>
      </c>
      <c r="AE15" s="149">
        <f>AD15+AA15</f>
        <v>993238.39999999991</v>
      </c>
      <c r="AF15" s="153">
        <f>Z15*2%</f>
        <v>62077.399999999994</v>
      </c>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1"/>
      <c r="BT15" s="211"/>
      <c r="BU15" s="211"/>
      <c r="BV15" s="211"/>
      <c r="BW15" s="211"/>
      <c r="BX15" s="211"/>
      <c r="BY15" s="211"/>
      <c r="BZ15" s="211"/>
      <c r="CA15" s="211"/>
      <c r="CB15" s="211"/>
      <c r="CC15" s="211"/>
    </row>
    <row r="16" spans="1:82" s="212" customFormat="1" ht="15.75">
      <c r="A16" s="338">
        <v>8</v>
      </c>
      <c r="B16" s="368" t="s">
        <v>314</v>
      </c>
      <c r="C16" s="378">
        <v>4.0599999999999996</v>
      </c>
      <c r="D16" s="371"/>
      <c r="E16" s="372">
        <v>0.3</v>
      </c>
      <c r="F16" s="373">
        <v>0.2</v>
      </c>
      <c r="G16" s="372">
        <v>40</v>
      </c>
      <c r="H16" s="374">
        <f t="shared" si="0"/>
        <v>1.7051999999999998</v>
      </c>
      <c r="I16" s="375"/>
      <c r="J16" s="385">
        <v>5</v>
      </c>
      <c r="K16" s="374">
        <f>C16*J16/100</f>
        <v>0.20299999999999996</v>
      </c>
      <c r="L16" s="371"/>
      <c r="M16" s="377">
        <v>0.4</v>
      </c>
      <c r="N16" s="374">
        <f t="shared" si="1"/>
        <v>2.8081999999999994</v>
      </c>
      <c r="O16" s="342">
        <f t="shared" si="2"/>
        <v>6.868199999999999</v>
      </c>
      <c r="P16" s="343">
        <f t="shared" si="3"/>
        <v>9546797.9999999981</v>
      </c>
      <c r="Q16" s="343">
        <f t="shared" si="4"/>
        <v>622184.85</v>
      </c>
      <c r="R16" s="343">
        <f t="shared" si="5"/>
        <v>8924613.1499999985</v>
      </c>
      <c r="S16" s="473">
        <v>22</v>
      </c>
      <c r="T16" s="405">
        <f t="shared" si="10"/>
        <v>8924613.1499999985</v>
      </c>
      <c r="U16" s="398"/>
      <c r="V16" s="149" t="s">
        <v>193</v>
      </c>
      <c r="W16" s="262" t="s">
        <v>194</v>
      </c>
      <c r="X16" s="168">
        <f>L45</f>
        <v>1.2</v>
      </c>
      <c r="Y16" s="152">
        <f t="shared" si="7"/>
        <v>1.2</v>
      </c>
      <c r="Z16" s="263">
        <f t="shared" si="8"/>
        <v>1668000</v>
      </c>
      <c r="AA16" s="150"/>
      <c r="AB16" s="264">
        <f t="shared" si="9"/>
        <v>1668000</v>
      </c>
      <c r="AC16" s="152"/>
      <c r="AD16" s="149"/>
      <c r="AE16" s="149"/>
      <c r="AF16" s="16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1"/>
      <c r="BT16" s="211"/>
      <c r="BU16" s="211"/>
      <c r="BV16" s="211"/>
      <c r="BW16" s="211"/>
      <c r="BX16" s="211"/>
      <c r="BY16" s="211"/>
      <c r="BZ16" s="211"/>
      <c r="CA16" s="211"/>
      <c r="CB16" s="211"/>
      <c r="CC16" s="211"/>
    </row>
    <row r="17" spans="1:81" s="212" customFormat="1" ht="15.75">
      <c r="A17" s="338">
        <v>9</v>
      </c>
      <c r="B17" s="368" t="s">
        <v>315</v>
      </c>
      <c r="C17" s="371">
        <v>4.0599999999999996</v>
      </c>
      <c r="D17" s="371">
        <v>0.4</v>
      </c>
      <c r="E17" s="372">
        <v>0.3</v>
      </c>
      <c r="F17" s="373">
        <v>0.2</v>
      </c>
      <c r="G17" s="371">
        <v>40</v>
      </c>
      <c r="H17" s="374">
        <f t="shared" si="0"/>
        <v>1.9626400000000002</v>
      </c>
      <c r="I17" s="375"/>
      <c r="J17" s="385">
        <v>11</v>
      </c>
      <c r="K17" s="374">
        <f>C17*J17/100</f>
        <v>0.44659999999999994</v>
      </c>
      <c r="L17" s="371">
        <v>0.3</v>
      </c>
      <c r="M17" s="377">
        <v>0.4</v>
      </c>
      <c r="N17" s="374">
        <f t="shared" si="1"/>
        <v>4.0092400000000001</v>
      </c>
      <c r="O17" s="342">
        <f t="shared" si="2"/>
        <v>8.0692400000000006</v>
      </c>
      <c r="P17" s="343">
        <f t="shared" si="3"/>
        <v>11216243.600000001</v>
      </c>
      <c r="Q17" s="343">
        <f t="shared" si="4"/>
        <v>716118.27</v>
      </c>
      <c r="R17" s="343">
        <f t="shared" si="5"/>
        <v>10500125.330000002</v>
      </c>
      <c r="S17" s="473">
        <v>22</v>
      </c>
      <c r="T17" s="405">
        <f t="shared" si="10"/>
        <v>10500125.330000002</v>
      </c>
      <c r="U17" s="398"/>
      <c r="V17" s="166"/>
      <c r="W17" s="167"/>
      <c r="X17" s="168">
        <f t="shared" ref="X17:AE17" si="11">SUM(X8:X16)</f>
        <v>183.2422</v>
      </c>
      <c r="Y17" s="152">
        <f t="shared" si="11"/>
        <v>183.2422</v>
      </c>
      <c r="Z17" s="265">
        <f t="shared" si="11"/>
        <v>254706658</v>
      </c>
      <c r="AA17" s="150">
        <f t="shared" si="11"/>
        <v>16562843.85</v>
      </c>
      <c r="AB17" s="169">
        <f t="shared" si="11"/>
        <v>238143814.15000001</v>
      </c>
      <c r="AC17" s="152">
        <f t="shared" si="11"/>
        <v>24.398844999999998</v>
      </c>
      <c r="AD17" s="150">
        <f t="shared" si="11"/>
        <v>33914394.549999997</v>
      </c>
      <c r="AE17" s="150">
        <f t="shared" si="11"/>
        <v>50477238.399999999</v>
      </c>
      <c r="AF17" s="150">
        <f>SUM(AF8:AF16)</f>
        <v>3154827.4</v>
      </c>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1"/>
      <c r="BT17" s="211"/>
      <c r="BU17" s="211"/>
      <c r="BV17" s="211"/>
      <c r="BW17" s="211"/>
      <c r="BX17" s="211"/>
      <c r="BY17" s="211"/>
      <c r="BZ17" s="211"/>
      <c r="CA17" s="211"/>
      <c r="CB17" s="211"/>
      <c r="CC17" s="211"/>
    </row>
    <row r="18" spans="1:81" s="212" customFormat="1" ht="15.75">
      <c r="A18" s="338">
        <v>10</v>
      </c>
      <c r="B18" s="368" t="s">
        <v>316</v>
      </c>
      <c r="C18" s="371"/>
      <c r="D18" s="371"/>
      <c r="E18" s="372"/>
      <c r="F18" s="373"/>
      <c r="G18" s="372">
        <v>70</v>
      </c>
      <c r="H18" s="374">
        <f t="shared" si="0"/>
        <v>0</v>
      </c>
      <c r="I18" s="375"/>
      <c r="J18" s="376"/>
      <c r="K18" s="386"/>
      <c r="L18" s="371"/>
      <c r="M18" s="387"/>
      <c r="N18" s="374">
        <f t="shared" si="1"/>
        <v>0</v>
      </c>
      <c r="O18" s="342">
        <f t="shared" si="2"/>
        <v>0</v>
      </c>
      <c r="P18" s="343">
        <f t="shared" si="3"/>
        <v>0</v>
      </c>
      <c r="Q18" s="343">
        <f t="shared" si="4"/>
        <v>0</v>
      </c>
      <c r="R18" s="343">
        <f t="shared" si="5"/>
        <v>0</v>
      </c>
      <c r="S18" s="473"/>
      <c r="T18" s="405">
        <f t="shared" si="10"/>
        <v>0</v>
      </c>
      <c r="U18" s="400" t="s">
        <v>47</v>
      </c>
      <c r="V18" s="114"/>
      <c r="W18" s="113"/>
      <c r="X18" s="552"/>
      <c r="Y18" s="552"/>
      <c r="Z18" s="116"/>
      <c r="AA18" s="117"/>
      <c r="AB18" s="172"/>
      <c r="AC18" s="114"/>
      <c r="AD18" s="114"/>
      <c r="AE18" s="114"/>
      <c r="AF18" s="119"/>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1"/>
      <c r="BT18" s="211"/>
      <c r="BU18" s="211"/>
      <c r="BV18" s="211"/>
      <c r="BW18" s="211"/>
      <c r="BX18" s="211"/>
      <c r="BY18" s="211"/>
      <c r="BZ18" s="211"/>
      <c r="CA18" s="211"/>
      <c r="CB18" s="211"/>
      <c r="CC18" s="211"/>
    </row>
    <row r="19" spans="1:81" s="212" customFormat="1" ht="15.75">
      <c r="A19" s="338">
        <v>11</v>
      </c>
      <c r="B19" s="368" t="s">
        <v>317</v>
      </c>
      <c r="C19" s="378">
        <v>3</v>
      </c>
      <c r="D19" s="371">
        <v>0.3</v>
      </c>
      <c r="E19" s="372">
        <v>0.3</v>
      </c>
      <c r="F19" s="373">
        <v>0.2</v>
      </c>
      <c r="G19" s="372">
        <v>40</v>
      </c>
      <c r="H19" s="374">
        <f t="shared" si="0"/>
        <v>1.32</v>
      </c>
      <c r="I19" s="375"/>
      <c r="J19" s="376"/>
      <c r="K19" s="374"/>
      <c r="L19" s="371"/>
      <c r="M19" s="377">
        <v>0.4</v>
      </c>
      <c r="N19" s="374">
        <f t="shared" si="1"/>
        <v>2.52</v>
      </c>
      <c r="O19" s="342">
        <f t="shared" si="2"/>
        <v>5.52</v>
      </c>
      <c r="P19" s="343">
        <f t="shared" si="3"/>
        <v>7672799.9999999991</v>
      </c>
      <c r="Q19" s="343">
        <f t="shared" si="4"/>
        <v>481634.99999999994</v>
      </c>
      <c r="R19" s="343">
        <f t="shared" si="5"/>
        <v>7191164.9999999991</v>
      </c>
      <c r="S19" s="473">
        <v>22</v>
      </c>
      <c r="T19" s="405">
        <f t="shared" si="10"/>
        <v>7191164.9999999981</v>
      </c>
      <c r="U19" s="398"/>
      <c r="V19" s="149" t="s">
        <v>68</v>
      </c>
      <c r="W19" s="173">
        <v>6001</v>
      </c>
      <c r="X19" s="552">
        <f>AA8</f>
        <v>15653137.5</v>
      </c>
      <c r="Y19" s="552"/>
      <c r="Z19" s="116"/>
      <c r="AA19" s="174"/>
      <c r="AB19" s="175"/>
      <c r="AC19" s="175"/>
      <c r="AD19" s="176">
        <f>AD17*12</f>
        <v>406972734.59999996</v>
      </c>
      <c r="AE19" s="114"/>
      <c r="AF19" s="119"/>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1"/>
      <c r="BT19" s="211"/>
      <c r="BU19" s="211"/>
      <c r="BV19" s="211"/>
      <c r="BW19" s="211"/>
      <c r="BX19" s="211"/>
      <c r="BY19" s="211"/>
      <c r="BZ19" s="211"/>
      <c r="CA19" s="211"/>
      <c r="CB19" s="211"/>
      <c r="CC19" s="211"/>
    </row>
    <row r="20" spans="1:81" s="212" customFormat="1" ht="15.75">
      <c r="A20" s="338">
        <v>12</v>
      </c>
      <c r="B20" s="388" t="s">
        <v>318</v>
      </c>
      <c r="C20" s="382">
        <v>2.67</v>
      </c>
      <c r="D20" s="382"/>
      <c r="E20" s="382">
        <v>0.3</v>
      </c>
      <c r="F20" s="382">
        <v>0.2</v>
      </c>
      <c r="G20" s="382">
        <v>40</v>
      </c>
      <c r="H20" s="374">
        <f t="shared" si="0"/>
        <v>1.0680000000000001</v>
      </c>
      <c r="I20" s="383"/>
      <c r="J20" s="380"/>
      <c r="K20" s="386"/>
      <c r="L20" s="371"/>
      <c r="M20" s="384">
        <v>0.4</v>
      </c>
      <c r="N20" s="374">
        <f t="shared" si="1"/>
        <v>1.968</v>
      </c>
      <c r="O20" s="342">
        <f t="shared" si="2"/>
        <v>4.6379999999999999</v>
      </c>
      <c r="P20" s="343">
        <f t="shared" si="3"/>
        <v>6446820</v>
      </c>
      <c r="Q20" s="343">
        <f t="shared" si="4"/>
        <v>389686.5</v>
      </c>
      <c r="R20" s="343">
        <f t="shared" si="5"/>
        <v>6057133.5</v>
      </c>
      <c r="S20" s="473">
        <v>22</v>
      </c>
      <c r="T20" s="405">
        <f t="shared" si="10"/>
        <v>6057133.5</v>
      </c>
      <c r="U20" s="398"/>
      <c r="V20" s="149" t="s">
        <v>69</v>
      </c>
      <c r="W20" s="173">
        <v>6101</v>
      </c>
      <c r="X20" s="552">
        <f>AA9</f>
        <v>583799.99999999988</v>
      </c>
      <c r="Y20" s="552"/>
      <c r="Z20" s="116"/>
      <c r="AA20" s="174"/>
      <c r="AB20" s="175"/>
      <c r="AC20" s="175"/>
      <c r="AD20" s="176"/>
      <c r="AE20" s="114"/>
      <c r="AF20" s="119"/>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1"/>
      <c r="BT20" s="211"/>
      <c r="BU20" s="211"/>
      <c r="BV20" s="211"/>
      <c r="BW20" s="211"/>
      <c r="BX20" s="211"/>
      <c r="BY20" s="211"/>
      <c r="BZ20" s="211"/>
      <c r="CA20" s="211"/>
      <c r="CB20" s="211"/>
      <c r="CC20" s="211"/>
    </row>
    <row r="21" spans="1:81" s="212" customFormat="1" ht="15.75">
      <c r="A21" s="338">
        <v>13</v>
      </c>
      <c r="B21" s="368" t="s">
        <v>319</v>
      </c>
      <c r="C21" s="378">
        <v>4.0599999999999996</v>
      </c>
      <c r="D21" s="371">
        <v>0.3</v>
      </c>
      <c r="E21" s="372">
        <v>0.3</v>
      </c>
      <c r="F21" s="373">
        <v>0.2</v>
      </c>
      <c r="G21" s="371">
        <v>40</v>
      </c>
      <c r="H21" s="374">
        <f t="shared" si="0"/>
        <v>1.8901599999999998</v>
      </c>
      <c r="I21" s="375"/>
      <c r="J21" s="385">
        <v>9</v>
      </c>
      <c r="K21" s="374">
        <f>C21*J21/100</f>
        <v>0.3654</v>
      </c>
      <c r="L21" s="371"/>
      <c r="M21" s="377">
        <v>0.4</v>
      </c>
      <c r="N21" s="374">
        <f t="shared" si="1"/>
        <v>3.4555599999999997</v>
      </c>
      <c r="O21" s="342">
        <f t="shared" si="2"/>
        <v>7.5155599999999989</v>
      </c>
      <c r="P21" s="343">
        <f t="shared" si="3"/>
        <v>10446628.399999999</v>
      </c>
      <c r="Q21" s="343">
        <f t="shared" si="4"/>
        <v>689672.12999999989</v>
      </c>
      <c r="R21" s="343">
        <f t="shared" si="5"/>
        <v>9756956.2699999996</v>
      </c>
      <c r="S21" s="473">
        <v>22</v>
      </c>
      <c r="T21" s="405">
        <f t="shared" si="10"/>
        <v>9756956.2699999996</v>
      </c>
      <c r="U21" s="398"/>
      <c r="V21" s="149" t="s">
        <v>201</v>
      </c>
      <c r="W21" s="173">
        <v>6117</v>
      </c>
      <c r="X21" s="552">
        <f>AA15</f>
        <v>325906.34999999992</v>
      </c>
      <c r="Y21" s="552"/>
      <c r="Z21" s="116"/>
      <c r="AA21" s="174"/>
      <c r="AB21" s="266"/>
      <c r="AC21" s="177"/>
      <c r="AD21" s="176"/>
      <c r="AE21" s="114"/>
      <c r="AF21" s="119"/>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1"/>
      <c r="BT21" s="211"/>
      <c r="BU21" s="211"/>
      <c r="BV21" s="211"/>
      <c r="BW21" s="211"/>
      <c r="BX21" s="211"/>
      <c r="BY21" s="211"/>
      <c r="BZ21" s="211"/>
      <c r="CA21" s="211"/>
      <c r="CB21" s="211"/>
      <c r="CC21" s="211"/>
    </row>
    <row r="22" spans="1:81" s="212" customFormat="1" ht="15.75">
      <c r="A22" s="338">
        <v>14</v>
      </c>
      <c r="B22" s="368" t="s">
        <v>320</v>
      </c>
      <c r="C22" s="378">
        <v>4.0599999999999996</v>
      </c>
      <c r="D22" s="371"/>
      <c r="E22" s="371">
        <v>0.3</v>
      </c>
      <c r="F22" s="373">
        <v>0.2</v>
      </c>
      <c r="G22" s="372">
        <v>40</v>
      </c>
      <c r="H22" s="374">
        <f t="shared" si="0"/>
        <v>1.77016</v>
      </c>
      <c r="I22" s="375"/>
      <c r="J22" s="385">
        <v>9</v>
      </c>
      <c r="K22" s="374">
        <f>C22*J22/100</f>
        <v>0.3654</v>
      </c>
      <c r="L22" s="371"/>
      <c r="M22" s="377">
        <v>0.4</v>
      </c>
      <c r="N22" s="374">
        <f t="shared" si="1"/>
        <v>3.0355599999999998</v>
      </c>
      <c r="O22" s="342">
        <f t="shared" si="2"/>
        <v>7.095559999999999</v>
      </c>
      <c r="P22" s="343">
        <f t="shared" si="3"/>
        <v>9862828.3999999985</v>
      </c>
      <c r="Q22" s="343">
        <f t="shared" si="4"/>
        <v>645887.12999999989</v>
      </c>
      <c r="R22" s="343">
        <f t="shared" si="5"/>
        <v>9216941.2699999996</v>
      </c>
      <c r="S22" s="473">
        <v>22</v>
      </c>
      <c r="T22" s="405">
        <f t="shared" si="10"/>
        <v>9216941.2699999996</v>
      </c>
      <c r="U22" s="398"/>
      <c r="V22" s="145"/>
      <c r="W22" s="173">
        <v>6301</v>
      </c>
      <c r="X22" s="552">
        <f>AD17/21.5*17.5</f>
        <v>27604739.75</v>
      </c>
      <c r="Y22" s="552"/>
      <c r="Z22" s="116"/>
      <c r="AA22" s="178"/>
      <c r="AB22" s="179"/>
      <c r="AC22" s="179"/>
      <c r="AD22" s="114"/>
      <c r="AE22" s="114"/>
      <c r="AF22" s="119"/>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1"/>
      <c r="BT22" s="211"/>
      <c r="BU22" s="211"/>
      <c r="BV22" s="211"/>
      <c r="BW22" s="211"/>
      <c r="BX22" s="211"/>
      <c r="BY22" s="211"/>
      <c r="BZ22" s="211"/>
      <c r="CA22" s="211"/>
      <c r="CB22" s="211"/>
      <c r="CC22" s="211"/>
    </row>
    <row r="23" spans="1:81" s="212" customFormat="1" ht="15.75">
      <c r="A23" s="338">
        <v>15</v>
      </c>
      <c r="B23" s="368" t="s">
        <v>321</v>
      </c>
      <c r="C23" s="381">
        <v>4.0599999999999996</v>
      </c>
      <c r="D23" s="372"/>
      <c r="E23" s="372">
        <v>0.3</v>
      </c>
      <c r="F23" s="373">
        <v>0.2</v>
      </c>
      <c r="G23" s="371">
        <v>40</v>
      </c>
      <c r="H23" s="374">
        <f t="shared" si="0"/>
        <v>1.7214399999999999</v>
      </c>
      <c r="I23" s="375"/>
      <c r="J23" s="385">
        <v>6</v>
      </c>
      <c r="K23" s="374">
        <f>C23*J23/100</f>
        <v>0.24359999999999998</v>
      </c>
      <c r="L23" s="372"/>
      <c r="M23" s="387">
        <v>0.4</v>
      </c>
      <c r="N23" s="374">
        <f t="shared" si="1"/>
        <v>2.8650399999999996</v>
      </c>
      <c r="O23" s="342">
        <f t="shared" si="2"/>
        <v>6.9250399999999992</v>
      </c>
      <c r="P23" s="343">
        <f t="shared" si="3"/>
        <v>9625805.5999999996</v>
      </c>
      <c r="Q23" s="343">
        <f t="shared" si="4"/>
        <v>628110.41999999993</v>
      </c>
      <c r="R23" s="343">
        <f t="shared" si="5"/>
        <v>8997695.1799999997</v>
      </c>
      <c r="S23" s="473">
        <v>22</v>
      </c>
      <c r="T23" s="405">
        <f t="shared" si="10"/>
        <v>8997695.1799999997</v>
      </c>
      <c r="U23" s="398"/>
      <c r="V23" s="145"/>
      <c r="W23" s="173">
        <v>6302</v>
      </c>
      <c r="X23" s="552">
        <f>AD17/21.5*3</f>
        <v>4732241.0999999996</v>
      </c>
      <c r="Y23" s="552"/>
      <c r="Z23" s="116"/>
      <c r="AA23" s="117"/>
      <c r="AB23" s="118"/>
      <c r="AC23" s="114"/>
      <c r="AD23" s="114"/>
      <c r="AE23" s="114"/>
      <c r="AF23" s="119"/>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1"/>
      <c r="BT23" s="211"/>
      <c r="BU23" s="211"/>
      <c r="BV23" s="211"/>
      <c r="BW23" s="211"/>
      <c r="BX23" s="211"/>
      <c r="BY23" s="211"/>
      <c r="BZ23" s="211"/>
      <c r="CA23" s="211"/>
      <c r="CB23" s="211"/>
      <c r="CC23" s="211"/>
    </row>
    <row r="24" spans="1:81" s="212" customFormat="1" ht="15.75">
      <c r="A24" s="338">
        <v>16</v>
      </c>
      <c r="B24" s="368" t="s">
        <v>322</v>
      </c>
      <c r="C24" s="371">
        <v>2.86</v>
      </c>
      <c r="D24" s="372"/>
      <c r="E24" s="371">
        <v>0.3</v>
      </c>
      <c r="F24" s="373">
        <v>0.2</v>
      </c>
      <c r="G24" s="372">
        <v>40</v>
      </c>
      <c r="H24" s="374">
        <f t="shared" si="0"/>
        <v>1.1439999999999999</v>
      </c>
      <c r="I24" s="375"/>
      <c r="J24" s="376"/>
      <c r="K24" s="386"/>
      <c r="L24" s="372"/>
      <c r="M24" s="387">
        <v>0.4</v>
      </c>
      <c r="N24" s="374">
        <f t="shared" si="1"/>
        <v>2.044</v>
      </c>
      <c r="O24" s="342">
        <f t="shared" si="2"/>
        <v>4.9039999999999999</v>
      </c>
      <c r="P24" s="343">
        <f t="shared" si="3"/>
        <v>6816560</v>
      </c>
      <c r="Q24" s="343">
        <f t="shared" si="4"/>
        <v>417416.99999999994</v>
      </c>
      <c r="R24" s="343">
        <f t="shared" si="5"/>
        <v>6399143</v>
      </c>
      <c r="S24" s="473">
        <v>22</v>
      </c>
      <c r="T24" s="405">
        <f t="shared" si="10"/>
        <v>6399143</v>
      </c>
      <c r="U24" s="398"/>
      <c r="V24" s="145"/>
      <c r="W24" s="173">
        <v>6304</v>
      </c>
      <c r="X24" s="553">
        <f>AD17/21.5-AB21</f>
        <v>1577413.7</v>
      </c>
      <c r="Y24" s="553"/>
      <c r="Z24" s="116"/>
      <c r="AA24" s="117"/>
      <c r="AB24" s="118"/>
      <c r="AC24" s="114"/>
      <c r="AD24" s="114"/>
      <c r="AE24" s="114"/>
      <c r="AF24" s="119"/>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1"/>
      <c r="BT24" s="211"/>
      <c r="BU24" s="211"/>
      <c r="BV24" s="211"/>
      <c r="BW24" s="211"/>
      <c r="BX24" s="211"/>
      <c r="BY24" s="211"/>
      <c r="BZ24" s="211"/>
      <c r="CA24" s="211"/>
      <c r="CB24" s="211"/>
      <c r="CC24" s="211"/>
    </row>
    <row r="25" spans="1:81" s="212" customFormat="1" ht="15.75">
      <c r="A25" s="338">
        <v>17</v>
      </c>
      <c r="B25" s="368" t="s">
        <v>323</v>
      </c>
      <c r="C25" s="378">
        <v>3.99</v>
      </c>
      <c r="D25" s="371">
        <v>0.4</v>
      </c>
      <c r="E25" s="371">
        <v>0.3</v>
      </c>
      <c r="F25" s="373">
        <v>0.2</v>
      </c>
      <c r="G25" s="371">
        <v>40</v>
      </c>
      <c r="H25" s="374">
        <f t="shared" si="0"/>
        <v>1.7560000000000002</v>
      </c>
      <c r="I25" s="375"/>
      <c r="J25" s="380"/>
      <c r="K25" s="374"/>
      <c r="L25" s="371"/>
      <c r="M25" s="377">
        <v>0.4</v>
      </c>
      <c r="N25" s="374">
        <f t="shared" si="1"/>
        <v>3.056</v>
      </c>
      <c r="O25" s="342">
        <f t="shared" si="2"/>
        <v>7.0460000000000003</v>
      </c>
      <c r="P25" s="343">
        <f t="shared" si="3"/>
        <v>9793940</v>
      </c>
      <c r="Q25" s="343">
        <f t="shared" si="4"/>
        <v>640720.5</v>
      </c>
      <c r="R25" s="343">
        <f t="shared" si="5"/>
        <v>9153219.5</v>
      </c>
      <c r="S25" s="473">
        <v>22</v>
      </c>
      <c r="T25" s="405">
        <f t="shared" si="10"/>
        <v>9153219.5</v>
      </c>
      <c r="U25" s="398"/>
      <c r="V25" s="554" t="s">
        <v>204</v>
      </c>
      <c r="W25" s="555"/>
      <c r="X25" s="554">
        <f>SUM(X19:X24)</f>
        <v>50477238.400000006</v>
      </c>
      <c r="Y25" s="555"/>
      <c r="Z25" s="116"/>
      <c r="AA25" s="117"/>
      <c r="AB25" s="118"/>
      <c r="AC25" s="114"/>
      <c r="AD25" s="114"/>
      <c r="AE25" s="114"/>
      <c r="AF25" s="119"/>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1"/>
      <c r="BT25" s="211"/>
      <c r="BU25" s="211"/>
      <c r="BV25" s="211"/>
      <c r="BW25" s="211"/>
      <c r="BX25" s="211"/>
      <c r="BY25" s="211"/>
      <c r="BZ25" s="211"/>
      <c r="CA25" s="211"/>
      <c r="CB25" s="211"/>
      <c r="CC25" s="211"/>
    </row>
    <row r="26" spans="1:81" s="212" customFormat="1" ht="15.75">
      <c r="A26" s="338">
        <v>18</v>
      </c>
      <c r="B26" s="368" t="s">
        <v>324</v>
      </c>
      <c r="C26" s="389">
        <v>4.0599999999999996</v>
      </c>
      <c r="D26" s="373"/>
      <c r="E26" s="373">
        <v>0.3</v>
      </c>
      <c r="F26" s="373">
        <v>0.2</v>
      </c>
      <c r="G26" s="373">
        <v>40</v>
      </c>
      <c r="H26" s="374">
        <f t="shared" si="0"/>
        <v>1.77016</v>
      </c>
      <c r="I26" s="375"/>
      <c r="J26" s="385">
        <v>9</v>
      </c>
      <c r="K26" s="374">
        <f>C26*J26/100</f>
        <v>0.3654</v>
      </c>
      <c r="L26" s="373"/>
      <c r="M26" s="379">
        <v>0.4</v>
      </c>
      <c r="N26" s="374">
        <f t="shared" si="1"/>
        <v>3.0355599999999998</v>
      </c>
      <c r="O26" s="342">
        <f t="shared" si="2"/>
        <v>7.095559999999999</v>
      </c>
      <c r="P26" s="343">
        <f t="shared" si="3"/>
        <v>9862828.3999999985</v>
      </c>
      <c r="Q26" s="343">
        <f t="shared" si="4"/>
        <v>645887.12999999989</v>
      </c>
      <c r="R26" s="343">
        <f t="shared" si="5"/>
        <v>9216941.2699999996</v>
      </c>
      <c r="S26" s="473">
        <v>22</v>
      </c>
      <c r="T26" s="405">
        <f t="shared" si="10"/>
        <v>9216941.2699999996</v>
      </c>
      <c r="U26" s="398" t="s">
        <v>375</v>
      </c>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1"/>
      <c r="BT26" s="211"/>
      <c r="BU26" s="211"/>
      <c r="BV26" s="211"/>
      <c r="BW26" s="211"/>
      <c r="BX26" s="211"/>
      <c r="BY26" s="211"/>
      <c r="BZ26" s="211"/>
      <c r="CA26" s="211"/>
      <c r="CB26" s="211"/>
      <c r="CC26" s="211"/>
    </row>
    <row r="27" spans="1:81" s="212" customFormat="1" ht="15.75">
      <c r="A27" s="338">
        <v>19</v>
      </c>
      <c r="B27" s="368" t="s">
        <v>325</v>
      </c>
      <c r="C27" s="378">
        <v>2.67</v>
      </c>
      <c r="D27" s="371"/>
      <c r="E27" s="373">
        <v>0.3</v>
      </c>
      <c r="F27" s="373">
        <v>0.2</v>
      </c>
      <c r="G27" s="372">
        <v>40</v>
      </c>
      <c r="H27" s="374">
        <f t="shared" si="0"/>
        <v>1.0680000000000001</v>
      </c>
      <c r="I27" s="375"/>
      <c r="J27" s="380"/>
      <c r="K27" s="374"/>
      <c r="L27" s="371"/>
      <c r="M27" s="377">
        <v>0.4</v>
      </c>
      <c r="N27" s="374">
        <f t="shared" si="1"/>
        <v>1.968</v>
      </c>
      <c r="O27" s="342">
        <f t="shared" si="2"/>
        <v>4.6379999999999999</v>
      </c>
      <c r="P27" s="343">
        <f t="shared" si="3"/>
        <v>6446820</v>
      </c>
      <c r="Q27" s="343">
        <f t="shared" si="4"/>
        <v>389686.5</v>
      </c>
      <c r="R27" s="343">
        <f t="shared" si="5"/>
        <v>6057133.5</v>
      </c>
      <c r="S27" s="473">
        <v>22</v>
      </c>
      <c r="T27" s="405">
        <f t="shared" si="10"/>
        <v>6057133.5</v>
      </c>
      <c r="U27" s="401"/>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1"/>
      <c r="BT27" s="211"/>
      <c r="BU27" s="211"/>
      <c r="BV27" s="211"/>
      <c r="BW27" s="211"/>
      <c r="BX27" s="211"/>
      <c r="BY27" s="211"/>
      <c r="BZ27" s="211"/>
      <c r="CA27" s="211"/>
      <c r="CB27" s="211"/>
      <c r="CC27" s="211"/>
    </row>
    <row r="28" spans="1:81" s="212" customFormat="1" ht="15.75">
      <c r="A28" s="338">
        <v>20</v>
      </c>
      <c r="B28" s="368" t="s">
        <v>326</v>
      </c>
      <c r="C28" s="371">
        <v>3.06</v>
      </c>
      <c r="D28" s="371">
        <v>0.3</v>
      </c>
      <c r="E28" s="372">
        <v>0.3</v>
      </c>
      <c r="F28" s="373">
        <v>0.2</v>
      </c>
      <c r="G28" s="372">
        <v>70</v>
      </c>
      <c r="H28" s="374">
        <f t="shared" si="0"/>
        <v>2.3519999999999999</v>
      </c>
      <c r="I28" s="375"/>
      <c r="J28" s="376"/>
      <c r="K28" s="378"/>
      <c r="L28" s="371"/>
      <c r="M28" s="377"/>
      <c r="N28" s="374">
        <f t="shared" si="1"/>
        <v>3.1520000000000001</v>
      </c>
      <c r="O28" s="342">
        <f t="shared" si="2"/>
        <v>6.2119999999999997</v>
      </c>
      <c r="P28" s="343">
        <f t="shared" si="3"/>
        <v>8634680</v>
      </c>
      <c r="Q28" s="343">
        <f t="shared" si="4"/>
        <v>490391.99999999994</v>
      </c>
      <c r="R28" s="343">
        <f t="shared" si="5"/>
        <v>8144288</v>
      </c>
      <c r="S28" s="473">
        <v>22</v>
      </c>
      <c r="T28" s="405">
        <f>R28/22*S28</f>
        <v>8144288.0000000009</v>
      </c>
      <c r="U28" s="398" t="s">
        <v>376</v>
      </c>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1"/>
      <c r="BT28" s="211"/>
      <c r="BU28" s="211"/>
      <c r="BV28" s="211"/>
      <c r="BW28" s="211"/>
      <c r="BX28" s="211"/>
      <c r="BY28" s="211"/>
      <c r="BZ28" s="211"/>
      <c r="CA28" s="211"/>
      <c r="CB28" s="211"/>
      <c r="CC28" s="211"/>
    </row>
    <row r="29" spans="1:81" s="212" customFormat="1" ht="15.75">
      <c r="A29" s="338">
        <v>21</v>
      </c>
      <c r="B29" s="368" t="s">
        <v>327</v>
      </c>
      <c r="C29" s="378">
        <v>2.66</v>
      </c>
      <c r="D29" s="371"/>
      <c r="E29" s="372">
        <v>0.3</v>
      </c>
      <c r="F29" s="373">
        <v>0.2</v>
      </c>
      <c r="G29" s="371">
        <v>70</v>
      </c>
      <c r="H29" s="374">
        <f t="shared" si="0"/>
        <v>1.8620000000000001</v>
      </c>
      <c r="I29" s="375"/>
      <c r="J29" s="376"/>
      <c r="K29" s="386"/>
      <c r="L29" s="371">
        <v>0.3</v>
      </c>
      <c r="M29" s="387"/>
      <c r="N29" s="374">
        <f t="shared" si="1"/>
        <v>2.6619999999999999</v>
      </c>
      <c r="O29" s="342">
        <f t="shared" si="2"/>
        <v>5.3220000000000001</v>
      </c>
      <c r="P29" s="343">
        <f t="shared" si="3"/>
        <v>7397580</v>
      </c>
      <c r="Q29" s="343">
        <f t="shared" si="4"/>
        <v>388227</v>
      </c>
      <c r="R29" s="343">
        <f t="shared" si="5"/>
        <v>7009353</v>
      </c>
      <c r="S29" s="473">
        <v>22</v>
      </c>
      <c r="T29" s="405">
        <f t="shared" si="10"/>
        <v>7009353</v>
      </c>
      <c r="U29" s="398"/>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c r="BF29" s="210"/>
      <c r="BG29" s="210"/>
      <c r="BH29" s="210"/>
      <c r="BI29" s="210"/>
      <c r="BJ29" s="210"/>
      <c r="BK29" s="210"/>
      <c r="BL29" s="210"/>
      <c r="BM29" s="210"/>
      <c r="BN29" s="210"/>
      <c r="BO29" s="210"/>
      <c r="BP29" s="210"/>
      <c r="BQ29" s="210"/>
      <c r="BR29" s="210"/>
      <c r="BS29" s="211"/>
      <c r="BT29" s="211"/>
      <c r="BU29" s="211"/>
      <c r="BV29" s="211"/>
      <c r="BW29" s="211"/>
      <c r="BX29" s="211"/>
      <c r="BY29" s="211"/>
      <c r="BZ29" s="211"/>
      <c r="CA29" s="211"/>
      <c r="CB29" s="211"/>
      <c r="CC29" s="211"/>
    </row>
    <row r="30" spans="1:81" s="212" customFormat="1" ht="15.75">
      <c r="A30" s="338">
        <v>22</v>
      </c>
      <c r="B30" s="368" t="s">
        <v>328</v>
      </c>
      <c r="C30" s="389">
        <v>3.33</v>
      </c>
      <c r="D30" s="373">
        <v>0.4</v>
      </c>
      <c r="E30" s="373">
        <v>0.3</v>
      </c>
      <c r="F30" s="373"/>
      <c r="G30" s="373">
        <v>40</v>
      </c>
      <c r="H30" s="390">
        <f t="shared" si="0"/>
        <v>1.492</v>
      </c>
      <c r="I30" s="391"/>
      <c r="J30" s="376"/>
      <c r="K30" s="390"/>
      <c r="L30" s="373">
        <v>0.3</v>
      </c>
      <c r="M30" s="379"/>
      <c r="N30" s="390">
        <f t="shared" si="1"/>
        <v>2.492</v>
      </c>
      <c r="O30" s="342">
        <f t="shared" si="2"/>
        <v>5.8220000000000001</v>
      </c>
      <c r="P30" s="343">
        <f t="shared" si="3"/>
        <v>8092580</v>
      </c>
      <c r="Q30" s="343">
        <f t="shared" si="4"/>
        <v>544393.5</v>
      </c>
      <c r="R30" s="343">
        <f t="shared" si="5"/>
        <v>7548186.5</v>
      </c>
      <c r="S30" s="473">
        <v>22</v>
      </c>
      <c r="T30" s="405">
        <f t="shared" si="10"/>
        <v>7548186.5</v>
      </c>
      <c r="U30" s="398"/>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0"/>
      <c r="BO30" s="210"/>
      <c r="BP30" s="210"/>
      <c r="BQ30" s="210"/>
      <c r="BR30" s="210"/>
      <c r="BS30" s="211"/>
      <c r="BT30" s="211"/>
      <c r="BU30" s="211"/>
      <c r="BV30" s="211"/>
      <c r="BW30" s="211"/>
      <c r="BX30" s="211"/>
      <c r="BY30" s="211"/>
      <c r="BZ30" s="211"/>
      <c r="CA30" s="211"/>
      <c r="CB30" s="211"/>
      <c r="CC30" s="211"/>
    </row>
    <row r="31" spans="1:81" s="212" customFormat="1" ht="15.75">
      <c r="A31" s="338">
        <v>23</v>
      </c>
      <c r="B31" s="368" t="s">
        <v>329</v>
      </c>
      <c r="C31" s="371">
        <v>3.46</v>
      </c>
      <c r="D31" s="371">
        <v>0.3</v>
      </c>
      <c r="E31" s="371">
        <v>0.3</v>
      </c>
      <c r="F31" s="373">
        <v>0.2</v>
      </c>
      <c r="G31" s="373">
        <v>40</v>
      </c>
      <c r="H31" s="374">
        <f t="shared" si="0"/>
        <v>1.5039999999999998</v>
      </c>
      <c r="I31" s="375"/>
      <c r="J31" s="380"/>
      <c r="K31" s="386"/>
      <c r="L31" s="371"/>
      <c r="M31" s="387">
        <v>0.4</v>
      </c>
      <c r="N31" s="374">
        <f t="shared" si="1"/>
        <v>2.7039999999999997</v>
      </c>
      <c r="O31" s="342">
        <f t="shared" si="2"/>
        <v>6.1639999999999997</v>
      </c>
      <c r="P31" s="343">
        <f t="shared" si="3"/>
        <v>8567960</v>
      </c>
      <c r="Q31" s="343">
        <f t="shared" si="4"/>
        <v>548772</v>
      </c>
      <c r="R31" s="343">
        <f t="shared" si="5"/>
        <v>8019188</v>
      </c>
      <c r="S31" s="473">
        <v>22</v>
      </c>
      <c r="T31" s="405">
        <f t="shared" si="10"/>
        <v>8019188</v>
      </c>
      <c r="U31" s="398" t="s">
        <v>376</v>
      </c>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S31" s="211"/>
      <c r="BT31" s="211"/>
      <c r="BU31" s="211"/>
      <c r="BV31" s="211"/>
      <c r="BW31" s="211"/>
      <c r="BX31" s="211"/>
      <c r="BY31" s="211"/>
      <c r="BZ31" s="211"/>
      <c r="CA31" s="211"/>
      <c r="CB31" s="211"/>
      <c r="CC31" s="211"/>
    </row>
    <row r="32" spans="1:81" s="212" customFormat="1" ht="15.75">
      <c r="A32" s="338">
        <v>24</v>
      </c>
      <c r="B32" s="388" t="s">
        <v>330</v>
      </c>
      <c r="C32" s="381">
        <v>2.46</v>
      </c>
      <c r="D32" s="382"/>
      <c r="E32" s="382">
        <v>0.3</v>
      </c>
      <c r="F32" s="382"/>
      <c r="G32" s="382">
        <v>40</v>
      </c>
      <c r="H32" s="374">
        <f t="shared" si="0"/>
        <v>0.9840000000000001</v>
      </c>
      <c r="I32" s="383"/>
      <c r="J32" s="380"/>
      <c r="K32" s="374"/>
      <c r="L32" s="371"/>
      <c r="M32" s="384"/>
      <c r="N32" s="374">
        <f t="shared" si="1"/>
        <v>1.284</v>
      </c>
      <c r="O32" s="342">
        <f t="shared" si="2"/>
        <v>3.7439999999999998</v>
      </c>
      <c r="P32" s="343">
        <f t="shared" si="3"/>
        <v>5204160</v>
      </c>
      <c r="Q32" s="343">
        <f t="shared" si="4"/>
        <v>359036.99999999994</v>
      </c>
      <c r="R32" s="343">
        <f t="shared" si="5"/>
        <v>4845123</v>
      </c>
      <c r="S32" s="473">
        <v>22</v>
      </c>
      <c r="T32" s="405">
        <f t="shared" si="10"/>
        <v>4845123</v>
      </c>
      <c r="U32" s="398"/>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S32" s="211"/>
      <c r="BT32" s="211"/>
      <c r="BU32" s="211"/>
      <c r="BV32" s="211"/>
      <c r="BW32" s="211"/>
      <c r="BX32" s="211"/>
      <c r="BY32" s="211"/>
      <c r="BZ32" s="211"/>
      <c r="CA32" s="211"/>
      <c r="CB32" s="211"/>
      <c r="CC32" s="211"/>
    </row>
    <row r="33" spans="1:81" s="212" customFormat="1" ht="15.75">
      <c r="A33" s="338">
        <v>25</v>
      </c>
      <c r="B33" s="388" t="s">
        <v>331</v>
      </c>
      <c r="C33" s="382">
        <v>2.86</v>
      </c>
      <c r="D33" s="382"/>
      <c r="E33" s="382">
        <v>0.3</v>
      </c>
      <c r="F33" s="382"/>
      <c r="G33" s="382">
        <v>40</v>
      </c>
      <c r="H33" s="374">
        <f t="shared" si="0"/>
        <v>1.1439999999999999</v>
      </c>
      <c r="I33" s="383"/>
      <c r="J33" s="380"/>
      <c r="K33" s="374"/>
      <c r="L33" s="371"/>
      <c r="M33" s="384"/>
      <c r="N33" s="374">
        <f t="shared" si="1"/>
        <v>1.444</v>
      </c>
      <c r="O33" s="342">
        <f t="shared" si="2"/>
        <v>4.3040000000000003</v>
      </c>
      <c r="P33" s="343">
        <f t="shared" si="3"/>
        <v>5982560</v>
      </c>
      <c r="Q33" s="343">
        <f t="shared" si="4"/>
        <v>417416.99999999994</v>
      </c>
      <c r="R33" s="343">
        <f t="shared" si="5"/>
        <v>5565143</v>
      </c>
      <c r="S33" s="473">
        <v>22</v>
      </c>
      <c r="T33" s="405">
        <f t="shared" si="10"/>
        <v>5565143</v>
      </c>
      <c r="U33" s="398"/>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1"/>
      <c r="BT33" s="211"/>
      <c r="BU33" s="211"/>
      <c r="BV33" s="211"/>
      <c r="BW33" s="211"/>
      <c r="BX33" s="211"/>
      <c r="BY33" s="211"/>
      <c r="BZ33" s="211"/>
      <c r="CA33" s="211"/>
      <c r="CB33" s="211"/>
      <c r="CC33" s="211"/>
    </row>
    <row r="34" spans="1:81" s="212" customFormat="1" ht="15.75">
      <c r="A34" s="338">
        <v>26</v>
      </c>
      <c r="B34" s="388" t="s">
        <v>332</v>
      </c>
      <c r="C34" s="381">
        <v>2.46</v>
      </c>
      <c r="D34" s="382"/>
      <c r="E34" s="382">
        <v>0.3</v>
      </c>
      <c r="F34" s="382"/>
      <c r="G34" s="382">
        <v>40</v>
      </c>
      <c r="H34" s="374">
        <f t="shared" si="0"/>
        <v>0.9840000000000001</v>
      </c>
      <c r="I34" s="383"/>
      <c r="J34" s="380"/>
      <c r="K34" s="374"/>
      <c r="L34" s="371"/>
      <c r="M34" s="384"/>
      <c r="N34" s="374">
        <f t="shared" si="1"/>
        <v>1.284</v>
      </c>
      <c r="O34" s="342">
        <f t="shared" si="2"/>
        <v>3.7439999999999998</v>
      </c>
      <c r="P34" s="343">
        <f t="shared" si="3"/>
        <v>5204160</v>
      </c>
      <c r="Q34" s="343">
        <f t="shared" si="4"/>
        <v>359036.99999999994</v>
      </c>
      <c r="R34" s="343">
        <f t="shared" si="5"/>
        <v>4845123</v>
      </c>
      <c r="S34" s="473">
        <v>22</v>
      </c>
      <c r="T34" s="405">
        <f t="shared" si="10"/>
        <v>4845123</v>
      </c>
      <c r="U34" s="398"/>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1"/>
      <c r="BT34" s="211"/>
      <c r="BU34" s="211"/>
      <c r="BV34" s="211"/>
      <c r="BW34" s="211"/>
      <c r="BX34" s="211"/>
      <c r="BY34" s="211"/>
      <c r="BZ34" s="211"/>
      <c r="CA34" s="211"/>
      <c r="CB34" s="211"/>
      <c r="CC34" s="211"/>
    </row>
    <row r="35" spans="1:81" s="212" customFormat="1" ht="15.75">
      <c r="A35" s="338">
        <v>27</v>
      </c>
      <c r="B35" s="368" t="s">
        <v>155</v>
      </c>
      <c r="C35" s="378">
        <v>3</v>
      </c>
      <c r="D35" s="371"/>
      <c r="E35" s="372">
        <v>0.3</v>
      </c>
      <c r="F35" s="373"/>
      <c r="G35" s="373">
        <v>20</v>
      </c>
      <c r="H35" s="374">
        <f t="shared" si="0"/>
        <v>0.6</v>
      </c>
      <c r="I35" s="372"/>
      <c r="J35" s="380"/>
      <c r="K35" s="374"/>
      <c r="L35" s="371"/>
      <c r="M35" s="377"/>
      <c r="N35" s="374">
        <f t="shared" si="1"/>
        <v>0.89999999999999991</v>
      </c>
      <c r="O35" s="342">
        <f t="shared" si="2"/>
        <v>3.9</v>
      </c>
      <c r="P35" s="343">
        <f t="shared" si="3"/>
        <v>5421000</v>
      </c>
      <c r="Q35" s="343">
        <f t="shared" si="4"/>
        <v>437850</v>
      </c>
      <c r="R35" s="343">
        <f t="shared" si="5"/>
        <v>4983150</v>
      </c>
      <c r="S35" s="473">
        <v>22</v>
      </c>
      <c r="T35" s="405">
        <f t="shared" si="10"/>
        <v>4983150</v>
      </c>
      <c r="U35" s="398" t="s">
        <v>375</v>
      </c>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1"/>
      <c r="BT35" s="211"/>
      <c r="BU35" s="211"/>
      <c r="BV35" s="211"/>
      <c r="BW35" s="211"/>
      <c r="BX35" s="211"/>
      <c r="BY35" s="211"/>
      <c r="BZ35" s="211"/>
      <c r="CA35" s="211"/>
      <c r="CB35" s="211"/>
      <c r="CC35" s="211"/>
    </row>
    <row r="36" spans="1:81" s="212" customFormat="1" ht="15.75">
      <c r="A36" s="338">
        <v>28</v>
      </c>
      <c r="B36" s="368" t="s">
        <v>333</v>
      </c>
      <c r="C36" s="378">
        <v>2.72</v>
      </c>
      <c r="D36" s="371"/>
      <c r="E36" s="372">
        <v>0.3</v>
      </c>
      <c r="F36" s="373"/>
      <c r="G36" s="372">
        <v>20</v>
      </c>
      <c r="H36" s="374">
        <f t="shared" si="0"/>
        <v>0.54400000000000004</v>
      </c>
      <c r="I36" s="375"/>
      <c r="J36" s="380"/>
      <c r="K36" s="374"/>
      <c r="L36" s="371"/>
      <c r="M36" s="377"/>
      <c r="N36" s="374">
        <f t="shared" si="1"/>
        <v>0.84400000000000008</v>
      </c>
      <c r="O36" s="342">
        <f t="shared" si="2"/>
        <v>3.5640000000000001</v>
      </c>
      <c r="P36" s="343">
        <f t="shared" si="3"/>
        <v>4953960</v>
      </c>
      <c r="Q36" s="343">
        <f t="shared" si="4"/>
        <v>396984</v>
      </c>
      <c r="R36" s="343">
        <f t="shared" si="5"/>
        <v>4556976</v>
      </c>
      <c r="S36" s="473">
        <v>22</v>
      </c>
      <c r="T36" s="405">
        <f t="shared" si="10"/>
        <v>4556976</v>
      </c>
      <c r="U36" s="398"/>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0"/>
      <c r="BS36" s="211"/>
      <c r="BT36" s="211"/>
      <c r="BU36" s="211"/>
      <c r="BV36" s="211"/>
      <c r="BW36" s="211"/>
      <c r="BX36" s="211"/>
      <c r="BY36" s="211"/>
      <c r="BZ36" s="211"/>
      <c r="CA36" s="211"/>
      <c r="CB36" s="211"/>
      <c r="CC36" s="211"/>
    </row>
    <row r="37" spans="1:81" s="212" customFormat="1" ht="15.75">
      <c r="A37" s="338">
        <v>29</v>
      </c>
      <c r="B37" s="388" t="s">
        <v>334</v>
      </c>
      <c r="C37" s="381">
        <v>2.67</v>
      </c>
      <c r="D37" s="382"/>
      <c r="E37" s="372">
        <v>0.3</v>
      </c>
      <c r="F37" s="382"/>
      <c r="G37" s="382">
        <v>40</v>
      </c>
      <c r="H37" s="392">
        <f t="shared" si="0"/>
        <v>1.0680000000000001</v>
      </c>
      <c r="I37" s="383"/>
      <c r="J37" s="393"/>
      <c r="K37" s="394"/>
      <c r="L37" s="382"/>
      <c r="M37" s="384"/>
      <c r="N37" s="394">
        <f t="shared" si="1"/>
        <v>1.3680000000000001</v>
      </c>
      <c r="O37" s="342">
        <f t="shared" si="2"/>
        <v>4.0380000000000003</v>
      </c>
      <c r="P37" s="343">
        <f t="shared" si="3"/>
        <v>5612820</v>
      </c>
      <c r="Q37" s="343">
        <f t="shared" si="4"/>
        <v>389686.5</v>
      </c>
      <c r="R37" s="343">
        <f t="shared" si="5"/>
        <v>5223133.5</v>
      </c>
      <c r="S37" s="473">
        <v>22</v>
      </c>
      <c r="T37" s="405">
        <f t="shared" si="10"/>
        <v>5223133.5</v>
      </c>
      <c r="U37" s="402"/>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0"/>
      <c r="BR37" s="210"/>
      <c r="BS37" s="211"/>
      <c r="BT37" s="211"/>
      <c r="BU37" s="211"/>
      <c r="BV37" s="211"/>
      <c r="BW37" s="211"/>
      <c r="BX37" s="211"/>
      <c r="BY37" s="211"/>
      <c r="BZ37" s="211"/>
      <c r="CA37" s="211"/>
      <c r="CB37" s="211"/>
      <c r="CC37" s="211"/>
    </row>
    <row r="38" spans="1:81" s="212" customFormat="1" ht="15.75">
      <c r="A38" s="338">
        <v>30</v>
      </c>
      <c r="B38" s="368" t="s">
        <v>335</v>
      </c>
      <c r="C38" s="371">
        <v>2.86</v>
      </c>
      <c r="D38" s="371"/>
      <c r="E38" s="371">
        <v>0.3</v>
      </c>
      <c r="F38" s="373"/>
      <c r="G38" s="371">
        <v>40</v>
      </c>
      <c r="H38" s="374">
        <f t="shared" si="0"/>
        <v>1.1439999999999999</v>
      </c>
      <c r="I38" s="375"/>
      <c r="J38" s="395"/>
      <c r="K38" s="374"/>
      <c r="L38" s="371"/>
      <c r="M38" s="377"/>
      <c r="N38" s="374">
        <f t="shared" si="1"/>
        <v>1.444</v>
      </c>
      <c r="O38" s="342">
        <f t="shared" si="2"/>
        <v>4.3040000000000003</v>
      </c>
      <c r="P38" s="343">
        <f t="shared" si="3"/>
        <v>5982560</v>
      </c>
      <c r="Q38" s="343">
        <f t="shared" si="4"/>
        <v>417416.99999999994</v>
      </c>
      <c r="R38" s="343">
        <f t="shared" si="5"/>
        <v>5565143</v>
      </c>
      <c r="S38" s="473">
        <v>22</v>
      </c>
      <c r="T38" s="405">
        <f t="shared" si="10"/>
        <v>5565143</v>
      </c>
      <c r="U38" s="398"/>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0"/>
      <c r="BR38" s="210"/>
      <c r="BS38" s="211"/>
      <c r="BT38" s="211"/>
      <c r="BU38" s="211"/>
      <c r="BV38" s="211"/>
      <c r="BW38" s="211"/>
      <c r="BX38" s="211"/>
      <c r="BY38" s="211"/>
      <c r="BZ38" s="211"/>
      <c r="CA38" s="211"/>
      <c r="CB38" s="211"/>
      <c r="CC38" s="211"/>
    </row>
    <row r="39" spans="1:81" s="214" customFormat="1" ht="15.75">
      <c r="A39" s="338">
        <v>31</v>
      </c>
      <c r="B39" s="368" t="s">
        <v>336</v>
      </c>
      <c r="C39" s="373">
        <v>4.0599999999999996</v>
      </c>
      <c r="D39" s="373"/>
      <c r="E39" s="373">
        <v>0.3</v>
      </c>
      <c r="F39" s="373"/>
      <c r="G39" s="373">
        <v>40</v>
      </c>
      <c r="H39" s="390">
        <f t="shared" si="0"/>
        <v>1.7214399999999999</v>
      </c>
      <c r="I39" s="391"/>
      <c r="J39" s="385">
        <v>6</v>
      </c>
      <c r="K39" s="374">
        <f>C39*J39/100</f>
        <v>0.24359999999999998</v>
      </c>
      <c r="L39" s="373"/>
      <c r="M39" s="379"/>
      <c r="N39" s="390">
        <f t="shared" si="1"/>
        <v>2.2650399999999995</v>
      </c>
      <c r="O39" s="342">
        <f t="shared" si="2"/>
        <v>6.3250399999999996</v>
      </c>
      <c r="P39" s="343">
        <f t="shared" si="3"/>
        <v>8791805.5999999996</v>
      </c>
      <c r="Q39" s="343">
        <f t="shared" si="4"/>
        <v>628110.41999999993</v>
      </c>
      <c r="R39" s="343">
        <f t="shared" si="5"/>
        <v>8163695.1799999997</v>
      </c>
      <c r="S39" s="473">
        <v>22</v>
      </c>
      <c r="T39" s="405">
        <f t="shared" si="10"/>
        <v>8163695.1800000006</v>
      </c>
      <c r="U39" s="403"/>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20"/>
      <c r="BT39" s="220"/>
      <c r="BU39" s="220"/>
      <c r="BV39" s="220"/>
      <c r="BW39" s="220"/>
      <c r="BX39" s="220"/>
      <c r="BY39" s="220"/>
      <c r="BZ39" s="220"/>
      <c r="CA39" s="220"/>
      <c r="CB39" s="220"/>
      <c r="CC39" s="220"/>
    </row>
    <row r="40" spans="1:81" s="212" customFormat="1" ht="15.75">
      <c r="A40" s="338">
        <v>32</v>
      </c>
      <c r="B40" s="368" t="s">
        <v>337</v>
      </c>
      <c r="C40" s="371">
        <v>2.66</v>
      </c>
      <c r="D40" s="371"/>
      <c r="E40" s="372">
        <v>0.3</v>
      </c>
      <c r="F40" s="373"/>
      <c r="G40" s="372">
        <v>40</v>
      </c>
      <c r="H40" s="374">
        <f t="shared" si="0"/>
        <v>1.0640000000000001</v>
      </c>
      <c r="I40" s="375"/>
      <c r="J40" s="376"/>
      <c r="K40" s="374"/>
      <c r="L40" s="371"/>
      <c r="M40" s="377"/>
      <c r="N40" s="374">
        <f t="shared" si="1"/>
        <v>1.3640000000000001</v>
      </c>
      <c r="O40" s="342">
        <f t="shared" si="2"/>
        <v>4.024</v>
      </c>
      <c r="P40" s="343">
        <f t="shared" si="3"/>
        <v>5593360</v>
      </c>
      <c r="Q40" s="343">
        <f t="shared" si="4"/>
        <v>388227</v>
      </c>
      <c r="R40" s="343">
        <f t="shared" si="5"/>
        <v>5205133</v>
      </c>
      <c r="S40" s="473">
        <v>22</v>
      </c>
      <c r="T40" s="405">
        <f t="shared" si="10"/>
        <v>5205133</v>
      </c>
      <c r="U40" s="398"/>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0"/>
      <c r="BR40" s="210"/>
      <c r="BS40" s="211"/>
      <c r="BT40" s="211"/>
      <c r="BU40" s="211"/>
      <c r="BV40" s="211"/>
      <c r="BW40" s="211"/>
      <c r="BX40" s="211"/>
      <c r="BY40" s="211"/>
      <c r="BZ40" s="211"/>
      <c r="CA40" s="211"/>
      <c r="CB40" s="211"/>
      <c r="CC40" s="211"/>
    </row>
    <row r="41" spans="1:81" s="212" customFormat="1" ht="15.75">
      <c r="A41" s="338">
        <v>33</v>
      </c>
      <c r="B41" s="368" t="s">
        <v>338</v>
      </c>
      <c r="C41" s="371">
        <v>2.2599999999999998</v>
      </c>
      <c r="D41" s="371"/>
      <c r="E41" s="372">
        <v>0.3</v>
      </c>
      <c r="F41" s="373"/>
      <c r="G41" s="372">
        <v>40</v>
      </c>
      <c r="H41" s="374">
        <f t="shared" si="0"/>
        <v>0.90399999999999991</v>
      </c>
      <c r="I41" s="375"/>
      <c r="J41" s="376"/>
      <c r="K41" s="374"/>
      <c r="L41" s="371"/>
      <c r="M41" s="377"/>
      <c r="N41" s="374">
        <f t="shared" si="1"/>
        <v>1.204</v>
      </c>
      <c r="O41" s="342">
        <f t="shared" si="2"/>
        <v>3.4639999999999995</v>
      </c>
      <c r="P41" s="343">
        <f t="shared" si="3"/>
        <v>4814959.9999999991</v>
      </c>
      <c r="Q41" s="343">
        <f t="shared" si="4"/>
        <v>329846.99999999994</v>
      </c>
      <c r="R41" s="343">
        <f t="shared" si="5"/>
        <v>4485112.9999999991</v>
      </c>
      <c r="S41" s="473">
        <v>22</v>
      </c>
      <c r="T41" s="405">
        <f t="shared" si="10"/>
        <v>4485112.9999999991</v>
      </c>
      <c r="U41" s="398"/>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1"/>
      <c r="BT41" s="211"/>
      <c r="BU41" s="211"/>
      <c r="BV41" s="211"/>
      <c r="BW41" s="211"/>
      <c r="BX41" s="211"/>
      <c r="BY41" s="211"/>
      <c r="BZ41" s="211"/>
      <c r="CA41" s="211"/>
      <c r="CB41" s="211"/>
      <c r="CC41" s="211"/>
    </row>
    <row r="42" spans="1:81" s="212" customFormat="1" ht="15.75">
      <c r="A42" s="338">
        <v>34</v>
      </c>
      <c r="B42" s="368" t="s">
        <v>339</v>
      </c>
      <c r="C42" s="371">
        <v>2.06</v>
      </c>
      <c r="D42" s="371"/>
      <c r="E42" s="372">
        <v>0.3</v>
      </c>
      <c r="F42" s="373"/>
      <c r="G42" s="372">
        <v>40</v>
      </c>
      <c r="H42" s="374">
        <f t="shared" si="0"/>
        <v>0.82400000000000007</v>
      </c>
      <c r="I42" s="375"/>
      <c r="J42" s="376"/>
      <c r="K42" s="374"/>
      <c r="L42" s="371"/>
      <c r="M42" s="377"/>
      <c r="N42" s="374">
        <f t="shared" si="1"/>
        <v>1.1240000000000001</v>
      </c>
      <c r="O42" s="342">
        <f t="shared" si="2"/>
        <v>3.1840000000000002</v>
      </c>
      <c r="P42" s="343">
        <f t="shared" si="3"/>
        <v>4425760</v>
      </c>
      <c r="Q42" s="343">
        <f t="shared" si="4"/>
        <v>300657</v>
      </c>
      <c r="R42" s="343">
        <f t="shared" si="5"/>
        <v>4125103</v>
      </c>
      <c r="S42" s="473">
        <v>22</v>
      </c>
      <c r="T42" s="405">
        <f t="shared" si="10"/>
        <v>4125103</v>
      </c>
      <c r="U42" s="403"/>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1"/>
      <c r="BT42" s="211"/>
      <c r="BU42" s="211"/>
      <c r="BV42" s="211"/>
      <c r="BW42" s="211"/>
      <c r="BX42" s="211"/>
      <c r="BY42" s="211"/>
      <c r="BZ42" s="211"/>
      <c r="CA42" s="211"/>
      <c r="CB42" s="211"/>
      <c r="CC42" s="211"/>
    </row>
    <row r="43" spans="1:81" s="212" customFormat="1" ht="15.75">
      <c r="A43" s="338">
        <v>35</v>
      </c>
      <c r="B43" s="368" t="s">
        <v>340</v>
      </c>
      <c r="C43" s="389">
        <v>2.34</v>
      </c>
      <c r="D43" s="373"/>
      <c r="E43" s="373"/>
      <c r="F43" s="373"/>
      <c r="G43" s="373"/>
      <c r="H43" s="390">
        <f>(C43+D43+K43)*G43/100</f>
        <v>0</v>
      </c>
      <c r="I43" s="391"/>
      <c r="J43" s="376"/>
      <c r="K43" s="390"/>
      <c r="L43" s="373"/>
      <c r="M43" s="379"/>
      <c r="N43" s="390">
        <f>(D43+E43+I43+F43+H43+K43+L43+M43)</f>
        <v>0</v>
      </c>
      <c r="O43" s="342">
        <f>C43+N43</f>
        <v>2.34</v>
      </c>
      <c r="P43" s="343">
        <f>O43*1390000</f>
        <v>3252600</v>
      </c>
      <c r="Q43" s="343">
        <f>(C43+D43+K43)*10.5%*1390000</f>
        <v>341522.99999999994</v>
      </c>
      <c r="R43" s="343">
        <f>P43-Q43</f>
        <v>2911077</v>
      </c>
      <c r="S43" s="473">
        <v>22</v>
      </c>
      <c r="T43" s="405">
        <f t="shared" si="10"/>
        <v>2911077</v>
      </c>
      <c r="U43" s="400" t="s">
        <v>241</v>
      </c>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1"/>
      <c r="BT43" s="211"/>
      <c r="BU43" s="211"/>
      <c r="BV43" s="211"/>
      <c r="BW43" s="211"/>
      <c r="BX43" s="211"/>
      <c r="BY43" s="211"/>
      <c r="BZ43" s="211"/>
      <c r="CA43" s="211"/>
      <c r="CB43" s="211"/>
      <c r="CC43" s="211"/>
    </row>
    <row r="44" spans="1:81" s="270" customFormat="1" ht="15.75">
      <c r="A44" s="396">
        <v>36</v>
      </c>
      <c r="B44" s="388" t="s">
        <v>341</v>
      </c>
      <c r="C44" s="381">
        <v>2.34</v>
      </c>
      <c r="D44" s="382"/>
      <c r="E44" s="382">
        <v>0.3</v>
      </c>
      <c r="F44" s="382"/>
      <c r="G44" s="382">
        <v>20</v>
      </c>
      <c r="H44" s="394">
        <f t="shared" si="0"/>
        <v>0.46799999999999997</v>
      </c>
      <c r="I44" s="383"/>
      <c r="J44" s="393"/>
      <c r="K44" s="394"/>
      <c r="L44" s="382"/>
      <c r="M44" s="384"/>
      <c r="N44" s="394">
        <f t="shared" si="1"/>
        <v>0.76800000000000002</v>
      </c>
      <c r="O44" s="358">
        <f t="shared" si="2"/>
        <v>3.1079999999999997</v>
      </c>
      <c r="P44" s="359">
        <f t="shared" si="3"/>
        <v>4320119.9999999991</v>
      </c>
      <c r="Q44" s="359">
        <f t="shared" si="4"/>
        <v>341522.99999999994</v>
      </c>
      <c r="R44" s="359">
        <f t="shared" si="5"/>
        <v>3978596.9999999991</v>
      </c>
      <c r="S44" s="473">
        <v>22</v>
      </c>
      <c r="T44" s="405">
        <f t="shared" si="10"/>
        <v>3978596.9999999991</v>
      </c>
      <c r="U44" s="404" t="s">
        <v>377</v>
      </c>
      <c r="V44" s="508" t="s">
        <v>382</v>
      </c>
      <c r="W44" s="268"/>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9"/>
      <c r="BT44" s="269"/>
      <c r="BU44" s="269"/>
      <c r="BV44" s="269"/>
      <c r="BW44" s="269"/>
      <c r="BX44" s="269"/>
      <c r="BY44" s="269"/>
      <c r="BZ44" s="269"/>
      <c r="CA44" s="269"/>
      <c r="CB44" s="269"/>
      <c r="CC44" s="269"/>
    </row>
    <row r="45" spans="1:81" s="212" customFormat="1" ht="16.5" thickBot="1">
      <c r="A45" s="203"/>
      <c r="B45" s="204" t="s">
        <v>342</v>
      </c>
      <c r="C45" s="205">
        <f t="shared" ref="C45:M45" si="12">SUM(C9:C44)</f>
        <v>107.25</v>
      </c>
      <c r="D45" s="205">
        <f t="shared" si="12"/>
        <v>3.9999999999999991</v>
      </c>
      <c r="E45" s="205">
        <f>SUM(E9:E44)</f>
        <v>10.200000000000003</v>
      </c>
      <c r="F45" s="205">
        <f>SUM(F9:F44)</f>
        <v>4.0000000000000009</v>
      </c>
      <c r="G45" s="205"/>
      <c r="H45" s="206">
        <f>SUM(H9:H44)</f>
        <v>47.159199999999998</v>
      </c>
      <c r="I45" s="205">
        <f t="shared" si="12"/>
        <v>0</v>
      </c>
      <c r="J45" s="205"/>
      <c r="K45" s="206">
        <f>SUM(K9:K44)</f>
        <v>2.2329999999999997</v>
      </c>
      <c r="L45" s="205">
        <f>SUM(L9:L44)</f>
        <v>1.2</v>
      </c>
      <c r="M45" s="205">
        <f t="shared" si="12"/>
        <v>7.200000000000002</v>
      </c>
      <c r="N45" s="206">
        <f>SUM(N9:N44)</f>
        <v>75.992199999999983</v>
      </c>
      <c r="O45" s="206">
        <f>SUM(O9:O44)</f>
        <v>183.24220000000003</v>
      </c>
      <c r="P45" s="271">
        <f>SUM(P9:P44)</f>
        <v>254706658</v>
      </c>
      <c r="Q45" s="271">
        <f>SUM(Q9:Q44)</f>
        <v>16562843.85</v>
      </c>
      <c r="R45" s="271">
        <f>SUM(R9:R44)</f>
        <v>238143814.15000001</v>
      </c>
      <c r="S45" s="271">
        <f t="shared" ref="S45:T45" si="13">SUM(S9:S44)</f>
        <v>770</v>
      </c>
      <c r="T45" s="406">
        <f t="shared" si="13"/>
        <v>238143814.15000001</v>
      </c>
      <c r="U45" s="337"/>
      <c r="V45" s="210"/>
      <c r="W45" s="272"/>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1"/>
      <c r="BT45" s="211"/>
      <c r="BU45" s="211"/>
      <c r="BV45" s="211"/>
      <c r="BW45" s="211"/>
      <c r="BX45" s="211"/>
      <c r="BY45" s="211"/>
      <c r="BZ45" s="211"/>
      <c r="CA45" s="211"/>
      <c r="CB45" s="211"/>
      <c r="CC45" s="211"/>
    </row>
    <row r="46" spans="1:81" s="214" customFormat="1" ht="16.5" thickTop="1">
      <c r="A46" s="273" t="s">
        <v>343</v>
      </c>
      <c r="B46" s="222"/>
      <c r="C46" s="274"/>
      <c r="D46" s="275"/>
      <c r="E46" s="275"/>
      <c r="F46" s="275"/>
      <c r="G46" s="275"/>
      <c r="H46" s="275"/>
      <c r="I46" s="275"/>
      <c r="J46" s="275"/>
      <c r="K46" s="275"/>
      <c r="L46" s="275"/>
      <c r="M46" s="275"/>
      <c r="N46" s="276"/>
      <c r="O46" s="276"/>
      <c r="P46" s="277"/>
      <c r="Q46" s="277"/>
      <c r="R46" s="277"/>
      <c r="S46" s="277"/>
      <c r="T46" s="277"/>
      <c r="U46" s="278"/>
      <c r="V46" s="279"/>
      <c r="W46" s="280"/>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20"/>
      <c r="BT46" s="220"/>
      <c r="BU46" s="220"/>
      <c r="BV46" s="220"/>
      <c r="BW46" s="220"/>
      <c r="BX46" s="220"/>
      <c r="BY46" s="220"/>
      <c r="BZ46" s="220"/>
      <c r="CA46" s="220"/>
      <c r="CB46" s="220"/>
      <c r="CC46" s="220"/>
    </row>
    <row r="47" spans="1:81" s="212" customFormat="1" ht="15.75">
      <c r="A47" s="81"/>
      <c r="B47" s="82"/>
      <c r="C47" s="83"/>
      <c r="D47" s="84"/>
      <c r="E47" s="85"/>
      <c r="F47" s="85"/>
      <c r="G47" s="85"/>
      <c r="H47" s="85"/>
      <c r="I47" s="85"/>
      <c r="J47" s="85"/>
      <c r="N47" s="309" t="s">
        <v>153</v>
      </c>
      <c r="O47" s="85"/>
      <c r="P47" s="85"/>
      <c r="Q47" s="86"/>
      <c r="R47" s="281"/>
      <c r="S47" s="281"/>
      <c r="T47" s="281"/>
      <c r="U47" s="281"/>
      <c r="V47" s="210"/>
      <c r="W47" s="272"/>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1"/>
      <c r="BT47" s="211"/>
      <c r="BU47" s="211"/>
      <c r="BV47" s="211"/>
      <c r="BW47" s="211"/>
      <c r="BX47" s="211"/>
      <c r="BY47" s="211"/>
      <c r="BZ47" s="211"/>
      <c r="CA47" s="211"/>
      <c r="CB47" s="211"/>
      <c r="CC47" s="211"/>
    </row>
    <row r="48" spans="1:81" s="212" customFormat="1" ht="15.75">
      <c r="A48" s="306"/>
      <c r="B48" s="282" t="s">
        <v>346</v>
      </c>
      <c r="C48" s="282"/>
      <c r="H48" s="283" t="s">
        <v>347</v>
      </c>
      <c r="I48" s="284"/>
      <c r="K48" s="283"/>
      <c r="L48" s="88"/>
      <c r="N48" s="283"/>
      <c r="O48" s="310" t="s">
        <v>154</v>
      </c>
      <c r="P48" s="283"/>
      <c r="U48" s="283"/>
      <c r="V48" s="210"/>
      <c r="W48" s="272"/>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1"/>
      <c r="BT48" s="211"/>
      <c r="BU48" s="211"/>
      <c r="BV48" s="211"/>
      <c r="BW48" s="211"/>
      <c r="BX48" s="211"/>
      <c r="BY48" s="211"/>
      <c r="BZ48" s="211"/>
      <c r="CA48" s="211"/>
      <c r="CB48" s="211"/>
      <c r="CC48" s="211"/>
    </row>
    <row r="49" spans="1:81" s="212" customFormat="1" ht="15.75">
      <c r="A49" s="307" t="s">
        <v>348</v>
      </c>
      <c r="B49" s="221"/>
      <c r="C49" s="286"/>
      <c r="D49" s="287"/>
      <c r="G49" s="307" t="s">
        <v>354</v>
      </c>
      <c r="H49" s="221"/>
      <c r="I49" s="286"/>
      <c r="J49" s="288"/>
      <c r="K49" s="281"/>
      <c r="L49" s="88"/>
      <c r="N49" s="281"/>
      <c r="O49" s="289"/>
      <c r="P49" s="281"/>
      <c r="U49" s="281"/>
      <c r="V49" s="210"/>
      <c r="W49" s="272"/>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1"/>
      <c r="BT49" s="211"/>
      <c r="BU49" s="211"/>
      <c r="BV49" s="211"/>
      <c r="BW49" s="211"/>
      <c r="BX49" s="211"/>
      <c r="BY49" s="211"/>
      <c r="BZ49" s="211"/>
      <c r="CA49" s="211"/>
      <c r="CB49" s="211"/>
      <c r="CC49" s="211"/>
    </row>
    <row r="50" spans="1:81" s="212" customFormat="1" ht="15.75">
      <c r="A50" s="226"/>
      <c r="B50" s="221"/>
      <c r="C50" s="290"/>
      <c r="D50" s="290"/>
      <c r="G50" s="290"/>
      <c r="H50" s="290"/>
      <c r="I50" s="290"/>
      <c r="J50" s="290"/>
      <c r="K50" s="281"/>
      <c r="L50" s="89"/>
      <c r="N50" s="281"/>
      <c r="O50" s="289"/>
      <c r="P50" s="281"/>
      <c r="U50" s="281"/>
      <c r="V50" s="210"/>
      <c r="W50" s="272"/>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0"/>
      <c r="BR50" s="210"/>
      <c r="BS50" s="211"/>
      <c r="BT50" s="211"/>
      <c r="BU50" s="211"/>
      <c r="BV50" s="211"/>
      <c r="BW50" s="211"/>
      <c r="BX50" s="211"/>
      <c r="BY50" s="211"/>
      <c r="BZ50" s="211"/>
      <c r="CA50" s="211"/>
      <c r="CB50" s="211"/>
      <c r="CC50" s="211"/>
    </row>
    <row r="51" spans="1:81" s="212" customFormat="1" ht="15.75">
      <c r="A51" s="226"/>
      <c r="B51" s="221"/>
      <c r="C51" s="291"/>
      <c r="D51" s="281"/>
      <c r="G51" s="281"/>
      <c r="H51" s="292"/>
      <c r="I51" s="293"/>
      <c r="K51" s="281"/>
      <c r="L51" s="89"/>
      <c r="N51" s="281"/>
      <c r="O51" s="289"/>
      <c r="P51" s="281"/>
      <c r="U51" s="281"/>
      <c r="V51" s="210"/>
      <c r="W51" s="272"/>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0"/>
      <c r="BR51" s="210"/>
      <c r="BS51" s="211"/>
      <c r="BT51" s="211"/>
      <c r="BU51" s="211"/>
      <c r="BV51" s="211"/>
      <c r="BW51" s="211"/>
      <c r="BX51" s="211"/>
      <c r="BY51" s="211"/>
      <c r="BZ51" s="211"/>
      <c r="CA51" s="211"/>
      <c r="CB51" s="211"/>
      <c r="CC51" s="211"/>
    </row>
    <row r="52" spans="1:81" s="212" customFormat="1" ht="15.75">
      <c r="A52" s="226"/>
      <c r="B52" s="221"/>
      <c r="C52" s="291"/>
      <c r="D52" s="281"/>
      <c r="G52" s="281"/>
      <c r="H52" s="292"/>
      <c r="I52" s="293"/>
      <c r="K52" s="281"/>
      <c r="L52" s="91"/>
      <c r="N52" s="281"/>
      <c r="O52" s="289"/>
      <c r="P52" s="281"/>
      <c r="U52" s="281"/>
      <c r="V52" s="210"/>
      <c r="W52" s="272"/>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0"/>
      <c r="BR52" s="210"/>
      <c r="BS52" s="211"/>
      <c r="BT52" s="211"/>
      <c r="BU52" s="211"/>
      <c r="BV52" s="211"/>
      <c r="BW52" s="211"/>
      <c r="BX52" s="211"/>
      <c r="BY52" s="211"/>
      <c r="BZ52" s="211"/>
      <c r="CA52" s="211"/>
      <c r="CB52" s="211"/>
      <c r="CC52" s="211"/>
    </row>
    <row r="53" spans="1:81" s="212" customFormat="1" ht="15.75">
      <c r="A53" s="226"/>
      <c r="B53" s="221"/>
      <c r="C53" s="291"/>
      <c r="D53" s="281"/>
      <c r="G53" s="281"/>
      <c r="H53" s="292"/>
      <c r="I53" s="293"/>
      <c r="K53" s="281"/>
      <c r="L53" s="90"/>
      <c r="N53" s="281"/>
      <c r="O53" s="289"/>
      <c r="P53" s="281"/>
      <c r="U53" s="281"/>
      <c r="V53" s="210"/>
      <c r="W53" s="272"/>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1"/>
      <c r="BT53" s="211"/>
      <c r="BU53" s="211"/>
      <c r="BV53" s="211"/>
      <c r="BW53" s="211"/>
      <c r="BX53" s="211"/>
      <c r="BY53" s="211"/>
      <c r="BZ53" s="211"/>
      <c r="CA53" s="211"/>
      <c r="CB53" s="211"/>
      <c r="CC53" s="211"/>
    </row>
    <row r="54" spans="1:81" s="212" customFormat="1" ht="15.75">
      <c r="A54" s="308" t="s">
        <v>349</v>
      </c>
      <c r="B54" s="227"/>
      <c r="C54" s="227"/>
      <c r="F54" s="311" t="s">
        <v>155</v>
      </c>
      <c r="H54" s="229"/>
      <c r="I54" s="304"/>
      <c r="J54" s="212" t="s">
        <v>344</v>
      </c>
      <c r="K54" s="228"/>
      <c r="L54" s="90"/>
      <c r="N54" s="90"/>
      <c r="O54" s="228" t="s">
        <v>350</v>
      </c>
      <c r="P54" s="228"/>
      <c r="U54" s="228"/>
      <c r="V54" s="210"/>
      <c r="W54" s="272"/>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1"/>
      <c r="BT54" s="211"/>
      <c r="BU54" s="211"/>
      <c r="BV54" s="211"/>
      <c r="BW54" s="211"/>
      <c r="BX54" s="211"/>
      <c r="BY54" s="211"/>
      <c r="BZ54" s="211"/>
      <c r="CA54" s="211"/>
      <c r="CB54" s="211"/>
      <c r="CC54" s="211"/>
    </row>
    <row r="55" spans="1:81" s="212" customFormat="1" ht="15.75">
      <c r="A55" s="294"/>
      <c r="C55" s="295"/>
      <c r="D55" s="296"/>
      <c r="E55" s="296"/>
      <c r="F55" s="296"/>
      <c r="G55" s="296"/>
      <c r="H55" s="296"/>
      <c r="I55" s="297"/>
      <c r="J55" s="297"/>
      <c r="K55" s="297"/>
      <c r="L55" s="298"/>
      <c r="M55" s="297"/>
      <c r="N55" s="295"/>
      <c r="O55" s="295"/>
      <c r="P55" s="299"/>
      <c r="Q55" s="299"/>
      <c r="R55" s="299"/>
      <c r="S55" s="299"/>
      <c r="T55" s="299"/>
      <c r="U55" s="299"/>
      <c r="V55" s="210"/>
      <c r="W55" s="272"/>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1"/>
      <c r="BT55" s="211"/>
      <c r="BU55" s="211"/>
      <c r="BV55" s="211"/>
      <c r="BW55" s="211"/>
      <c r="BX55" s="211"/>
      <c r="BY55" s="211"/>
      <c r="BZ55" s="211"/>
      <c r="CA55" s="211"/>
      <c r="CB55" s="211"/>
      <c r="CC55" s="211"/>
    </row>
    <row r="56" spans="1:81" s="212" customFormat="1" ht="15.75">
      <c r="A56" s="236"/>
      <c r="B56" s="237"/>
      <c r="C56" s="238"/>
      <c r="D56" s="239"/>
      <c r="E56" s="239"/>
      <c r="F56" s="239"/>
      <c r="G56" s="239"/>
      <c r="H56" s="239"/>
      <c r="I56" s="300"/>
      <c r="J56" s="300"/>
      <c r="K56" s="300"/>
      <c r="L56" s="301"/>
      <c r="M56" s="300"/>
      <c r="N56" s="238"/>
      <c r="O56" s="238"/>
      <c r="P56" s="235"/>
      <c r="Q56" s="235"/>
      <c r="R56" s="235"/>
      <c r="S56" s="235"/>
      <c r="T56" s="235"/>
      <c r="U56" s="235"/>
      <c r="V56" s="210"/>
      <c r="W56" s="272"/>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1"/>
      <c r="BT56" s="211"/>
      <c r="BU56" s="211"/>
      <c r="BV56" s="211"/>
      <c r="BW56" s="211"/>
      <c r="BX56" s="211"/>
      <c r="BY56" s="211"/>
      <c r="BZ56" s="211"/>
      <c r="CA56" s="211"/>
      <c r="CB56" s="211"/>
      <c r="CC56" s="211"/>
    </row>
    <row r="57" spans="1:81" s="212" customFormat="1" ht="15.75">
      <c r="A57" s="236"/>
      <c r="B57" s="237"/>
      <c r="C57" s="238"/>
      <c r="D57" s="239"/>
      <c r="E57" s="239"/>
      <c r="F57" s="239"/>
      <c r="G57" s="239"/>
      <c r="H57" s="239"/>
      <c r="I57" s="300"/>
      <c r="J57" s="300"/>
      <c r="K57" s="300"/>
      <c r="L57" s="301"/>
      <c r="M57" s="300"/>
      <c r="N57" s="238"/>
      <c r="O57" s="238"/>
      <c r="P57" s="235"/>
      <c r="Q57" s="235"/>
      <c r="R57" s="235"/>
      <c r="S57" s="235"/>
      <c r="T57" s="235"/>
      <c r="U57" s="235"/>
      <c r="V57" s="210"/>
      <c r="W57" s="272"/>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1"/>
      <c r="BT57" s="211"/>
      <c r="BU57" s="211"/>
      <c r="BV57" s="211"/>
      <c r="BW57" s="211"/>
      <c r="BX57" s="211"/>
      <c r="BY57" s="211"/>
      <c r="BZ57" s="211"/>
      <c r="CA57" s="211"/>
      <c r="CB57" s="211"/>
      <c r="CC57" s="211"/>
    </row>
    <row r="58" spans="1:81" s="212" customFormat="1" ht="15.75">
      <c r="A58" s="236"/>
      <c r="B58" s="237"/>
      <c r="C58" s="238"/>
      <c r="D58" s="239"/>
      <c r="E58" s="239"/>
      <c r="F58" s="239"/>
      <c r="G58" s="239"/>
      <c r="H58" s="239"/>
      <c r="I58" s="300"/>
      <c r="J58" s="300"/>
      <c r="K58" s="300"/>
      <c r="L58" s="301"/>
      <c r="M58" s="300"/>
      <c r="N58" s="238"/>
      <c r="O58" s="238"/>
      <c r="P58" s="235"/>
      <c r="Q58" s="235"/>
      <c r="R58" s="235"/>
      <c r="S58" s="235"/>
      <c r="T58" s="235"/>
      <c r="U58" s="235"/>
      <c r="V58" s="210"/>
      <c r="W58" s="272"/>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1"/>
      <c r="BT58" s="211"/>
      <c r="BU58" s="211"/>
      <c r="BV58" s="211"/>
      <c r="BW58" s="211"/>
      <c r="BX58" s="211"/>
      <c r="BY58" s="211"/>
      <c r="BZ58" s="211"/>
      <c r="CA58" s="211"/>
      <c r="CB58" s="211"/>
      <c r="CC58" s="211"/>
    </row>
    <row r="59" spans="1:81" s="212" customFormat="1" ht="15.75">
      <c r="A59" s="236"/>
      <c r="B59" s="237"/>
      <c r="C59" s="238"/>
      <c r="D59" s="239"/>
      <c r="E59" s="239"/>
      <c r="F59" s="239"/>
      <c r="G59" s="239"/>
      <c r="H59" s="239"/>
      <c r="I59" s="300"/>
      <c r="J59" s="300"/>
      <c r="K59" s="300"/>
      <c r="L59" s="301"/>
      <c r="M59" s="300"/>
      <c r="N59" s="238"/>
      <c r="O59" s="238"/>
      <c r="P59" s="235"/>
      <c r="Q59" s="235"/>
      <c r="R59" s="235"/>
      <c r="S59" s="235"/>
      <c r="T59" s="235"/>
      <c r="U59" s="235"/>
      <c r="V59" s="210"/>
      <c r="W59" s="272"/>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0"/>
      <c r="BR59" s="210"/>
      <c r="BS59" s="211"/>
      <c r="BT59" s="211"/>
      <c r="BU59" s="211"/>
      <c r="BV59" s="211"/>
      <c r="BW59" s="211"/>
      <c r="BX59" s="211"/>
      <c r="BY59" s="211"/>
      <c r="BZ59" s="211"/>
      <c r="CA59" s="211"/>
      <c r="CB59" s="211"/>
      <c r="CC59" s="211"/>
    </row>
    <row r="60" spans="1:81" s="212" customFormat="1" ht="15.75">
      <c r="A60" s="236"/>
      <c r="B60" s="237"/>
      <c r="C60" s="238"/>
      <c r="D60" s="239"/>
      <c r="E60" s="239"/>
      <c r="F60" s="239"/>
      <c r="G60" s="239"/>
      <c r="H60" s="239"/>
      <c r="I60" s="300"/>
      <c r="J60" s="300"/>
      <c r="K60" s="300"/>
      <c r="L60" s="301"/>
      <c r="M60" s="300"/>
      <c r="N60" s="238"/>
      <c r="O60" s="238"/>
      <c r="P60" s="235"/>
      <c r="Q60" s="235"/>
      <c r="R60" s="235"/>
      <c r="S60" s="235"/>
      <c r="T60" s="235"/>
      <c r="U60" s="235"/>
      <c r="V60" s="210"/>
      <c r="W60" s="272"/>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1"/>
      <c r="BT60" s="211"/>
      <c r="BU60" s="211"/>
      <c r="BV60" s="211"/>
      <c r="BW60" s="211"/>
      <c r="BX60" s="211"/>
      <c r="BY60" s="211"/>
      <c r="BZ60" s="211"/>
      <c r="CA60" s="211"/>
      <c r="CB60" s="211"/>
      <c r="CC60" s="211"/>
    </row>
    <row r="61" spans="1:81" s="212" customFormat="1" ht="15.75">
      <c r="A61" s="236"/>
      <c r="B61" s="237"/>
      <c r="C61" s="238"/>
      <c r="D61" s="239"/>
      <c r="E61" s="239"/>
      <c r="F61" s="239"/>
      <c r="G61" s="239"/>
      <c r="H61" s="239"/>
      <c r="I61" s="300"/>
      <c r="J61" s="300"/>
      <c r="K61" s="300"/>
      <c r="L61" s="301"/>
      <c r="M61" s="300"/>
      <c r="N61" s="238"/>
      <c r="O61" s="238"/>
      <c r="P61" s="235"/>
      <c r="Q61" s="235"/>
      <c r="R61" s="235"/>
      <c r="S61" s="235"/>
      <c r="T61" s="235"/>
      <c r="U61" s="235"/>
      <c r="V61" s="210"/>
      <c r="W61" s="272"/>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1"/>
      <c r="BT61" s="211"/>
      <c r="BU61" s="211"/>
      <c r="BV61" s="211"/>
      <c r="BW61" s="211"/>
      <c r="BX61" s="211"/>
      <c r="BY61" s="211"/>
      <c r="BZ61" s="211"/>
      <c r="CA61" s="211"/>
      <c r="CB61" s="211"/>
      <c r="CC61" s="211"/>
    </row>
    <row r="62" spans="1:81" s="212" customFormat="1" ht="15.75">
      <c r="A62" s="236"/>
      <c r="B62" s="237"/>
      <c r="C62" s="238"/>
      <c r="D62" s="239"/>
      <c r="E62" s="239"/>
      <c r="F62" s="239"/>
      <c r="G62" s="239"/>
      <c r="H62" s="239"/>
      <c r="I62" s="300"/>
      <c r="J62" s="300"/>
      <c r="K62" s="300"/>
      <c r="L62" s="301"/>
      <c r="M62" s="300"/>
      <c r="N62" s="238"/>
      <c r="O62" s="238"/>
      <c r="P62" s="235"/>
      <c r="Q62" s="235"/>
      <c r="R62" s="235"/>
      <c r="S62" s="235"/>
      <c r="T62" s="235"/>
      <c r="U62" s="235"/>
      <c r="V62" s="210"/>
      <c r="W62" s="272"/>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1"/>
      <c r="BT62" s="211"/>
      <c r="BU62" s="211"/>
      <c r="BV62" s="211"/>
      <c r="BW62" s="211"/>
      <c r="BX62" s="211"/>
      <c r="BY62" s="211"/>
      <c r="BZ62" s="211"/>
      <c r="CA62" s="211"/>
      <c r="CB62" s="211"/>
      <c r="CC62" s="211"/>
    </row>
    <row r="63" spans="1:81" s="212" customFormat="1" ht="15.75">
      <c r="A63" s="236"/>
      <c r="B63" s="237"/>
      <c r="C63" s="238"/>
      <c r="D63" s="239"/>
      <c r="E63" s="239"/>
      <c r="F63" s="239"/>
      <c r="G63" s="239"/>
      <c r="H63" s="239"/>
      <c r="I63" s="300"/>
      <c r="J63" s="300"/>
      <c r="K63" s="300"/>
      <c r="L63" s="301"/>
      <c r="M63" s="300"/>
      <c r="N63" s="238"/>
      <c r="O63" s="238"/>
      <c r="P63" s="235"/>
      <c r="Q63" s="235"/>
      <c r="R63" s="235"/>
      <c r="S63" s="235"/>
      <c r="T63" s="235"/>
      <c r="U63" s="235"/>
      <c r="V63" s="210"/>
      <c r="W63" s="272"/>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1"/>
      <c r="BT63" s="211"/>
      <c r="BU63" s="211"/>
      <c r="BV63" s="211"/>
      <c r="BW63" s="211"/>
      <c r="BX63" s="211"/>
      <c r="BY63" s="211"/>
      <c r="BZ63" s="211"/>
      <c r="CA63" s="211"/>
      <c r="CB63" s="211"/>
      <c r="CC63" s="211"/>
    </row>
    <row r="64" spans="1:81" s="212" customFormat="1" ht="15.75">
      <c r="A64" s="236"/>
      <c r="B64" s="237"/>
      <c r="C64" s="238"/>
      <c r="D64" s="239"/>
      <c r="E64" s="239"/>
      <c r="F64" s="239"/>
      <c r="G64" s="239"/>
      <c r="H64" s="239"/>
      <c r="I64" s="300"/>
      <c r="J64" s="300"/>
      <c r="K64" s="300"/>
      <c r="L64" s="301"/>
      <c r="M64" s="300"/>
      <c r="N64" s="238"/>
      <c r="O64" s="238"/>
      <c r="P64" s="235"/>
      <c r="Q64" s="235"/>
      <c r="R64" s="235"/>
      <c r="S64" s="235"/>
      <c r="T64" s="235"/>
      <c r="U64" s="235"/>
      <c r="V64" s="210"/>
      <c r="W64" s="272"/>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1"/>
      <c r="BT64" s="211"/>
      <c r="BU64" s="211"/>
      <c r="BV64" s="211"/>
      <c r="BW64" s="211"/>
      <c r="BX64" s="211"/>
      <c r="BY64" s="211"/>
      <c r="BZ64" s="211"/>
      <c r="CA64" s="211"/>
      <c r="CB64" s="211"/>
      <c r="CC64" s="211"/>
    </row>
    <row r="65" spans="1:81" s="212" customFormat="1" ht="15.75">
      <c r="A65" s="236"/>
      <c r="B65" s="237"/>
      <c r="C65" s="238"/>
      <c r="D65" s="239"/>
      <c r="E65" s="239"/>
      <c r="F65" s="239"/>
      <c r="G65" s="239"/>
      <c r="H65" s="239"/>
      <c r="I65" s="300"/>
      <c r="J65" s="300"/>
      <c r="K65" s="300"/>
      <c r="L65" s="301"/>
      <c r="M65" s="300"/>
      <c r="N65" s="238"/>
      <c r="O65" s="238"/>
      <c r="P65" s="235"/>
      <c r="Q65" s="235"/>
      <c r="R65" s="235"/>
      <c r="S65" s="235"/>
      <c r="T65" s="235"/>
      <c r="U65" s="235"/>
      <c r="V65" s="210"/>
      <c r="W65" s="272"/>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1"/>
      <c r="BT65" s="211"/>
      <c r="BU65" s="211"/>
      <c r="BV65" s="211"/>
      <c r="BW65" s="211"/>
      <c r="BX65" s="211"/>
      <c r="BY65" s="211"/>
      <c r="BZ65" s="211"/>
      <c r="CA65" s="211"/>
      <c r="CB65" s="211"/>
      <c r="CC65" s="211"/>
    </row>
    <row r="66" spans="1:81" s="212" customFormat="1" ht="15.75">
      <c r="A66" s="236"/>
      <c r="B66" s="237"/>
      <c r="C66" s="238"/>
      <c r="D66" s="239"/>
      <c r="E66" s="239"/>
      <c r="F66" s="239"/>
      <c r="G66" s="239"/>
      <c r="H66" s="239"/>
      <c r="I66" s="300"/>
      <c r="J66" s="300"/>
      <c r="K66" s="300"/>
      <c r="L66" s="301"/>
      <c r="M66" s="300"/>
      <c r="N66" s="238"/>
      <c r="O66" s="238"/>
      <c r="P66" s="235"/>
      <c r="Q66" s="235"/>
      <c r="R66" s="235"/>
      <c r="S66" s="235"/>
      <c r="T66" s="235"/>
      <c r="U66" s="235"/>
      <c r="V66" s="210"/>
      <c r="W66" s="272"/>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1"/>
      <c r="BT66" s="211"/>
      <c r="BU66" s="211"/>
      <c r="BV66" s="211"/>
      <c r="BW66" s="211"/>
      <c r="BX66" s="211"/>
      <c r="BY66" s="211"/>
      <c r="BZ66" s="211"/>
      <c r="CA66" s="211"/>
      <c r="CB66" s="211"/>
      <c r="CC66" s="211"/>
    </row>
    <row r="67" spans="1:81" s="212" customFormat="1" ht="15.75">
      <c r="A67" s="236"/>
      <c r="B67" s="237"/>
      <c r="C67" s="238"/>
      <c r="D67" s="239"/>
      <c r="E67" s="239"/>
      <c r="F67" s="239"/>
      <c r="G67" s="239"/>
      <c r="H67" s="239"/>
      <c r="I67" s="300"/>
      <c r="J67" s="300"/>
      <c r="K67" s="300"/>
      <c r="L67" s="301"/>
      <c r="M67" s="300"/>
      <c r="N67" s="238"/>
      <c r="O67" s="238"/>
      <c r="P67" s="235"/>
      <c r="Q67" s="235"/>
      <c r="R67" s="235"/>
      <c r="S67" s="235"/>
      <c r="T67" s="235"/>
      <c r="U67" s="235"/>
      <c r="V67" s="210"/>
      <c r="W67" s="272"/>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1"/>
      <c r="BT67" s="211"/>
      <c r="BU67" s="211"/>
      <c r="BV67" s="211"/>
      <c r="BW67" s="211"/>
      <c r="BX67" s="211"/>
      <c r="BY67" s="211"/>
      <c r="BZ67" s="211"/>
      <c r="CA67" s="211"/>
      <c r="CB67" s="211"/>
      <c r="CC67" s="211"/>
    </row>
    <row r="68" spans="1:81" s="212" customFormat="1" ht="15.75">
      <c r="A68" s="236"/>
      <c r="B68" s="237"/>
      <c r="C68" s="238"/>
      <c r="D68" s="239"/>
      <c r="E68" s="239"/>
      <c r="F68" s="239"/>
      <c r="G68" s="239"/>
      <c r="H68" s="239"/>
      <c r="I68" s="300"/>
      <c r="J68" s="300"/>
      <c r="K68" s="300"/>
      <c r="L68" s="301"/>
      <c r="M68" s="300"/>
      <c r="N68" s="238"/>
      <c r="O68" s="238"/>
      <c r="P68" s="235"/>
      <c r="Q68" s="235"/>
      <c r="R68" s="235"/>
      <c r="S68" s="235"/>
      <c r="T68" s="235"/>
      <c r="U68" s="235"/>
      <c r="V68" s="210"/>
      <c r="W68" s="272"/>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1"/>
      <c r="BT68" s="211"/>
      <c r="BU68" s="211"/>
      <c r="BV68" s="211"/>
      <c r="BW68" s="211"/>
      <c r="BX68" s="211"/>
      <c r="BY68" s="211"/>
      <c r="BZ68" s="211"/>
      <c r="CA68" s="211"/>
      <c r="CB68" s="211"/>
      <c r="CC68" s="211"/>
    </row>
    <row r="69" spans="1:81" s="212" customFormat="1" ht="15.75">
      <c r="A69" s="236"/>
      <c r="B69" s="237"/>
      <c r="C69" s="238"/>
      <c r="D69" s="239"/>
      <c r="E69" s="239"/>
      <c r="F69" s="239"/>
      <c r="G69" s="239"/>
      <c r="H69" s="239"/>
      <c r="I69" s="300"/>
      <c r="J69" s="300"/>
      <c r="K69" s="300"/>
      <c r="L69" s="301"/>
      <c r="M69" s="300"/>
      <c r="N69" s="238"/>
      <c r="O69" s="238"/>
      <c r="P69" s="235"/>
      <c r="Q69" s="235"/>
      <c r="R69" s="235"/>
      <c r="S69" s="235"/>
      <c r="T69" s="235"/>
      <c r="U69" s="235"/>
      <c r="V69" s="210"/>
      <c r="W69" s="272"/>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1"/>
      <c r="BT69" s="211"/>
      <c r="BU69" s="211"/>
      <c r="BV69" s="211"/>
      <c r="BW69" s="211"/>
      <c r="BX69" s="211"/>
      <c r="BY69" s="211"/>
      <c r="BZ69" s="211"/>
      <c r="CA69" s="211"/>
      <c r="CB69" s="211"/>
      <c r="CC69" s="211"/>
    </row>
    <row r="70" spans="1:81" s="212" customFormat="1" ht="15.75">
      <c r="A70" s="236"/>
      <c r="B70" s="237"/>
      <c r="C70" s="238"/>
      <c r="D70" s="239"/>
      <c r="E70" s="239"/>
      <c r="F70" s="239"/>
      <c r="G70" s="239"/>
      <c r="H70" s="239"/>
      <c r="I70" s="300"/>
      <c r="J70" s="300"/>
      <c r="K70" s="300"/>
      <c r="L70" s="301"/>
      <c r="M70" s="300"/>
      <c r="N70" s="238"/>
      <c r="O70" s="238"/>
      <c r="P70" s="235"/>
      <c r="Q70" s="235"/>
      <c r="R70" s="235"/>
      <c r="S70" s="235"/>
      <c r="T70" s="235"/>
      <c r="U70" s="235"/>
      <c r="V70" s="210"/>
      <c r="W70" s="272"/>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1"/>
      <c r="BT70" s="211"/>
      <c r="BU70" s="211"/>
      <c r="BV70" s="211"/>
      <c r="BW70" s="211"/>
      <c r="BX70" s="211"/>
      <c r="BY70" s="211"/>
      <c r="BZ70" s="211"/>
      <c r="CA70" s="211"/>
      <c r="CB70" s="211"/>
      <c r="CC70" s="211"/>
    </row>
    <row r="71" spans="1:81" s="212" customFormat="1" ht="15.75">
      <c r="A71" s="236"/>
      <c r="B71" s="237"/>
      <c r="C71" s="238"/>
      <c r="D71" s="239"/>
      <c r="E71" s="239"/>
      <c r="F71" s="239"/>
      <c r="G71" s="239"/>
      <c r="H71" s="239"/>
      <c r="I71" s="300"/>
      <c r="J71" s="300"/>
      <c r="K71" s="300"/>
      <c r="L71" s="301"/>
      <c r="M71" s="300"/>
      <c r="N71" s="238"/>
      <c r="O71" s="238"/>
      <c r="P71" s="235"/>
      <c r="Q71" s="235"/>
      <c r="R71" s="235"/>
      <c r="S71" s="235"/>
      <c r="T71" s="235"/>
      <c r="U71" s="235"/>
      <c r="V71" s="210"/>
      <c r="W71" s="272"/>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1"/>
      <c r="BT71" s="211"/>
      <c r="BU71" s="211"/>
      <c r="BV71" s="211"/>
      <c r="BW71" s="211"/>
      <c r="BX71" s="211"/>
      <c r="BY71" s="211"/>
      <c r="BZ71" s="211"/>
      <c r="CA71" s="211"/>
      <c r="CB71" s="211"/>
      <c r="CC71" s="211"/>
    </row>
    <row r="72" spans="1:81" s="212" customFormat="1" ht="15.75">
      <c r="A72" s="236"/>
      <c r="B72" s="237"/>
      <c r="C72" s="238"/>
      <c r="D72" s="239"/>
      <c r="E72" s="239"/>
      <c r="F72" s="239"/>
      <c r="G72" s="239"/>
      <c r="H72" s="239"/>
      <c r="I72" s="300"/>
      <c r="J72" s="300"/>
      <c r="K72" s="300"/>
      <c r="L72" s="301"/>
      <c r="M72" s="300"/>
      <c r="N72" s="238"/>
      <c r="O72" s="238"/>
      <c r="P72" s="235"/>
      <c r="Q72" s="235"/>
      <c r="R72" s="235"/>
      <c r="S72" s="235"/>
      <c r="T72" s="235"/>
      <c r="U72" s="235"/>
      <c r="V72" s="210"/>
      <c r="W72" s="272"/>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1"/>
      <c r="BT72" s="211"/>
      <c r="BU72" s="211"/>
      <c r="BV72" s="211"/>
      <c r="BW72" s="211"/>
      <c r="BX72" s="211"/>
      <c r="BY72" s="211"/>
      <c r="BZ72" s="211"/>
      <c r="CA72" s="211"/>
      <c r="CB72" s="211"/>
      <c r="CC72" s="211"/>
    </row>
    <row r="73" spans="1:81" s="212" customFormat="1" ht="15.75">
      <c r="A73" s="236"/>
      <c r="B73" s="237"/>
      <c r="C73" s="238"/>
      <c r="D73" s="239"/>
      <c r="E73" s="239"/>
      <c r="F73" s="239"/>
      <c r="G73" s="239"/>
      <c r="H73" s="239"/>
      <c r="I73" s="300"/>
      <c r="J73" s="300"/>
      <c r="K73" s="300"/>
      <c r="L73" s="301"/>
      <c r="M73" s="300"/>
      <c r="N73" s="238"/>
      <c r="O73" s="238"/>
      <c r="P73" s="235"/>
      <c r="Q73" s="235"/>
      <c r="R73" s="235"/>
      <c r="S73" s="235"/>
      <c r="T73" s="235"/>
      <c r="U73" s="235"/>
      <c r="V73" s="210"/>
      <c r="W73" s="272"/>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1"/>
      <c r="BT73" s="211"/>
      <c r="BU73" s="211"/>
      <c r="BV73" s="211"/>
      <c r="BW73" s="211"/>
      <c r="BX73" s="211"/>
      <c r="BY73" s="211"/>
      <c r="BZ73" s="211"/>
      <c r="CA73" s="211"/>
      <c r="CB73" s="211"/>
      <c r="CC73" s="211"/>
    </row>
    <row r="74" spans="1:81" s="212" customFormat="1" ht="15.75">
      <c r="A74" s="236"/>
      <c r="B74" s="237"/>
      <c r="C74" s="238"/>
      <c r="D74" s="239"/>
      <c r="E74" s="239"/>
      <c r="F74" s="239"/>
      <c r="G74" s="239"/>
      <c r="H74" s="239"/>
      <c r="I74" s="300"/>
      <c r="J74" s="300"/>
      <c r="K74" s="300"/>
      <c r="L74" s="301"/>
      <c r="M74" s="300"/>
      <c r="N74" s="238"/>
      <c r="O74" s="238"/>
      <c r="P74" s="235"/>
      <c r="Q74" s="235"/>
      <c r="R74" s="235"/>
      <c r="S74" s="235"/>
      <c r="T74" s="235"/>
      <c r="U74" s="235"/>
      <c r="V74" s="210"/>
      <c r="W74" s="272"/>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1"/>
      <c r="BT74" s="211"/>
      <c r="BU74" s="211"/>
      <c r="BV74" s="211"/>
      <c r="BW74" s="211"/>
      <c r="BX74" s="211"/>
      <c r="BY74" s="211"/>
      <c r="BZ74" s="211"/>
      <c r="CA74" s="211"/>
      <c r="CB74" s="211"/>
      <c r="CC74" s="211"/>
    </row>
    <row r="75" spans="1:81" s="212" customFormat="1" ht="15.75">
      <c r="A75" s="236"/>
      <c r="B75" s="237"/>
      <c r="C75" s="238"/>
      <c r="D75" s="239"/>
      <c r="E75" s="239"/>
      <c r="F75" s="239"/>
      <c r="G75" s="239"/>
      <c r="H75" s="239"/>
      <c r="I75" s="300"/>
      <c r="J75" s="300"/>
      <c r="K75" s="300"/>
      <c r="L75" s="301"/>
      <c r="M75" s="300"/>
      <c r="N75" s="238"/>
      <c r="O75" s="238"/>
      <c r="P75" s="235"/>
      <c r="Q75" s="235"/>
      <c r="R75" s="235"/>
      <c r="S75" s="235"/>
      <c r="T75" s="235"/>
      <c r="U75" s="235"/>
      <c r="V75" s="210"/>
      <c r="W75" s="272"/>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1"/>
      <c r="BT75" s="211"/>
      <c r="BU75" s="211"/>
      <c r="BV75" s="211"/>
      <c r="BW75" s="211"/>
      <c r="BX75" s="211"/>
      <c r="BY75" s="211"/>
      <c r="BZ75" s="211"/>
      <c r="CA75" s="211"/>
      <c r="CB75" s="211"/>
      <c r="CC75" s="211"/>
    </row>
    <row r="76" spans="1:81" s="212" customFormat="1" ht="15.75">
      <c r="A76" s="236"/>
      <c r="B76" s="237"/>
      <c r="C76" s="238"/>
      <c r="D76" s="239"/>
      <c r="E76" s="239"/>
      <c r="F76" s="239"/>
      <c r="G76" s="239"/>
      <c r="H76" s="239"/>
      <c r="I76" s="300"/>
      <c r="J76" s="300"/>
      <c r="K76" s="300"/>
      <c r="L76" s="301"/>
      <c r="M76" s="300"/>
      <c r="N76" s="238"/>
      <c r="O76" s="238"/>
      <c r="P76" s="235"/>
      <c r="Q76" s="235"/>
      <c r="R76" s="235"/>
      <c r="S76" s="235"/>
      <c r="T76" s="235"/>
      <c r="U76" s="235"/>
      <c r="V76" s="210"/>
      <c r="W76" s="272"/>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1"/>
      <c r="BT76" s="211"/>
      <c r="BU76" s="211"/>
      <c r="BV76" s="211"/>
      <c r="BW76" s="211"/>
      <c r="BX76" s="211"/>
      <c r="BY76" s="211"/>
      <c r="BZ76" s="211"/>
      <c r="CA76" s="211"/>
      <c r="CB76" s="211"/>
      <c r="CC76" s="211"/>
    </row>
    <row r="77" spans="1:81" s="212" customFormat="1" ht="15.75">
      <c r="A77" s="236"/>
      <c r="B77" s="237"/>
      <c r="C77" s="238"/>
      <c r="D77" s="239"/>
      <c r="E77" s="239"/>
      <c r="F77" s="239"/>
      <c r="G77" s="239"/>
      <c r="H77" s="239"/>
      <c r="I77" s="300"/>
      <c r="J77" s="300"/>
      <c r="K77" s="300"/>
      <c r="L77" s="301"/>
      <c r="M77" s="300"/>
      <c r="N77" s="238"/>
      <c r="O77" s="238"/>
      <c r="P77" s="235"/>
      <c r="Q77" s="235"/>
      <c r="R77" s="235"/>
      <c r="S77" s="235"/>
      <c r="T77" s="235"/>
      <c r="U77" s="235"/>
      <c r="V77" s="210"/>
      <c r="W77" s="272"/>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1"/>
      <c r="BT77" s="211"/>
      <c r="BU77" s="211"/>
      <c r="BV77" s="211"/>
      <c r="BW77" s="211"/>
      <c r="BX77" s="211"/>
      <c r="BY77" s="211"/>
      <c r="BZ77" s="211"/>
      <c r="CA77" s="211"/>
      <c r="CB77" s="211"/>
      <c r="CC77" s="211"/>
    </row>
    <row r="78" spans="1:81" s="212" customFormat="1" ht="15.75">
      <c r="A78" s="236"/>
      <c r="B78" s="237"/>
      <c r="C78" s="238"/>
      <c r="D78" s="239"/>
      <c r="E78" s="239"/>
      <c r="F78" s="239"/>
      <c r="G78" s="239"/>
      <c r="H78" s="239"/>
      <c r="I78" s="300"/>
      <c r="J78" s="300"/>
      <c r="K78" s="300"/>
      <c r="L78" s="301"/>
      <c r="M78" s="300"/>
      <c r="N78" s="238"/>
      <c r="O78" s="238"/>
      <c r="P78" s="235"/>
      <c r="Q78" s="235"/>
      <c r="R78" s="235"/>
      <c r="S78" s="235"/>
      <c r="T78" s="235"/>
      <c r="U78" s="235"/>
      <c r="V78" s="210"/>
      <c r="W78" s="272"/>
      <c r="X78" s="210"/>
      <c r="Y78" s="210"/>
      <c r="Z78" s="210"/>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1"/>
      <c r="BT78" s="211"/>
      <c r="BU78" s="211"/>
      <c r="BV78" s="211"/>
      <c r="BW78" s="211"/>
      <c r="BX78" s="211"/>
      <c r="BY78" s="211"/>
      <c r="BZ78" s="211"/>
      <c r="CA78" s="211"/>
      <c r="CB78" s="211"/>
      <c r="CC78" s="211"/>
    </row>
    <row r="79" spans="1:81" s="212" customFormat="1" ht="15.75">
      <c r="A79" s="236"/>
      <c r="B79" s="237"/>
      <c r="C79" s="238"/>
      <c r="D79" s="239"/>
      <c r="E79" s="239"/>
      <c r="F79" s="239"/>
      <c r="G79" s="239"/>
      <c r="H79" s="239"/>
      <c r="I79" s="300"/>
      <c r="J79" s="300"/>
      <c r="K79" s="300"/>
      <c r="L79" s="301"/>
      <c r="M79" s="300"/>
      <c r="N79" s="238"/>
      <c r="O79" s="238"/>
      <c r="P79" s="235"/>
      <c r="Q79" s="235"/>
      <c r="R79" s="235"/>
      <c r="S79" s="235"/>
      <c r="T79" s="235"/>
      <c r="U79" s="235"/>
      <c r="V79" s="210"/>
      <c r="W79" s="272"/>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1"/>
      <c r="BT79" s="211"/>
      <c r="BU79" s="211"/>
      <c r="BV79" s="211"/>
      <c r="BW79" s="211"/>
      <c r="BX79" s="211"/>
      <c r="BY79" s="211"/>
      <c r="BZ79" s="211"/>
      <c r="CA79" s="211"/>
      <c r="CB79" s="211"/>
      <c r="CC79" s="211"/>
    </row>
    <row r="80" spans="1:81" s="212" customFormat="1" ht="15.75">
      <c r="A80" s="236"/>
      <c r="B80" s="237"/>
      <c r="C80" s="238"/>
      <c r="D80" s="239"/>
      <c r="E80" s="239"/>
      <c r="F80" s="239"/>
      <c r="G80" s="239"/>
      <c r="H80" s="239"/>
      <c r="I80" s="300"/>
      <c r="J80" s="300"/>
      <c r="K80" s="300"/>
      <c r="L80" s="301"/>
      <c r="M80" s="300"/>
      <c r="N80" s="238"/>
      <c r="O80" s="238"/>
      <c r="P80" s="235"/>
      <c r="Q80" s="235"/>
      <c r="R80" s="235"/>
      <c r="S80" s="235"/>
      <c r="T80" s="235"/>
      <c r="U80" s="235"/>
      <c r="V80" s="210"/>
      <c r="W80" s="272"/>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1"/>
      <c r="BT80" s="211"/>
      <c r="BU80" s="211"/>
      <c r="BV80" s="211"/>
      <c r="BW80" s="211"/>
      <c r="BX80" s="211"/>
      <c r="BY80" s="211"/>
      <c r="BZ80" s="211"/>
      <c r="CA80" s="211"/>
      <c r="CB80" s="211"/>
      <c r="CC80" s="211"/>
    </row>
    <row r="81" spans="1:81" s="212" customFormat="1" ht="15.75">
      <c r="A81" s="236"/>
      <c r="B81" s="237"/>
      <c r="C81" s="238"/>
      <c r="D81" s="239"/>
      <c r="E81" s="239"/>
      <c r="F81" s="239"/>
      <c r="G81" s="239"/>
      <c r="H81" s="239"/>
      <c r="I81" s="300"/>
      <c r="J81" s="300"/>
      <c r="K81" s="300"/>
      <c r="L81" s="301"/>
      <c r="M81" s="300"/>
      <c r="N81" s="238"/>
      <c r="O81" s="238"/>
      <c r="P81" s="235"/>
      <c r="Q81" s="235"/>
      <c r="R81" s="235"/>
      <c r="S81" s="235"/>
      <c r="T81" s="235"/>
      <c r="U81" s="235"/>
      <c r="V81" s="210"/>
      <c r="W81" s="272"/>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1"/>
      <c r="BT81" s="211"/>
      <c r="BU81" s="211"/>
      <c r="BV81" s="211"/>
      <c r="BW81" s="211"/>
      <c r="BX81" s="211"/>
      <c r="BY81" s="211"/>
      <c r="BZ81" s="211"/>
      <c r="CA81" s="211"/>
      <c r="CB81" s="211"/>
      <c r="CC81" s="211"/>
    </row>
    <row r="82" spans="1:81" s="212" customFormat="1" ht="15.75">
      <c r="A82" s="236"/>
      <c r="B82" s="237"/>
      <c r="C82" s="238"/>
      <c r="D82" s="239"/>
      <c r="E82" s="239"/>
      <c r="F82" s="239"/>
      <c r="G82" s="239"/>
      <c r="H82" s="239"/>
      <c r="I82" s="300"/>
      <c r="J82" s="300"/>
      <c r="K82" s="300"/>
      <c r="L82" s="301"/>
      <c r="M82" s="300"/>
      <c r="N82" s="238"/>
      <c r="O82" s="238"/>
      <c r="P82" s="235"/>
      <c r="Q82" s="235"/>
      <c r="R82" s="235"/>
      <c r="S82" s="235"/>
      <c r="T82" s="235"/>
      <c r="U82" s="235"/>
      <c r="V82" s="210"/>
      <c r="W82" s="272"/>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1"/>
      <c r="BT82" s="211"/>
      <c r="BU82" s="211"/>
      <c r="BV82" s="211"/>
      <c r="BW82" s="211"/>
      <c r="BX82" s="211"/>
      <c r="BY82" s="211"/>
      <c r="BZ82" s="211"/>
      <c r="CA82" s="211"/>
      <c r="CB82" s="211"/>
      <c r="CC82" s="211"/>
    </row>
    <row r="83" spans="1:81" s="212" customFormat="1" ht="15.75">
      <c r="A83" s="236"/>
      <c r="B83" s="237"/>
      <c r="C83" s="238"/>
      <c r="D83" s="239"/>
      <c r="E83" s="239"/>
      <c r="F83" s="239"/>
      <c r="G83" s="239"/>
      <c r="H83" s="239"/>
      <c r="I83" s="300"/>
      <c r="J83" s="300"/>
      <c r="K83" s="300"/>
      <c r="L83" s="301"/>
      <c r="M83" s="300"/>
      <c r="N83" s="238"/>
      <c r="O83" s="238"/>
      <c r="P83" s="235"/>
      <c r="Q83" s="235"/>
      <c r="R83" s="235"/>
      <c r="S83" s="235"/>
      <c r="T83" s="235"/>
      <c r="U83" s="235"/>
      <c r="V83" s="210"/>
      <c r="W83" s="272"/>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1"/>
      <c r="BT83" s="211"/>
      <c r="BU83" s="211"/>
      <c r="BV83" s="211"/>
      <c r="BW83" s="211"/>
      <c r="BX83" s="211"/>
      <c r="BY83" s="211"/>
      <c r="BZ83" s="211"/>
      <c r="CA83" s="211"/>
      <c r="CB83" s="211"/>
      <c r="CC83" s="211"/>
    </row>
    <row r="84" spans="1:81" s="212" customFormat="1" ht="15.75">
      <c r="A84" s="236"/>
      <c r="B84" s="237"/>
      <c r="C84" s="238"/>
      <c r="D84" s="239"/>
      <c r="E84" s="239"/>
      <c r="F84" s="239"/>
      <c r="G84" s="239"/>
      <c r="H84" s="239"/>
      <c r="I84" s="300"/>
      <c r="J84" s="300"/>
      <c r="K84" s="300"/>
      <c r="L84" s="301"/>
      <c r="M84" s="300"/>
      <c r="N84" s="238"/>
      <c r="O84" s="238"/>
      <c r="P84" s="235"/>
      <c r="Q84" s="235"/>
      <c r="R84" s="235"/>
      <c r="S84" s="235"/>
      <c r="T84" s="235"/>
      <c r="U84" s="235"/>
      <c r="V84" s="210"/>
      <c r="W84" s="272"/>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1"/>
      <c r="BT84" s="211"/>
      <c r="BU84" s="211"/>
      <c r="BV84" s="211"/>
      <c r="BW84" s="211"/>
      <c r="BX84" s="211"/>
      <c r="BY84" s="211"/>
      <c r="BZ84" s="211"/>
      <c r="CA84" s="211"/>
      <c r="CB84" s="211"/>
      <c r="CC84" s="211"/>
    </row>
    <row r="85" spans="1:81" s="212" customFormat="1" ht="15.75">
      <c r="A85" s="236"/>
      <c r="B85" s="237"/>
      <c r="C85" s="238"/>
      <c r="D85" s="239"/>
      <c r="E85" s="239"/>
      <c r="F85" s="239"/>
      <c r="G85" s="239"/>
      <c r="H85" s="239"/>
      <c r="I85" s="300"/>
      <c r="J85" s="300"/>
      <c r="K85" s="300"/>
      <c r="L85" s="301"/>
      <c r="M85" s="300"/>
      <c r="N85" s="238"/>
      <c r="O85" s="238"/>
      <c r="P85" s="235"/>
      <c r="Q85" s="235"/>
      <c r="R85" s="235"/>
      <c r="S85" s="235"/>
      <c r="T85" s="235"/>
      <c r="U85" s="235"/>
      <c r="V85" s="210"/>
      <c r="W85" s="272"/>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1"/>
      <c r="BT85" s="211"/>
      <c r="BU85" s="211"/>
      <c r="BV85" s="211"/>
      <c r="BW85" s="211"/>
      <c r="BX85" s="211"/>
      <c r="BY85" s="211"/>
      <c r="BZ85" s="211"/>
      <c r="CA85" s="211"/>
      <c r="CB85" s="211"/>
      <c r="CC85" s="211"/>
    </row>
    <row r="86" spans="1:81" s="212" customFormat="1" ht="15.75">
      <c r="A86" s="236"/>
      <c r="B86" s="237"/>
      <c r="C86" s="238"/>
      <c r="D86" s="239"/>
      <c r="E86" s="239"/>
      <c r="F86" s="239"/>
      <c r="G86" s="239"/>
      <c r="H86" s="239"/>
      <c r="I86" s="300"/>
      <c r="J86" s="300"/>
      <c r="K86" s="300"/>
      <c r="L86" s="301"/>
      <c r="M86" s="300"/>
      <c r="N86" s="238"/>
      <c r="O86" s="238"/>
      <c r="P86" s="235"/>
      <c r="Q86" s="235"/>
      <c r="R86" s="235"/>
      <c r="S86" s="235"/>
      <c r="T86" s="235"/>
      <c r="U86" s="235"/>
      <c r="V86" s="210"/>
      <c r="W86" s="272"/>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1"/>
      <c r="BT86" s="211"/>
      <c r="BU86" s="211"/>
      <c r="BV86" s="211"/>
      <c r="BW86" s="211"/>
      <c r="BX86" s="211"/>
      <c r="BY86" s="211"/>
      <c r="BZ86" s="211"/>
      <c r="CA86" s="211"/>
      <c r="CB86" s="211"/>
      <c r="CC86" s="211"/>
    </row>
    <row r="87" spans="1:81" s="212" customFormat="1" ht="15.75">
      <c r="A87" s="236"/>
      <c r="B87" s="237"/>
      <c r="C87" s="238"/>
      <c r="D87" s="239"/>
      <c r="E87" s="239"/>
      <c r="F87" s="239"/>
      <c r="G87" s="239"/>
      <c r="H87" s="239"/>
      <c r="I87" s="300"/>
      <c r="J87" s="300"/>
      <c r="K87" s="300"/>
      <c r="L87" s="301"/>
      <c r="M87" s="300"/>
      <c r="N87" s="238"/>
      <c r="O87" s="238"/>
      <c r="P87" s="235"/>
      <c r="Q87" s="235"/>
      <c r="R87" s="235"/>
      <c r="S87" s="235"/>
      <c r="T87" s="235"/>
      <c r="U87" s="235"/>
      <c r="V87" s="210"/>
      <c r="W87" s="272"/>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1"/>
      <c r="BT87" s="211"/>
      <c r="BU87" s="211"/>
      <c r="BV87" s="211"/>
      <c r="BW87" s="211"/>
      <c r="BX87" s="211"/>
      <c r="BY87" s="211"/>
      <c r="BZ87" s="211"/>
      <c r="CA87" s="211"/>
      <c r="CB87" s="211"/>
      <c r="CC87" s="211"/>
    </row>
    <row r="88" spans="1:81" s="212" customFormat="1" ht="15.75">
      <c r="A88" s="236"/>
      <c r="B88" s="237"/>
      <c r="C88" s="238"/>
      <c r="D88" s="239"/>
      <c r="E88" s="239"/>
      <c r="F88" s="239"/>
      <c r="G88" s="239"/>
      <c r="H88" s="239"/>
      <c r="I88" s="300"/>
      <c r="J88" s="300"/>
      <c r="K88" s="300"/>
      <c r="L88" s="301"/>
      <c r="M88" s="300"/>
      <c r="N88" s="238"/>
      <c r="O88" s="238"/>
      <c r="P88" s="235"/>
      <c r="Q88" s="235"/>
      <c r="R88" s="235"/>
      <c r="S88" s="235"/>
      <c r="T88" s="235"/>
      <c r="U88" s="235"/>
      <c r="V88" s="210"/>
      <c r="W88" s="272"/>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0"/>
      <c r="BR88" s="210"/>
      <c r="BS88" s="211"/>
      <c r="BT88" s="211"/>
      <c r="BU88" s="211"/>
      <c r="BV88" s="211"/>
      <c r="BW88" s="211"/>
      <c r="BX88" s="211"/>
      <c r="BY88" s="211"/>
      <c r="BZ88" s="211"/>
      <c r="CA88" s="211"/>
      <c r="CB88" s="211"/>
      <c r="CC88" s="211"/>
    </row>
    <row r="89" spans="1:81" s="212" customFormat="1" ht="15.75">
      <c r="A89" s="236"/>
      <c r="B89" s="237"/>
      <c r="C89" s="238"/>
      <c r="D89" s="239"/>
      <c r="E89" s="239"/>
      <c r="F89" s="239"/>
      <c r="G89" s="239"/>
      <c r="H89" s="239"/>
      <c r="I89" s="300"/>
      <c r="J89" s="300"/>
      <c r="K89" s="300"/>
      <c r="L89" s="301"/>
      <c r="M89" s="300"/>
      <c r="N89" s="238"/>
      <c r="O89" s="238"/>
      <c r="P89" s="235"/>
      <c r="Q89" s="235"/>
      <c r="R89" s="235"/>
      <c r="S89" s="235"/>
      <c r="T89" s="235"/>
      <c r="U89" s="235"/>
      <c r="V89" s="210"/>
      <c r="W89" s="272"/>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1"/>
      <c r="BT89" s="211"/>
      <c r="BU89" s="211"/>
      <c r="BV89" s="211"/>
      <c r="BW89" s="211"/>
      <c r="BX89" s="211"/>
      <c r="BY89" s="211"/>
      <c r="BZ89" s="211"/>
      <c r="CA89" s="211"/>
      <c r="CB89" s="211"/>
      <c r="CC89" s="211"/>
    </row>
    <row r="90" spans="1:81" s="212" customFormat="1" ht="15.75">
      <c r="A90" s="236"/>
      <c r="B90" s="237"/>
      <c r="C90" s="238"/>
      <c r="D90" s="239"/>
      <c r="E90" s="239"/>
      <c r="F90" s="239"/>
      <c r="G90" s="239"/>
      <c r="H90" s="239"/>
      <c r="I90" s="300"/>
      <c r="J90" s="300"/>
      <c r="K90" s="300"/>
      <c r="L90" s="301"/>
      <c r="M90" s="300"/>
      <c r="N90" s="238"/>
      <c r="O90" s="238"/>
      <c r="P90" s="235"/>
      <c r="Q90" s="235"/>
      <c r="R90" s="235"/>
      <c r="S90" s="235"/>
      <c r="T90" s="235"/>
      <c r="U90" s="235"/>
      <c r="V90" s="210"/>
      <c r="W90" s="272"/>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1"/>
      <c r="BT90" s="211"/>
      <c r="BU90" s="211"/>
      <c r="BV90" s="211"/>
      <c r="BW90" s="211"/>
      <c r="BX90" s="211"/>
      <c r="BY90" s="211"/>
      <c r="BZ90" s="211"/>
      <c r="CA90" s="211"/>
      <c r="CB90" s="211"/>
      <c r="CC90" s="211"/>
    </row>
    <row r="91" spans="1:81" s="212" customFormat="1" ht="15.75">
      <c r="A91" s="236"/>
      <c r="B91" s="237"/>
      <c r="C91" s="238"/>
      <c r="D91" s="239"/>
      <c r="E91" s="239"/>
      <c r="F91" s="239"/>
      <c r="G91" s="239"/>
      <c r="H91" s="239"/>
      <c r="I91" s="300"/>
      <c r="J91" s="300"/>
      <c r="K91" s="300"/>
      <c r="L91" s="301"/>
      <c r="M91" s="300"/>
      <c r="N91" s="238"/>
      <c r="O91" s="238"/>
      <c r="P91" s="235"/>
      <c r="Q91" s="235"/>
      <c r="R91" s="235"/>
      <c r="S91" s="235"/>
      <c r="T91" s="235"/>
      <c r="U91" s="235"/>
      <c r="V91" s="210"/>
      <c r="W91" s="272"/>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1"/>
      <c r="BT91" s="211"/>
      <c r="BU91" s="211"/>
      <c r="BV91" s="211"/>
      <c r="BW91" s="211"/>
      <c r="BX91" s="211"/>
      <c r="BY91" s="211"/>
      <c r="BZ91" s="211"/>
      <c r="CA91" s="211"/>
      <c r="CB91" s="211"/>
      <c r="CC91" s="211"/>
    </row>
    <row r="92" spans="1:81" s="212" customFormat="1" ht="15.75">
      <c r="A92" s="236"/>
      <c r="B92" s="237"/>
      <c r="C92" s="238"/>
      <c r="D92" s="239"/>
      <c r="E92" s="239"/>
      <c r="F92" s="239"/>
      <c r="G92" s="239"/>
      <c r="H92" s="239"/>
      <c r="I92" s="300"/>
      <c r="J92" s="300"/>
      <c r="K92" s="300"/>
      <c r="L92" s="301"/>
      <c r="M92" s="300"/>
      <c r="N92" s="238"/>
      <c r="O92" s="238"/>
      <c r="P92" s="235"/>
      <c r="Q92" s="235"/>
      <c r="R92" s="235"/>
      <c r="S92" s="235"/>
      <c r="T92" s="235"/>
      <c r="U92" s="235"/>
      <c r="V92" s="210"/>
      <c r="W92" s="272"/>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1"/>
      <c r="BT92" s="211"/>
      <c r="BU92" s="211"/>
      <c r="BV92" s="211"/>
      <c r="BW92" s="211"/>
      <c r="BX92" s="211"/>
      <c r="BY92" s="211"/>
      <c r="BZ92" s="211"/>
      <c r="CA92" s="211"/>
      <c r="CB92" s="211"/>
      <c r="CC92" s="211"/>
    </row>
    <row r="93" spans="1:81" s="212" customFormat="1" ht="15.75">
      <c r="A93" s="236"/>
      <c r="B93" s="237"/>
      <c r="C93" s="238"/>
      <c r="D93" s="239"/>
      <c r="E93" s="239"/>
      <c r="F93" s="239"/>
      <c r="G93" s="239"/>
      <c r="H93" s="239"/>
      <c r="I93" s="300"/>
      <c r="J93" s="300"/>
      <c r="K93" s="300"/>
      <c r="L93" s="301"/>
      <c r="M93" s="300"/>
      <c r="N93" s="238"/>
      <c r="O93" s="238"/>
      <c r="P93" s="235"/>
      <c r="Q93" s="235"/>
      <c r="R93" s="235"/>
      <c r="S93" s="235"/>
      <c r="T93" s="235"/>
      <c r="U93" s="235"/>
      <c r="V93" s="210"/>
      <c r="W93" s="272"/>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1"/>
      <c r="BT93" s="211"/>
      <c r="BU93" s="211"/>
      <c r="BV93" s="211"/>
      <c r="BW93" s="211"/>
      <c r="BX93" s="211"/>
      <c r="BY93" s="211"/>
      <c r="BZ93" s="211"/>
      <c r="CA93" s="211"/>
      <c r="CB93" s="211"/>
      <c r="CC93" s="211"/>
    </row>
    <row r="94" spans="1:81" s="212" customFormat="1" ht="15.75">
      <c r="A94" s="236"/>
      <c r="B94" s="237"/>
      <c r="C94" s="238"/>
      <c r="D94" s="239"/>
      <c r="E94" s="239"/>
      <c r="F94" s="239"/>
      <c r="G94" s="239"/>
      <c r="H94" s="239"/>
      <c r="I94" s="300"/>
      <c r="J94" s="300"/>
      <c r="K94" s="300"/>
      <c r="L94" s="301"/>
      <c r="M94" s="300"/>
      <c r="N94" s="238"/>
      <c r="O94" s="238"/>
      <c r="P94" s="235"/>
      <c r="Q94" s="235"/>
      <c r="R94" s="235"/>
      <c r="S94" s="235"/>
      <c r="T94" s="235"/>
      <c r="U94" s="235"/>
      <c r="V94" s="210"/>
      <c r="W94" s="272"/>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1"/>
      <c r="BT94" s="211"/>
      <c r="BU94" s="211"/>
      <c r="BV94" s="211"/>
      <c r="BW94" s="211"/>
      <c r="BX94" s="211"/>
      <c r="BY94" s="211"/>
      <c r="BZ94" s="211"/>
      <c r="CA94" s="211"/>
      <c r="CB94" s="211"/>
      <c r="CC94" s="211"/>
    </row>
    <row r="95" spans="1:81" s="212" customFormat="1" ht="15.75">
      <c r="A95" s="236"/>
      <c r="B95" s="237"/>
      <c r="C95" s="238"/>
      <c r="D95" s="239"/>
      <c r="E95" s="239"/>
      <c r="F95" s="239"/>
      <c r="G95" s="239"/>
      <c r="H95" s="239"/>
      <c r="I95" s="300"/>
      <c r="J95" s="300"/>
      <c r="K95" s="300"/>
      <c r="L95" s="301"/>
      <c r="M95" s="300"/>
      <c r="N95" s="238"/>
      <c r="O95" s="238"/>
      <c r="P95" s="235"/>
      <c r="Q95" s="235"/>
      <c r="R95" s="235"/>
      <c r="S95" s="235"/>
      <c r="T95" s="235"/>
      <c r="U95" s="235"/>
      <c r="V95" s="210"/>
      <c r="W95" s="272"/>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1"/>
      <c r="BT95" s="211"/>
      <c r="BU95" s="211"/>
      <c r="BV95" s="211"/>
      <c r="BW95" s="211"/>
      <c r="BX95" s="211"/>
      <c r="BY95" s="211"/>
      <c r="BZ95" s="211"/>
      <c r="CA95" s="211"/>
      <c r="CB95" s="211"/>
      <c r="CC95" s="211"/>
    </row>
    <row r="96" spans="1:81" s="212" customFormat="1" ht="15.75">
      <c r="A96" s="236"/>
      <c r="B96" s="237"/>
      <c r="C96" s="238"/>
      <c r="D96" s="239"/>
      <c r="E96" s="239"/>
      <c r="F96" s="239"/>
      <c r="G96" s="239"/>
      <c r="H96" s="239"/>
      <c r="I96" s="300"/>
      <c r="J96" s="300"/>
      <c r="K96" s="300"/>
      <c r="L96" s="301"/>
      <c r="M96" s="300"/>
      <c r="N96" s="238"/>
      <c r="O96" s="238"/>
      <c r="P96" s="235"/>
      <c r="Q96" s="235"/>
      <c r="R96" s="235"/>
      <c r="S96" s="235"/>
      <c r="T96" s="235"/>
      <c r="U96" s="235"/>
      <c r="V96" s="210"/>
      <c r="W96" s="272"/>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0"/>
      <c r="BR96" s="210"/>
      <c r="BS96" s="211"/>
      <c r="BT96" s="211"/>
      <c r="BU96" s="211"/>
      <c r="BV96" s="211"/>
      <c r="BW96" s="211"/>
      <c r="BX96" s="211"/>
      <c r="BY96" s="211"/>
      <c r="BZ96" s="211"/>
      <c r="CA96" s="211"/>
      <c r="CB96" s="211"/>
      <c r="CC96" s="211"/>
    </row>
    <row r="97" spans="1:81" s="212" customFormat="1" ht="15.75">
      <c r="A97" s="236"/>
      <c r="B97" s="237"/>
      <c r="C97" s="238"/>
      <c r="D97" s="239"/>
      <c r="E97" s="239"/>
      <c r="F97" s="239"/>
      <c r="G97" s="239"/>
      <c r="H97" s="239"/>
      <c r="I97" s="300"/>
      <c r="J97" s="300"/>
      <c r="K97" s="300"/>
      <c r="L97" s="301"/>
      <c r="M97" s="300"/>
      <c r="N97" s="238"/>
      <c r="O97" s="238"/>
      <c r="P97" s="235"/>
      <c r="Q97" s="235"/>
      <c r="R97" s="235"/>
      <c r="S97" s="235"/>
      <c r="T97" s="235"/>
      <c r="U97" s="235"/>
      <c r="V97" s="210"/>
      <c r="W97" s="272"/>
      <c r="X97" s="210"/>
      <c r="Y97" s="210"/>
      <c r="Z97" s="210"/>
      <c r="AA97" s="210"/>
      <c r="AB97" s="210"/>
      <c r="AC97" s="210"/>
      <c r="AD97" s="210"/>
      <c r="AE97" s="210"/>
      <c r="AF97" s="210"/>
      <c r="AG97" s="210"/>
      <c r="AH97" s="210"/>
      <c r="AI97" s="210"/>
      <c r="AJ97" s="210"/>
      <c r="AK97" s="210"/>
      <c r="AL97" s="210"/>
      <c r="AM97" s="210"/>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0"/>
      <c r="BR97" s="210"/>
      <c r="BS97" s="211"/>
      <c r="BT97" s="211"/>
      <c r="BU97" s="211"/>
      <c r="BV97" s="211"/>
      <c r="BW97" s="211"/>
      <c r="BX97" s="211"/>
      <c r="BY97" s="211"/>
      <c r="BZ97" s="211"/>
      <c r="CA97" s="211"/>
      <c r="CB97" s="211"/>
      <c r="CC97" s="211"/>
    </row>
    <row r="98" spans="1:81" s="212" customFormat="1" ht="15.75">
      <c r="A98" s="236"/>
      <c r="B98" s="237"/>
      <c r="C98" s="238"/>
      <c r="D98" s="239"/>
      <c r="E98" s="239"/>
      <c r="F98" s="239"/>
      <c r="G98" s="239"/>
      <c r="H98" s="239"/>
      <c r="I98" s="300"/>
      <c r="J98" s="300"/>
      <c r="K98" s="300"/>
      <c r="L98" s="301"/>
      <c r="M98" s="300"/>
      <c r="N98" s="238"/>
      <c r="O98" s="238"/>
      <c r="P98" s="235"/>
      <c r="Q98" s="235"/>
      <c r="R98" s="235"/>
      <c r="S98" s="235"/>
      <c r="T98" s="235"/>
      <c r="U98" s="235"/>
      <c r="V98" s="210"/>
      <c r="W98" s="272"/>
      <c r="X98" s="210"/>
      <c r="Y98" s="210"/>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c r="AX98" s="210"/>
      <c r="AY98" s="210"/>
      <c r="AZ98" s="210"/>
      <c r="BA98" s="210"/>
      <c r="BB98" s="210"/>
      <c r="BC98" s="210"/>
      <c r="BD98" s="210"/>
      <c r="BE98" s="210"/>
      <c r="BF98" s="210"/>
      <c r="BG98" s="210"/>
      <c r="BH98" s="210"/>
      <c r="BI98" s="210"/>
      <c r="BJ98" s="210"/>
      <c r="BK98" s="210"/>
      <c r="BL98" s="210"/>
      <c r="BM98" s="210"/>
      <c r="BN98" s="210"/>
      <c r="BO98" s="210"/>
      <c r="BP98" s="210"/>
      <c r="BQ98" s="210"/>
      <c r="BR98" s="210"/>
      <c r="BS98" s="211"/>
      <c r="BT98" s="211"/>
      <c r="BU98" s="211"/>
      <c r="BV98" s="211"/>
      <c r="BW98" s="211"/>
      <c r="BX98" s="211"/>
      <c r="BY98" s="211"/>
      <c r="BZ98" s="211"/>
      <c r="CA98" s="211"/>
      <c r="CB98" s="211"/>
      <c r="CC98" s="211"/>
    </row>
    <row r="99" spans="1:81" s="212" customFormat="1" ht="15.75">
      <c r="A99" s="236"/>
      <c r="B99" s="237"/>
      <c r="C99" s="238"/>
      <c r="D99" s="239"/>
      <c r="E99" s="239"/>
      <c r="F99" s="239"/>
      <c r="G99" s="239"/>
      <c r="H99" s="239"/>
      <c r="I99" s="300"/>
      <c r="J99" s="300"/>
      <c r="K99" s="300"/>
      <c r="L99" s="301"/>
      <c r="M99" s="300"/>
      <c r="N99" s="238"/>
      <c r="O99" s="238"/>
      <c r="P99" s="235"/>
      <c r="Q99" s="235"/>
      <c r="R99" s="235"/>
      <c r="S99" s="235"/>
      <c r="T99" s="235"/>
      <c r="U99" s="235"/>
      <c r="V99" s="210"/>
      <c r="W99" s="272"/>
      <c r="X99" s="210"/>
      <c r="Y99" s="210"/>
      <c r="Z99" s="210"/>
      <c r="AA99" s="210"/>
      <c r="AB99" s="210"/>
      <c r="AC99" s="210"/>
      <c r="AD99" s="210"/>
      <c r="AE99" s="210"/>
      <c r="AF99" s="210"/>
      <c r="AG99" s="210"/>
      <c r="AH99" s="210"/>
      <c r="AI99" s="210"/>
      <c r="AJ99" s="210"/>
      <c r="AK99" s="210"/>
      <c r="AL99" s="210"/>
      <c r="AM99" s="210"/>
      <c r="AN99" s="210"/>
      <c r="AO99" s="210"/>
      <c r="AP99" s="210"/>
      <c r="AQ99" s="210"/>
      <c r="AR99" s="210"/>
      <c r="AS99" s="210"/>
      <c r="AT99" s="210"/>
      <c r="AU99" s="210"/>
      <c r="AV99" s="210"/>
      <c r="AW99" s="210"/>
      <c r="AX99" s="210"/>
      <c r="AY99" s="210"/>
      <c r="AZ99" s="210"/>
      <c r="BA99" s="210"/>
      <c r="BB99" s="210"/>
      <c r="BC99" s="210"/>
      <c r="BD99" s="210"/>
      <c r="BE99" s="210"/>
      <c r="BF99" s="210"/>
      <c r="BG99" s="210"/>
      <c r="BH99" s="210"/>
      <c r="BI99" s="210"/>
      <c r="BJ99" s="210"/>
      <c r="BK99" s="210"/>
      <c r="BL99" s="210"/>
      <c r="BM99" s="210"/>
      <c r="BN99" s="210"/>
      <c r="BO99" s="210"/>
      <c r="BP99" s="210"/>
      <c r="BQ99" s="210"/>
      <c r="BR99" s="210"/>
      <c r="BS99" s="211"/>
      <c r="BT99" s="211"/>
      <c r="BU99" s="211"/>
      <c r="BV99" s="211"/>
      <c r="BW99" s="211"/>
      <c r="BX99" s="211"/>
      <c r="BY99" s="211"/>
      <c r="BZ99" s="211"/>
      <c r="CA99" s="211"/>
      <c r="CB99" s="211"/>
      <c r="CC99" s="211"/>
    </row>
    <row r="100" spans="1:81" s="212" customFormat="1" ht="15.75">
      <c r="A100" s="236"/>
      <c r="B100" s="237"/>
      <c r="C100" s="238"/>
      <c r="D100" s="239"/>
      <c r="E100" s="239"/>
      <c r="F100" s="239"/>
      <c r="G100" s="239"/>
      <c r="H100" s="239"/>
      <c r="I100" s="300"/>
      <c r="J100" s="300"/>
      <c r="K100" s="300"/>
      <c r="L100" s="301"/>
      <c r="M100" s="300"/>
      <c r="N100" s="238"/>
      <c r="O100" s="238"/>
      <c r="P100" s="235"/>
      <c r="Q100" s="235"/>
      <c r="R100" s="235"/>
      <c r="S100" s="235"/>
      <c r="T100" s="235"/>
      <c r="U100" s="235"/>
      <c r="V100" s="210"/>
      <c r="W100" s="272"/>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210"/>
      <c r="BL100" s="210"/>
      <c r="BM100" s="210"/>
      <c r="BN100" s="210"/>
      <c r="BO100" s="210"/>
      <c r="BP100" s="210"/>
      <c r="BQ100" s="210"/>
      <c r="BR100" s="210"/>
      <c r="BS100" s="211"/>
      <c r="BT100" s="211"/>
      <c r="BU100" s="211"/>
      <c r="BV100" s="211"/>
      <c r="BW100" s="211"/>
      <c r="BX100" s="211"/>
      <c r="BY100" s="211"/>
      <c r="BZ100" s="211"/>
      <c r="CA100" s="211"/>
      <c r="CB100" s="211"/>
      <c r="CC100" s="211"/>
    </row>
    <row r="101" spans="1:81" s="212" customFormat="1" ht="15.75">
      <c r="A101" s="236"/>
      <c r="B101" s="237"/>
      <c r="C101" s="238"/>
      <c r="D101" s="239"/>
      <c r="E101" s="239"/>
      <c r="F101" s="239"/>
      <c r="G101" s="239"/>
      <c r="H101" s="239"/>
      <c r="I101" s="300"/>
      <c r="J101" s="300"/>
      <c r="K101" s="300"/>
      <c r="L101" s="301"/>
      <c r="M101" s="300"/>
      <c r="N101" s="238"/>
      <c r="O101" s="238"/>
      <c r="P101" s="235"/>
      <c r="Q101" s="235"/>
      <c r="R101" s="235"/>
      <c r="S101" s="235"/>
      <c r="T101" s="235"/>
      <c r="U101" s="235"/>
      <c r="V101" s="210"/>
      <c r="W101" s="272"/>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c r="BH101" s="210"/>
      <c r="BI101" s="210"/>
      <c r="BJ101" s="210"/>
      <c r="BK101" s="210"/>
      <c r="BL101" s="210"/>
      <c r="BM101" s="210"/>
      <c r="BN101" s="210"/>
      <c r="BO101" s="210"/>
      <c r="BP101" s="210"/>
      <c r="BQ101" s="210"/>
      <c r="BR101" s="210"/>
      <c r="BS101" s="211"/>
      <c r="BT101" s="211"/>
      <c r="BU101" s="211"/>
      <c r="BV101" s="211"/>
      <c r="BW101" s="211"/>
      <c r="BX101" s="211"/>
      <c r="BY101" s="211"/>
      <c r="BZ101" s="211"/>
      <c r="CA101" s="211"/>
      <c r="CB101" s="211"/>
      <c r="CC101" s="211"/>
    </row>
    <row r="102" spans="1:81" s="212" customFormat="1" ht="15.75">
      <c r="A102" s="236"/>
      <c r="B102" s="237"/>
      <c r="C102" s="238"/>
      <c r="D102" s="239"/>
      <c r="E102" s="239"/>
      <c r="F102" s="239"/>
      <c r="G102" s="239"/>
      <c r="H102" s="239"/>
      <c r="I102" s="300"/>
      <c r="J102" s="300"/>
      <c r="K102" s="300"/>
      <c r="L102" s="301"/>
      <c r="M102" s="300"/>
      <c r="N102" s="238"/>
      <c r="O102" s="238"/>
      <c r="P102" s="235"/>
      <c r="Q102" s="235"/>
      <c r="R102" s="235"/>
      <c r="S102" s="235"/>
      <c r="T102" s="235"/>
      <c r="U102" s="235"/>
      <c r="V102" s="210"/>
      <c r="W102" s="272"/>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10"/>
      <c r="AZ102" s="210"/>
      <c r="BA102" s="210"/>
      <c r="BB102" s="210"/>
      <c r="BC102" s="210"/>
      <c r="BD102" s="210"/>
      <c r="BE102" s="210"/>
      <c r="BF102" s="210"/>
      <c r="BG102" s="210"/>
      <c r="BH102" s="210"/>
      <c r="BI102" s="210"/>
      <c r="BJ102" s="210"/>
      <c r="BK102" s="210"/>
      <c r="BL102" s="210"/>
      <c r="BM102" s="210"/>
      <c r="BN102" s="210"/>
      <c r="BO102" s="210"/>
      <c r="BP102" s="210"/>
      <c r="BQ102" s="210"/>
      <c r="BR102" s="210"/>
      <c r="BS102" s="211"/>
      <c r="BT102" s="211"/>
      <c r="BU102" s="211"/>
      <c r="BV102" s="211"/>
      <c r="BW102" s="211"/>
      <c r="BX102" s="211"/>
      <c r="BY102" s="211"/>
      <c r="BZ102" s="211"/>
      <c r="CA102" s="211"/>
      <c r="CB102" s="211"/>
      <c r="CC102" s="211"/>
    </row>
    <row r="103" spans="1:81" s="212" customFormat="1" ht="15.75">
      <c r="A103" s="236"/>
      <c r="B103" s="237"/>
      <c r="C103" s="238"/>
      <c r="D103" s="239"/>
      <c r="E103" s="239"/>
      <c r="F103" s="239"/>
      <c r="G103" s="239"/>
      <c r="H103" s="239"/>
      <c r="I103" s="300"/>
      <c r="J103" s="300"/>
      <c r="K103" s="300"/>
      <c r="L103" s="301"/>
      <c r="M103" s="300"/>
      <c r="N103" s="238"/>
      <c r="O103" s="238"/>
      <c r="P103" s="235"/>
      <c r="Q103" s="235"/>
      <c r="R103" s="235"/>
      <c r="S103" s="235"/>
      <c r="T103" s="235"/>
      <c r="U103" s="235"/>
      <c r="V103" s="210"/>
      <c r="W103" s="272"/>
      <c r="X103" s="210"/>
      <c r="Y103" s="210"/>
      <c r="Z103" s="210"/>
      <c r="AA103" s="210"/>
      <c r="AB103" s="210"/>
      <c r="AC103" s="210"/>
      <c r="AD103" s="210"/>
      <c r="AE103" s="210"/>
      <c r="AF103" s="210"/>
      <c r="AG103" s="210"/>
      <c r="AH103" s="210"/>
      <c r="AI103" s="210"/>
      <c r="AJ103" s="210"/>
      <c r="AK103" s="210"/>
      <c r="AL103" s="210"/>
      <c r="AM103" s="210"/>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0"/>
      <c r="BR103" s="210"/>
      <c r="BS103" s="211"/>
      <c r="BT103" s="211"/>
      <c r="BU103" s="211"/>
      <c r="BV103" s="211"/>
      <c r="BW103" s="211"/>
      <c r="BX103" s="211"/>
      <c r="BY103" s="211"/>
      <c r="BZ103" s="211"/>
      <c r="CA103" s="211"/>
      <c r="CB103" s="211"/>
      <c r="CC103" s="211"/>
    </row>
    <row r="104" spans="1:81" s="212" customFormat="1" ht="15.75">
      <c r="A104" s="236"/>
      <c r="B104" s="237"/>
      <c r="C104" s="238"/>
      <c r="D104" s="239"/>
      <c r="E104" s="239"/>
      <c r="F104" s="239"/>
      <c r="G104" s="239"/>
      <c r="H104" s="239"/>
      <c r="I104" s="300"/>
      <c r="J104" s="300"/>
      <c r="K104" s="300"/>
      <c r="L104" s="301"/>
      <c r="M104" s="300"/>
      <c r="N104" s="238"/>
      <c r="O104" s="238"/>
      <c r="P104" s="235"/>
      <c r="Q104" s="235"/>
      <c r="R104" s="235"/>
      <c r="S104" s="235"/>
      <c r="T104" s="235"/>
      <c r="U104" s="235"/>
      <c r="V104" s="210"/>
      <c r="W104" s="272"/>
      <c r="X104" s="210"/>
      <c r="Y104" s="210"/>
      <c r="Z104" s="210"/>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10"/>
      <c r="BQ104" s="210"/>
      <c r="BR104" s="210"/>
      <c r="BS104" s="211"/>
      <c r="BT104" s="211"/>
      <c r="BU104" s="211"/>
      <c r="BV104" s="211"/>
      <c r="BW104" s="211"/>
      <c r="BX104" s="211"/>
      <c r="BY104" s="211"/>
      <c r="BZ104" s="211"/>
      <c r="CA104" s="211"/>
      <c r="CB104" s="211"/>
      <c r="CC104" s="211"/>
    </row>
    <row r="105" spans="1:81" s="212" customFormat="1" ht="15.75">
      <c r="A105" s="236"/>
      <c r="B105" s="237"/>
      <c r="C105" s="238"/>
      <c r="D105" s="239"/>
      <c r="E105" s="239"/>
      <c r="F105" s="239"/>
      <c r="G105" s="239"/>
      <c r="H105" s="239"/>
      <c r="I105" s="300"/>
      <c r="J105" s="300"/>
      <c r="K105" s="300"/>
      <c r="L105" s="301"/>
      <c r="M105" s="300"/>
      <c r="N105" s="238"/>
      <c r="O105" s="238"/>
      <c r="P105" s="235"/>
      <c r="Q105" s="235"/>
      <c r="R105" s="235"/>
      <c r="S105" s="235"/>
      <c r="T105" s="235"/>
      <c r="U105" s="235"/>
      <c r="V105" s="210"/>
      <c r="W105" s="272"/>
      <c r="X105" s="210"/>
      <c r="Y105" s="210"/>
      <c r="Z105" s="210"/>
      <c r="AA105" s="210"/>
      <c r="AB105" s="210"/>
      <c r="AC105" s="210"/>
      <c r="AD105" s="210"/>
      <c r="AE105" s="210"/>
      <c r="AF105" s="210"/>
      <c r="AG105" s="210"/>
      <c r="AH105" s="210"/>
      <c r="AI105" s="210"/>
      <c r="AJ105" s="210"/>
      <c r="AK105" s="210"/>
      <c r="AL105" s="210"/>
      <c r="AM105" s="210"/>
      <c r="AN105" s="210"/>
      <c r="AO105" s="210"/>
      <c r="AP105" s="210"/>
      <c r="AQ105" s="210"/>
      <c r="AR105" s="210"/>
      <c r="AS105" s="210"/>
      <c r="AT105" s="210"/>
      <c r="AU105" s="210"/>
      <c r="AV105" s="210"/>
      <c r="AW105" s="210"/>
      <c r="AX105" s="210"/>
      <c r="AY105" s="210"/>
      <c r="AZ105" s="210"/>
      <c r="BA105" s="210"/>
      <c r="BB105" s="210"/>
      <c r="BC105" s="210"/>
      <c r="BD105" s="210"/>
      <c r="BE105" s="210"/>
      <c r="BF105" s="210"/>
      <c r="BG105" s="210"/>
      <c r="BH105" s="210"/>
      <c r="BI105" s="210"/>
      <c r="BJ105" s="210"/>
      <c r="BK105" s="210"/>
      <c r="BL105" s="210"/>
      <c r="BM105" s="210"/>
      <c r="BN105" s="210"/>
      <c r="BO105" s="210"/>
      <c r="BP105" s="210"/>
      <c r="BQ105" s="210"/>
      <c r="BR105" s="210"/>
      <c r="BS105" s="211"/>
      <c r="BT105" s="211"/>
      <c r="BU105" s="211"/>
      <c r="BV105" s="211"/>
      <c r="BW105" s="211"/>
      <c r="BX105" s="211"/>
      <c r="BY105" s="211"/>
      <c r="BZ105" s="211"/>
      <c r="CA105" s="211"/>
      <c r="CB105" s="211"/>
      <c r="CC105" s="211"/>
    </row>
    <row r="106" spans="1:81" s="212" customFormat="1" ht="15.75">
      <c r="A106" s="236"/>
      <c r="B106" s="237"/>
      <c r="C106" s="238"/>
      <c r="D106" s="239"/>
      <c r="E106" s="239"/>
      <c r="F106" s="239"/>
      <c r="G106" s="239"/>
      <c r="H106" s="239"/>
      <c r="I106" s="300"/>
      <c r="J106" s="300"/>
      <c r="K106" s="300"/>
      <c r="L106" s="301"/>
      <c r="M106" s="300"/>
      <c r="N106" s="238"/>
      <c r="O106" s="238"/>
      <c r="P106" s="235"/>
      <c r="Q106" s="235"/>
      <c r="R106" s="235"/>
      <c r="S106" s="235"/>
      <c r="T106" s="235"/>
      <c r="U106" s="235"/>
      <c r="V106" s="210"/>
      <c r="W106" s="272"/>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0"/>
      <c r="BI106" s="210"/>
      <c r="BJ106" s="210"/>
      <c r="BK106" s="210"/>
      <c r="BL106" s="210"/>
      <c r="BM106" s="210"/>
      <c r="BN106" s="210"/>
      <c r="BO106" s="210"/>
      <c r="BP106" s="210"/>
      <c r="BQ106" s="210"/>
      <c r="BR106" s="210"/>
      <c r="BS106" s="211"/>
      <c r="BT106" s="211"/>
      <c r="BU106" s="211"/>
      <c r="BV106" s="211"/>
      <c r="BW106" s="211"/>
      <c r="BX106" s="211"/>
      <c r="BY106" s="211"/>
      <c r="BZ106" s="211"/>
      <c r="CA106" s="211"/>
      <c r="CB106" s="211"/>
      <c r="CC106" s="211"/>
    </row>
    <row r="107" spans="1:81" s="212" customFormat="1" ht="15.75">
      <c r="A107" s="236"/>
      <c r="B107" s="237"/>
      <c r="C107" s="238"/>
      <c r="D107" s="239"/>
      <c r="E107" s="239"/>
      <c r="F107" s="239"/>
      <c r="G107" s="239"/>
      <c r="H107" s="239"/>
      <c r="I107" s="300"/>
      <c r="J107" s="300"/>
      <c r="K107" s="300"/>
      <c r="L107" s="301"/>
      <c r="M107" s="300"/>
      <c r="N107" s="238"/>
      <c r="O107" s="238"/>
      <c r="P107" s="235"/>
      <c r="Q107" s="235"/>
      <c r="R107" s="235"/>
      <c r="S107" s="235"/>
      <c r="T107" s="235"/>
      <c r="U107" s="235"/>
      <c r="V107" s="210"/>
      <c r="W107" s="272"/>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210"/>
      <c r="BR107" s="210"/>
      <c r="BS107" s="211"/>
      <c r="BT107" s="211"/>
      <c r="BU107" s="211"/>
      <c r="BV107" s="211"/>
      <c r="BW107" s="211"/>
      <c r="BX107" s="211"/>
      <c r="BY107" s="211"/>
      <c r="BZ107" s="211"/>
      <c r="CA107" s="211"/>
      <c r="CB107" s="211"/>
      <c r="CC107" s="211"/>
    </row>
    <row r="108" spans="1:81" s="212" customFormat="1" ht="15.75">
      <c r="A108" s="236"/>
      <c r="B108" s="237"/>
      <c r="C108" s="238"/>
      <c r="D108" s="239"/>
      <c r="E108" s="239"/>
      <c r="F108" s="239"/>
      <c r="G108" s="239"/>
      <c r="H108" s="239"/>
      <c r="I108" s="300"/>
      <c r="J108" s="300"/>
      <c r="K108" s="300"/>
      <c r="L108" s="301"/>
      <c r="M108" s="300"/>
      <c r="N108" s="238"/>
      <c r="O108" s="238"/>
      <c r="P108" s="235"/>
      <c r="Q108" s="235"/>
      <c r="R108" s="235"/>
      <c r="S108" s="235"/>
      <c r="T108" s="235"/>
      <c r="U108" s="235"/>
      <c r="V108" s="210"/>
      <c r="W108" s="272"/>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0"/>
      <c r="AV108" s="210"/>
      <c r="AW108" s="210"/>
      <c r="AX108" s="210"/>
      <c r="AY108" s="210"/>
      <c r="AZ108" s="210"/>
      <c r="BA108" s="210"/>
      <c r="BB108" s="210"/>
      <c r="BC108" s="210"/>
      <c r="BD108" s="210"/>
      <c r="BE108" s="210"/>
      <c r="BF108" s="210"/>
      <c r="BG108" s="210"/>
      <c r="BH108" s="210"/>
      <c r="BI108" s="210"/>
      <c r="BJ108" s="210"/>
      <c r="BK108" s="210"/>
      <c r="BL108" s="210"/>
      <c r="BM108" s="210"/>
      <c r="BN108" s="210"/>
      <c r="BO108" s="210"/>
      <c r="BP108" s="210"/>
      <c r="BQ108" s="210"/>
      <c r="BR108" s="210"/>
      <c r="BS108" s="211"/>
      <c r="BT108" s="211"/>
      <c r="BU108" s="211"/>
      <c r="BV108" s="211"/>
      <c r="BW108" s="211"/>
      <c r="BX108" s="211"/>
      <c r="BY108" s="211"/>
      <c r="BZ108" s="211"/>
      <c r="CA108" s="211"/>
      <c r="CB108" s="211"/>
      <c r="CC108" s="211"/>
    </row>
    <row r="109" spans="1:81" s="212" customFormat="1" ht="15.75">
      <c r="A109" s="236"/>
      <c r="B109" s="237"/>
      <c r="C109" s="238"/>
      <c r="D109" s="239"/>
      <c r="E109" s="239"/>
      <c r="F109" s="239"/>
      <c r="G109" s="239"/>
      <c r="H109" s="239"/>
      <c r="I109" s="300"/>
      <c r="J109" s="300"/>
      <c r="K109" s="300"/>
      <c r="L109" s="301"/>
      <c r="M109" s="300"/>
      <c r="N109" s="238"/>
      <c r="O109" s="238"/>
      <c r="P109" s="235"/>
      <c r="Q109" s="235"/>
      <c r="R109" s="235"/>
      <c r="S109" s="235"/>
      <c r="T109" s="235"/>
      <c r="U109" s="235"/>
      <c r="V109" s="210"/>
      <c r="W109" s="272"/>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0"/>
      <c r="AW109" s="210"/>
      <c r="AX109" s="210"/>
      <c r="AY109" s="210"/>
      <c r="AZ109" s="210"/>
      <c r="BA109" s="210"/>
      <c r="BB109" s="210"/>
      <c r="BC109" s="210"/>
      <c r="BD109" s="210"/>
      <c r="BE109" s="210"/>
      <c r="BF109" s="210"/>
      <c r="BG109" s="210"/>
      <c r="BH109" s="210"/>
      <c r="BI109" s="210"/>
      <c r="BJ109" s="210"/>
      <c r="BK109" s="210"/>
      <c r="BL109" s="210"/>
      <c r="BM109" s="210"/>
      <c r="BN109" s="210"/>
      <c r="BO109" s="210"/>
      <c r="BP109" s="210"/>
      <c r="BQ109" s="210"/>
      <c r="BR109" s="210"/>
      <c r="BS109" s="211"/>
      <c r="BT109" s="211"/>
      <c r="BU109" s="211"/>
      <c r="BV109" s="211"/>
      <c r="BW109" s="211"/>
      <c r="BX109" s="211"/>
      <c r="BY109" s="211"/>
      <c r="BZ109" s="211"/>
      <c r="CA109" s="211"/>
      <c r="CB109" s="211"/>
      <c r="CC109" s="211"/>
    </row>
    <row r="110" spans="1:81" s="212" customFormat="1" ht="15.75">
      <c r="A110" s="236"/>
      <c r="B110" s="237"/>
      <c r="C110" s="238"/>
      <c r="D110" s="239"/>
      <c r="E110" s="239"/>
      <c r="F110" s="239"/>
      <c r="G110" s="239"/>
      <c r="H110" s="239"/>
      <c r="I110" s="300"/>
      <c r="J110" s="300"/>
      <c r="K110" s="300"/>
      <c r="L110" s="301"/>
      <c r="M110" s="300"/>
      <c r="N110" s="238"/>
      <c r="O110" s="238"/>
      <c r="P110" s="235"/>
      <c r="Q110" s="235"/>
      <c r="R110" s="235"/>
      <c r="S110" s="235"/>
      <c r="T110" s="235"/>
      <c r="U110" s="235"/>
      <c r="V110" s="210"/>
      <c r="W110" s="272"/>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0"/>
      <c r="AW110" s="210"/>
      <c r="AX110" s="210"/>
      <c r="AY110" s="210"/>
      <c r="AZ110" s="210"/>
      <c r="BA110" s="210"/>
      <c r="BB110" s="210"/>
      <c r="BC110" s="210"/>
      <c r="BD110" s="210"/>
      <c r="BE110" s="210"/>
      <c r="BF110" s="210"/>
      <c r="BG110" s="210"/>
      <c r="BH110" s="210"/>
      <c r="BI110" s="210"/>
      <c r="BJ110" s="210"/>
      <c r="BK110" s="210"/>
      <c r="BL110" s="210"/>
      <c r="BM110" s="210"/>
      <c r="BN110" s="210"/>
      <c r="BO110" s="210"/>
      <c r="BP110" s="210"/>
      <c r="BQ110" s="210"/>
      <c r="BR110" s="210"/>
      <c r="BS110" s="211"/>
      <c r="BT110" s="211"/>
      <c r="BU110" s="211"/>
      <c r="BV110" s="211"/>
      <c r="BW110" s="211"/>
      <c r="BX110" s="211"/>
      <c r="BY110" s="211"/>
      <c r="BZ110" s="211"/>
      <c r="CA110" s="211"/>
      <c r="CB110" s="211"/>
      <c r="CC110" s="211"/>
    </row>
    <row r="111" spans="1:81" s="212" customFormat="1" ht="15.75">
      <c r="A111" s="236"/>
      <c r="B111" s="237"/>
      <c r="C111" s="238"/>
      <c r="D111" s="239"/>
      <c r="E111" s="239"/>
      <c r="F111" s="239"/>
      <c r="G111" s="239"/>
      <c r="H111" s="239"/>
      <c r="I111" s="300"/>
      <c r="J111" s="300"/>
      <c r="K111" s="300"/>
      <c r="L111" s="301"/>
      <c r="M111" s="300"/>
      <c r="N111" s="238"/>
      <c r="O111" s="238"/>
      <c r="P111" s="235"/>
      <c r="Q111" s="235"/>
      <c r="R111" s="235"/>
      <c r="S111" s="235"/>
      <c r="T111" s="235"/>
      <c r="U111" s="235"/>
      <c r="V111" s="210"/>
      <c r="W111" s="272"/>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10"/>
      <c r="BC111" s="210"/>
      <c r="BD111" s="210"/>
      <c r="BE111" s="210"/>
      <c r="BF111" s="210"/>
      <c r="BG111" s="210"/>
      <c r="BH111" s="210"/>
      <c r="BI111" s="210"/>
      <c r="BJ111" s="210"/>
      <c r="BK111" s="210"/>
      <c r="BL111" s="210"/>
      <c r="BM111" s="210"/>
      <c r="BN111" s="210"/>
      <c r="BO111" s="210"/>
      <c r="BP111" s="210"/>
      <c r="BQ111" s="210"/>
      <c r="BR111" s="210"/>
      <c r="BS111" s="211"/>
      <c r="BT111" s="211"/>
      <c r="BU111" s="211"/>
      <c r="BV111" s="211"/>
      <c r="BW111" s="211"/>
      <c r="BX111" s="211"/>
      <c r="BY111" s="211"/>
      <c r="BZ111" s="211"/>
      <c r="CA111" s="211"/>
      <c r="CB111" s="211"/>
      <c r="CC111" s="211"/>
    </row>
    <row r="112" spans="1:81" s="212" customFormat="1" ht="15.75">
      <c r="A112" s="236"/>
      <c r="B112" s="237"/>
      <c r="C112" s="238"/>
      <c r="D112" s="239"/>
      <c r="E112" s="239"/>
      <c r="F112" s="239"/>
      <c r="G112" s="239"/>
      <c r="H112" s="239"/>
      <c r="I112" s="300"/>
      <c r="J112" s="300"/>
      <c r="K112" s="300"/>
      <c r="L112" s="301"/>
      <c r="M112" s="300"/>
      <c r="N112" s="238"/>
      <c r="O112" s="238"/>
      <c r="P112" s="235"/>
      <c r="Q112" s="235"/>
      <c r="R112" s="235"/>
      <c r="S112" s="235"/>
      <c r="T112" s="235"/>
      <c r="U112" s="235"/>
      <c r="V112" s="210"/>
      <c r="W112" s="272"/>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c r="BF112" s="210"/>
      <c r="BG112" s="210"/>
      <c r="BH112" s="210"/>
      <c r="BI112" s="210"/>
      <c r="BJ112" s="210"/>
      <c r="BK112" s="210"/>
      <c r="BL112" s="210"/>
      <c r="BM112" s="210"/>
      <c r="BN112" s="210"/>
      <c r="BO112" s="210"/>
      <c r="BP112" s="210"/>
      <c r="BQ112" s="210"/>
      <c r="BR112" s="210"/>
      <c r="BS112" s="211"/>
      <c r="BT112" s="211"/>
      <c r="BU112" s="211"/>
      <c r="BV112" s="211"/>
      <c r="BW112" s="211"/>
      <c r="BX112" s="211"/>
      <c r="BY112" s="211"/>
      <c r="BZ112" s="211"/>
      <c r="CA112" s="211"/>
      <c r="CB112" s="211"/>
      <c r="CC112" s="211"/>
    </row>
    <row r="113" spans="1:81" s="212" customFormat="1" ht="15.75">
      <c r="A113" s="236"/>
      <c r="B113" s="237"/>
      <c r="C113" s="238"/>
      <c r="D113" s="239"/>
      <c r="E113" s="239"/>
      <c r="F113" s="239"/>
      <c r="G113" s="239"/>
      <c r="H113" s="239"/>
      <c r="I113" s="300"/>
      <c r="J113" s="300"/>
      <c r="K113" s="300"/>
      <c r="L113" s="301"/>
      <c r="M113" s="300"/>
      <c r="N113" s="238"/>
      <c r="O113" s="238"/>
      <c r="P113" s="235"/>
      <c r="Q113" s="235"/>
      <c r="R113" s="235"/>
      <c r="S113" s="235"/>
      <c r="T113" s="235"/>
      <c r="U113" s="235"/>
      <c r="V113" s="210"/>
      <c r="W113" s="272"/>
      <c r="X113" s="210"/>
      <c r="Y113" s="210"/>
      <c r="Z113" s="210"/>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10"/>
      <c r="AW113" s="210"/>
      <c r="AX113" s="210"/>
      <c r="AY113" s="210"/>
      <c r="AZ113" s="210"/>
      <c r="BA113" s="210"/>
      <c r="BB113" s="210"/>
      <c r="BC113" s="210"/>
      <c r="BD113" s="210"/>
      <c r="BE113" s="210"/>
      <c r="BF113" s="210"/>
      <c r="BG113" s="210"/>
      <c r="BH113" s="210"/>
      <c r="BI113" s="210"/>
      <c r="BJ113" s="210"/>
      <c r="BK113" s="210"/>
      <c r="BL113" s="210"/>
      <c r="BM113" s="210"/>
      <c r="BN113" s="210"/>
      <c r="BO113" s="210"/>
      <c r="BP113" s="210"/>
      <c r="BQ113" s="210"/>
      <c r="BR113" s="210"/>
      <c r="BS113" s="211"/>
      <c r="BT113" s="211"/>
      <c r="BU113" s="211"/>
      <c r="BV113" s="211"/>
      <c r="BW113" s="211"/>
      <c r="BX113" s="211"/>
      <c r="BY113" s="211"/>
      <c r="BZ113" s="211"/>
      <c r="CA113" s="211"/>
      <c r="CB113" s="211"/>
      <c r="CC113" s="211"/>
    </row>
    <row r="114" spans="1:81" s="212" customFormat="1" ht="15.75">
      <c r="A114" s="236"/>
      <c r="B114" s="237"/>
      <c r="C114" s="238"/>
      <c r="D114" s="239"/>
      <c r="E114" s="239"/>
      <c r="F114" s="239"/>
      <c r="G114" s="239"/>
      <c r="H114" s="239"/>
      <c r="I114" s="300"/>
      <c r="J114" s="300"/>
      <c r="K114" s="300"/>
      <c r="L114" s="301"/>
      <c r="M114" s="300"/>
      <c r="N114" s="238"/>
      <c r="O114" s="238"/>
      <c r="P114" s="235"/>
      <c r="Q114" s="235"/>
      <c r="R114" s="235"/>
      <c r="S114" s="235"/>
      <c r="T114" s="235"/>
      <c r="U114" s="235"/>
      <c r="V114" s="210"/>
      <c r="W114" s="272"/>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0"/>
      <c r="AZ114" s="210"/>
      <c r="BA114" s="210"/>
      <c r="BB114" s="210"/>
      <c r="BC114" s="210"/>
      <c r="BD114" s="210"/>
      <c r="BE114" s="210"/>
      <c r="BF114" s="210"/>
      <c r="BG114" s="210"/>
      <c r="BH114" s="210"/>
      <c r="BI114" s="210"/>
      <c r="BJ114" s="210"/>
      <c r="BK114" s="210"/>
      <c r="BL114" s="210"/>
      <c r="BM114" s="210"/>
      <c r="BN114" s="210"/>
      <c r="BO114" s="210"/>
      <c r="BP114" s="210"/>
      <c r="BQ114" s="210"/>
      <c r="BR114" s="210"/>
      <c r="BS114" s="211"/>
      <c r="BT114" s="211"/>
      <c r="BU114" s="211"/>
      <c r="BV114" s="211"/>
      <c r="BW114" s="211"/>
      <c r="BX114" s="211"/>
      <c r="BY114" s="211"/>
      <c r="BZ114" s="211"/>
      <c r="CA114" s="211"/>
      <c r="CB114" s="211"/>
      <c r="CC114" s="211"/>
    </row>
    <row r="115" spans="1:81" s="212" customFormat="1" ht="15.75">
      <c r="A115" s="236"/>
      <c r="B115" s="237"/>
      <c r="C115" s="238"/>
      <c r="D115" s="239"/>
      <c r="E115" s="239"/>
      <c r="F115" s="239"/>
      <c r="G115" s="239"/>
      <c r="H115" s="239"/>
      <c r="I115" s="300"/>
      <c r="J115" s="300"/>
      <c r="K115" s="300"/>
      <c r="L115" s="301"/>
      <c r="M115" s="300"/>
      <c r="N115" s="238"/>
      <c r="O115" s="238"/>
      <c r="P115" s="235"/>
      <c r="Q115" s="235"/>
      <c r="R115" s="235"/>
      <c r="S115" s="235"/>
      <c r="T115" s="235"/>
      <c r="U115" s="235"/>
      <c r="V115" s="210"/>
      <c r="W115" s="272"/>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210"/>
      <c r="BL115" s="210"/>
      <c r="BM115" s="210"/>
      <c r="BN115" s="210"/>
      <c r="BO115" s="210"/>
      <c r="BP115" s="210"/>
      <c r="BQ115" s="210"/>
      <c r="BR115" s="210"/>
      <c r="BS115" s="211"/>
      <c r="BT115" s="211"/>
      <c r="BU115" s="211"/>
      <c r="BV115" s="211"/>
      <c r="BW115" s="211"/>
      <c r="BX115" s="211"/>
      <c r="BY115" s="211"/>
      <c r="BZ115" s="211"/>
      <c r="CA115" s="211"/>
      <c r="CB115" s="211"/>
      <c r="CC115" s="211"/>
    </row>
    <row r="116" spans="1:81" ht="20.25" customHeight="1">
      <c r="A116" s="240"/>
      <c r="B116" s="241" t="s">
        <v>291</v>
      </c>
      <c r="C116" s="241" t="s">
        <v>345</v>
      </c>
      <c r="D116" s="242"/>
      <c r="I116" s="241"/>
      <c r="J116" s="241"/>
      <c r="K116" s="241"/>
      <c r="N116" s="244"/>
      <c r="O116" s="245"/>
      <c r="P116" s="246"/>
      <c r="Q116" s="247"/>
      <c r="R116" s="247"/>
      <c r="S116" s="247"/>
      <c r="T116" s="247"/>
      <c r="W116" s="120" t="e">
        <v>#REF!</v>
      </c>
    </row>
    <row r="117" spans="1:81" ht="20.25" customHeight="1">
      <c r="A117" s="240"/>
      <c r="B117" s="241"/>
      <c r="C117" s="241"/>
      <c r="D117" s="242"/>
      <c r="I117" s="241"/>
      <c r="J117" s="241"/>
      <c r="K117" s="241"/>
      <c r="N117" s="244"/>
      <c r="O117" s="245"/>
      <c r="P117" s="246"/>
      <c r="Q117" s="247"/>
      <c r="R117" s="247"/>
      <c r="S117" s="247"/>
      <c r="T117" s="247"/>
    </row>
    <row r="118" spans="1:81" s="224" customFormat="1" ht="15.75">
      <c r="A118" s="231"/>
      <c r="L118" s="303"/>
      <c r="Q118" s="230" t="s">
        <v>293</v>
      </c>
      <c r="R118" s="230"/>
      <c r="S118" s="230"/>
      <c r="T118" s="230"/>
    </row>
    <row r="119" spans="1:81" s="228" customFormat="1" ht="15.75">
      <c r="A119" s="227"/>
      <c r="C119" s="227" t="s">
        <v>294</v>
      </c>
      <c r="I119" s="229"/>
      <c r="J119" s="229"/>
      <c r="K119" s="229"/>
      <c r="L119" s="304"/>
      <c r="M119" s="229"/>
      <c r="Q119" s="225" t="s">
        <v>290</v>
      </c>
      <c r="R119" s="225"/>
      <c r="S119" s="225"/>
      <c r="T119" s="225"/>
    </row>
    <row r="120" spans="1:81" s="224" customFormat="1" ht="15.75">
      <c r="A120" s="231"/>
      <c r="C120" s="231"/>
      <c r="I120" s="232"/>
      <c r="J120" s="232"/>
      <c r="K120" s="232"/>
      <c r="L120" s="305"/>
      <c r="M120" s="232"/>
      <c r="Q120" s="230"/>
      <c r="R120" s="230"/>
      <c r="S120" s="230"/>
      <c r="T120" s="230"/>
    </row>
    <row r="121" spans="1:81" s="224" customFormat="1" ht="15.75">
      <c r="A121" s="231"/>
      <c r="C121" s="231"/>
      <c r="I121" s="232"/>
      <c r="J121" s="232"/>
      <c r="K121" s="232"/>
      <c r="L121" s="305"/>
      <c r="M121" s="232"/>
      <c r="Q121" s="230"/>
      <c r="R121" s="230"/>
      <c r="S121" s="230"/>
      <c r="T121" s="230"/>
    </row>
    <row r="122" spans="1:81" s="224" customFormat="1" ht="15.75">
      <c r="A122" s="231"/>
      <c r="C122" s="231"/>
      <c r="I122" s="232"/>
      <c r="J122" s="232"/>
      <c r="K122" s="232"/>
      <c r="L122" s="305"/>
      <c r="M122" s="232"/>
      <c r="Q122" s="230"/>
      <c r="R122" s="230"/>
      <c r="S122" s="230"/>
      <c r="T122" s="230"/>
    </row>
    <row r="123" spans="1:81" s="224" customFormat="1" ht="15.75">
      <c r="A123" s="231"/>
      <c r="B123" s="231"/>
      <c r="C123" s="231"/>
      <c r="I123" s="232"/>
      <c r="J123" s="232"/>
      <c r="K123" s="232"/>
      <c r="L123" s="305"/>
      <c r="M123" s="232"/>
      <c r="Q123" s="230"/>
      <c r="R123" s="230"/>
      <c r="S123" s="230"/>
      <c r="T123" s="230"/>
    </row>
    <row r="124" spans="1:81" s="228" customFormat="1" ht="15.75">
      <c r="A124" s="227"/>
      <c r="C124" s="227" t="s">
        <v>296</v>
      </c>
      <c r="D124" s="227"/>
      <c r="I124" s="229"/>
      <c r="J124" s="229"/>
      <c r="K124" s="229"/>
      <c r="L124" s="304"/>
      <c r="M124" s="229"/>
      <c r="Q124" s="225" t="s">
        <v>298</v>
      </c>
      <c r="R124" s="225"/>
      <c r="S124" s="225"/>
      <c r="T124" s="225"/>
    </row>
    <row r="144" spans="1:82" s="121" customFormat="1">
      <c r="A144" s="248"/>
      <c r="B144" s="244" t="s">
        <v>299</v>
      </c>
      <c r="C144" s="243"/>
      <c r="D144" s="243"/>
      <c r="E144" s="243"/>
      <c r="F144" s="243"/>
      <c r="G144" s="243"/>
      <c r="H144" s="243"/>
      <c r="I144" s="243"/>
      <c r="J144" s="243"/>
      <c r="K144" s="243"/>
      <c r="L144" s="302"/>
      <c r="M144" s="243"/>
      <c r="N144" s="243"/>
      <c r="O144" s="249"/>
      <c r="P144" s="243"/>
      <c r="Q144" s="243"/>
      <c r="R144" s="243"/>
      <c r="S144" s="243"/>
      <c r="T144" s="243"/>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c r="AP144" s="120"/>
      <c r="AQ144" s="120"/>
      <c r="AR144" s="120"/>
      <c r="AS144" s="120"/>
      <c r="AT144" s="120"/>
      <c r="AU144" s="120"/>
      <c r="AV144" s="120"/>
      <c r="AW144" s="120"/>
      <c r="AX144" s="120"/>
      <c r="AY144" s="120"/>
      <c r="AZ144" s="120"/>
      <c r="BA144" s="120"/>
      <c r="BB144" s="120"/>
      <c r="BC144" s="120"/>
      <c r="BD144" s="120"/>
      <c r="BE144" s="120"/>
      <c r="BF144" s="120"/>
      <c r="BG144" s="120"/>
      <c r="BH144" s="120"/>
      <c r="BI144" s="120"/>
      <c r="BJ144" s="120"/>
      <c r="BK144" s="120"/>
      <c r="BL144" s="120"/>
      <c r="BM144" s="120"/>
      <c r="BN144" s="120"/>
      <c r="BO144" s="120"/>
      <c r="BP144" s="120"/>
      <c r="BQ144" s="120"/>
      <c r="BR144" s="120"/>
      <c r="CD144" s="122"/>
    </row>
    <row r="145" spans="1:82" s="121" customFormat="1" ht="16.5" customHeight="1">
      <c r="A145" s="154">
        <v>39</v>
      </c>
      <c r="B145" s="154" t="s">
        <v>189</v>
      </c>
      <c r="C145" s="155">
        <v>2.41</v>
      </c>
      <c r="D145" s="155"/>
      <c r="E145" s="155">
        <v>0.3</v>
      </c>
      <c r="F145" s="155"/>
      <c r="G145" s="155"/>
      <c r="H145" s="155"/>
      <c r="I145" s="155"/>
      <c r="J145" s="155"/>
      <c r="K145" s="155"/>
      <c r="L145" s="157"/>
      <c r="M145" s="155"/>
      <c r="N145" s="158">
        <v>0.78200000000000003</v>
      </c>
      <c r="O145" s="158">
        <v>3.1920000000000002</v>
      </c>
      <c r="P145" s="159">
        <v>3670800</v>
      </c>
      <c r="Q145" s="159">
        <v>291008</v>
      </c>
      <c r="R145" s="250"/>
      <c r="S145" s="250"/>
      <c r="T145" s="25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120"/>
      <c r="BI145" s="120"/>
      <c r="BJ145" s="120"/>
      <c r="BK145" s="120"/>
      <c r="BL145" s="120"/>
      <c r="BM145" s="120"/>
      <c r="BN145" s="120"/>
      <c r="BO145" s="120"/>
      <c r="BP145" s="120"/>
      <c r="BQ145" s="120"/>
      <c r="BR145" s="120"/>
      <c r="CD145" s="122"/>
    </row>
    <row r="146" spans="1:82" s="189" customFormat="1" ht="16.5" customHeight="1">
      <c r="A146" s="154">
        <v>55</v>
      </c>
      <c r="B146" s="154" t="s">
        <v>300</v>
      </c>
      <c r="C146" s="155">
        <v>2.2599999999999998</v>
      </c>
      <c r="D146" s="155"/>
      <c r="E146" s="181">
        <v>0.3</v>
      </c>
      <c r="F146" s="181"/>
      <c r="G146" s="181"/>
      <c r="H146" s="181"/>
      <c r="I146" s="155"/>
      <c r="J146" s="155"/>
      <c r="K146" s="155"/>
      <c r="L146" s="157">
        <v>0.3</v>
      </c>
      <c r="M146" s="155"/>
      <c r="N146" s="158">
        <v>1.956</v>
      </c>
      <c r="O146" s="158">
        <v>4.2160000000000002</v>
      </c>
      <c r="P146" s="159">
        <v>4848400</v>
      </c>
      <c r="Q146" s="159">
        <v>272895</v>
      </c>
      <c r="R146" s="251"/>
      <c r="S146" s="251"/>
      <c r="T146" s="251"/>
      <c r="U146" s="188"/>
      <c r="V146" s="188"/>
      <c r="W146" s="188"/>
      <c r="X146" s="188"/>
      <c r="Y146" s="188"/>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c r="BC146" s="188"/>
      <c r="BD146" s="188"/>
      <c r="BE146" s="188"/>
      <c r="BF146" s="188"/>
      <c r="BG146" s="188"/>
      <c r="BH146" s="188"/>
      <c r="BI146" s="188"/>
      <c r="BJ146" s="188"/>
      <c r="BK146" s="188"/>
      <c r="BL146" s="188"/>
      <c r="BM146" s="188"/>
      <c r="BN146" s="188"/>
      <c r="BO146" s="188"/>
      <c r="BP146" s="188"/>
      <c r="BQ146" s="188"/>
      <c r="BR146" s="188"/>
      <c r="BS146" s="188"/>
    </row>
    <row r="148" spans="1:82" s="121" customFormat="1">
      <c r="A148" s="248"/>
      <c r="B148" s="244" t="s">
        <v>301</v>
      </c>
      <c r="C148" s="243"/>
      <c r="D148" s="243"/>
      <c r="E148" s="243"/>
      <c r="F148" s="243"/>
      <c r="G148" s="243"/>
      <c r="H148" s="243"/>
      <c r="I148" s="243"/>
      <c r="J148" s="243"/>
      <c r="K148" s="243"/>
      <c r="L148" s="302"/>
      <c r="M148" s="243"/>
      <c r="N148" s="243"/>
      <c r="O148" s="249"/>
      <c r="P148" s="243"/>
      <c r="Q148" s="243"/>
      <c r="R148" s="243"/>
      <c r="S148" s="243"/>
      <c r="T148" s="243"/>
      <c r="U148" s="120"/>
      <c r="V148" s="120"/>
      <c r="W148" s="12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c r="BR148" s="120"/>
      <c r="CD148" s="122"/>
    </row>
    <row r="149" spans="1:82" s="162" customFormat="1" ht="16.5" customHeight="1">
      <c r="A149" s="154">
        <v>61</v>
      </c>
      <c r="B149" s="154" t="s">
        <v>250</v>
      </c>
      <c r="C149" s="155">
        <v>2.46</v>
      </c>
      <c r="D149" s="155"/>
      <c r="E149" s="181">
        <v>0.3</v>
      </c>
      <c r="F149" s="181"/>
      <c r="G149" s="181"/>
      <c r="H149" s="181"/>
      <c r="I149" s="155"/>
      <c r="J149" s="155"/>
      <c r="K149" s="155"/>
      <c r="L149" s="157"/>
      <c r="M149" s="155"/>
      <c r="N149" s="158">
        <v>1.53</v>
      </c>
      <c r="O149" s="158">
        <v>3.99</v>
      </c>
      <c r="P149" s="159">
        <v>4827900</v>
      </c>
      <c r="Q149" s="159">
        <v>312543</v>
      </c>
      <c r="R149" s="252"/>
      <c r="S149" s="252"/>
      <c r="T149" s="252"/>
      <c r="U149" s="193"/>
      <c r="V149" s="193"/>
      <c r="W149" s="193"/>
      <c r="X149" s="193"/>
      <c r="Y149" s="193"/>
      <c r="Z149" s="193"/>
      <c r="AA149" s="193"/>
      <c r="AB149" s="193"/>
      <c r="AC149" s="193"/>
      <c r="AD149" s="193"/>
      <c r="AE149" s="193"/>
      <c r="AF149" s="193"/>
      <c r="AG149" s="193"/>
      <c r="AH149" s="193"/>
      <c r="AI149" s="193"/>
      <c r="AJ149" s="193"/>
      <c r="AK149" s="193"/>
      <c r="AL149" s="193"/>
      <c r="AM149" s="193"/>
      <c r="AN149" s="193"/>
      <c r="AO149" s="193"/>
      <c r="AP149" s="193"/>
      <c r="AQ149" s="193"/>
      <c r="AR149" s="193"/>
      <c r="AS149" s="193"/>
      <c r="AT149" s="193"/>
      <c r="AU149" s="193"/>
      <c r="AV149" s="193"/>
      <c r="AW149" s="193"/>
      <c r="AX149" s="193"/>
      <c r="AY149" s="193"/>
      <c r="AZ149" s="193"/>
      <c r="BA149" s="193"/>
      <c r="BB149" s="193"/>
      <c r="BC149" s="193"/>
      <c r="BD149" s="193"/>
      <c r="BE149" s="193"/>
      <c r="BF149" s="193"/>
      <c r="BG149" s="193"/>
      <c r="BH149" s="193"/>
      <c r="BI149" s="193"/>
      <c r="BJ149" s="193"/>
      <c r="BK149" s="193"/>
      <c r="BL149" s="193"/>
      <c r="BM149" s="193"/>
      <c r="BN149" s="193"/>
      <c r="BO149" s="193"/>
      <c r="BP149" s="193"/>
      <c r="BQ149" s="193"/>
      <c r="BR149" s="193"/>
      <c r="BS149" s="193"/>
    </row>
  </sheetData>
  <mergeCells count="30">
    <mergeCell ref="A3:U3"/>
    <mergeCell ref="A5:A7"/>
    <mergeCell ref="B5:B7"/>
    <mergeCell ref="C5:C7"/>
    <mergeCell ref="D5:N5"/>
    <mergeCell ref="O5:O7"/>
    <mergeCell ref="P5:P7"/>
    <mergeCell ref="Q5:Q7"/>
    <mergeCell ref="R5:R7"/>
    <mergeCell ref="U5:U7"/>
    <mergeCell ref="X20:Y20"/>
    <mergeCell ref="S5:S7"/>
    <mergeCell ref="T5:T7"/>
    <mergeCell ref="D6:D7"/>
    <mergeCell ref="E6:E7"/>
    <mergeCell ref="F6:F7"/>
    <mergeCell ref="G6:H6"/>
    <mergeCell ref="I6:I7"/>
    <mergeCell ref="J6:K6"/>
    <mergeCell ref="L6:L7"/>
    <mergeCell ref="M6:M7"/>
    <mergeCell ref="N6:N7"/>
    <mergeCell ref="X18:Y18"/>
    <mergeCell ref="X19:Y19"/>
    <mergeCell ref="X21:Y21"/>
    <mergeCell ref="X22:Y22"/>
    <mergeCell ref="X23:Y23"/>
    <mergeCell ref="X24:Y24"/>
    <mergeCell ref="V25:W25"/>
    <mergeCell ref="X25:Y25"/>
  </mergeCells>
  <pageMargins left="0.11811023622047245"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CA201"/>
  <sheetViews>
    <sheetView tabSelected="1" workbookViewId="0">
      <selection activeCell="T102" sqref="T102"/>
    </sheetView>
  </sheetViews>
  <sheetFormatPr defaultRowHeight="15"/>
  <cols>
    <col min="1" max="1" width="5.42578125" style="248" customWidth="1"/>
    <col min="2" max="2" width="20.7109375" style="244" customWidth="1"/>
    <col min="3" max="3" width="6.85546875" style="243" customWidth="1"/>
    <col min="4" max="4" width="5.140625" style="243" customWidth="1"/>
    <col min="5" max="5" width="5.42578125" style="243" customWidth="1"/>
    <col min="6" max="6" width="4" style="243" customWidth="1"/>
    <col min="7" max="7" width="4.42578125" style="243" customWidth="1"/>
    <col min="8" max="8" width="2.7109375" style="243" customWidth="1"/>
    <col min="9" max="9" width="7.7109375" style="243" customWidth="1"/>
    <col min="10" max="10" width="6" style="243" customWidth="1"/>
    <col min="11" max="11" width="4.7109375" style="243" customWidth="1"/>
    <col min="12" max="13" width="5.85546875" style="243" customWidth="1"/>
    <col min="14" max="14" width="6.140625" style="243" customWidth="1"/>
    <col min="15" max="15" width="6.5703125" style="249" customWidth="1"/>
    <col min="16" max="16" width="10.85546875" style="243" customWidth="1"/>
    <col min="17" max="17" width="9.7109375" style="243" customWidth="1"/>
    <col min="18" max="18" width="11.5703125" style="243" customWidth="1"/>
    <col min="19" max="19" width="5.5703125" style="243" customWidth="1"/>
    <col min="20" max="20" width="10.28515625" style="243" customWidth="1"/>
    <col min="21" max="21" width="22.140625" style="503" customWidth="1"/>
    <col min="22" max="22" width="5.28515625" style="120" customWidth="1"/>
    <col min="23" max="25" width="10.28515625" style="120" hidden="1" customWidth="1"/>
    <col min="26" max="26" width="14.7109375" style="120" hidden="1" customWidth="1"/>
    <col min="27" max="27" width="10.28515625" style="120" hidden="1" customWidth="1"/>
    <col min="28" max="28" width="12" style="120" hidden="1" customWidth="1"/>
    <col min="29" max="29" width="16.140625" style="120" hidden="1" customWidth="1"/>
    <col min="30" max="30" width="11.7109375" style="120" customWidth="1"/>
    <col min="31" max="67" width="10.28515625" style="120" customWidth="1"/>
    <col min="68" max="78" width="10.28515625" style="121" customWidth="1"/>
    <col min="79" max="257" width="9.140625" style="122"/>
    <col min="258" max="258" width="5.42578125" style="122" customWidth="1"/>
    <col min="259" max="259" width="23.5703125" style="122" customWidth="1"/>
    <col min="260" max="260" width="6.85546875" style="122" customWidth="1"/>
    <col min="261" max="261" width="5.7109375" style="122" customWidth="1"/>
    <col min="262" max="264" width="5.28515625" style="122" customWidth="1"/>
    <col min="265" max="265" width="5" style="122" customWidth="1"/>
    <col min="266" max="266" width="7.7109375" style="122" customWidth="1"/>
    <col min="267" max="267" width="6" style="122" customWidth="1"/>
    <col min="268" max="268" width="4.7109375" style="122" customWidth="1"/>
    <col min="269" max="269" width="6.7109375" style="122" customWidth="1"/>
    <col min="270" max="270" width="5.85546875" style="122" customWidth="1"/>
    <col min="271" max="271" width="8.140625" style="122" customWidth="1"/>
    <col min="272" max="272" width="7.5703125" style="122" customWidth="1"/>
    <col min="273" max="273" width="10.85546875" style="122" customWidth="1"/>
    <col min="274" max="274" width="9.85546875" style="122" customWidth="1"/>
    <col min="275" max="275" width="10" style="122" customWidth="1"/>
    <col min="276" max="276" width="13.85546875" style="122" customWidth="1"/>
    <col min="277" max="277" width="15" style="122" customWidth="1"/>
    <col min="278" max="280" width="10.28515625" style="122" customWidth="1"/>
    <col min="281" max="281" width="14.7109375" style="122" customWidth="1"/>
    <col min="282" max="282" width="10.28515625" style="122" customWidth="1"/>
    <col min="283" max="283" width="12" style="122" customWidth="1"/>
    <col min="284" max="284" width="16.140625" style="122" customWidth="1"/>
    <col min="285" max="285" width="12" style="122" customWidth="1"/>
    <col min="286" max="286" width="11.7109375" style="122" customWidth="1"/>
    <col min="287" max="334" width="10.28515625" style="122" customWidth="1"/>
    <col min="335" max="513" width="9.140625" style="122"/>
    <col min="514" max="514" width="5.42578125" style="122" customWidth="1"/>
    <col min="515" max="515" width="23.5703125" style="122" customWidth="1"/>
    <col min="516" max="516" width="6.85546875" style="122" customWidth="1"/>
    <col min="517" max="517" width="5.7109375" style="122" customWidth="1"/>
    <col min="518" max="520" width="5.28515625" style="122" customWidth="1"/>
    <col min="521" max="521" width="5" style="122" customWidth="1"/>
    <col min="522" max="522" width="7.7109375" style="122" customWidth="1"/>
    <col min="523" max="523" width="6" style="122" customWidth="1"/>
    <col min="524" max="524" width="4.7109375" style="122" customWidth="1"/>
    <col min="525" max="525" width="6.7109375" style="122" customWidth="1"/>
    <col min="526" max="526" width="5.85546875" style="122" customWidth="1"/>
    <col min="527" max="527" width="8.140625" style="122" customWidth="1"/>
    <col min="528" max="528" width="7.5703125" style="122" customWidth="1"/>
    <col min="529" max="529" width="10.85546875" style="122" customWidth="1"/>
    <col min="530" max="530" width="9.85546875" style="122" customWidth="1"/>
    <col min="531" max="531" width="10" style="122" customWidth="1"/>
    <col min="532" max="532" width="13.85546875" style="122" customWidth="1"/>
    <col min="533" max="533" width="15" style="122" customWidth="1"/>
    <col min="534" max="536" width="10.28515625" style="122" customWidth="1"/>
    <col min="537" max="537" width="14.7109375" style="122" customWidth="1"/>
    <col min="538" max="538" width="10.28515625" style="122" customWidth="1"/>
    <col min="539" max="539" width="12" style="122" customWidth="1"/>
    <col min="540" max="540" width="16.140625" style="122" customWidth="1"/>
    <col min="541" max="541" width="12" style="122" customWidth="1"/>
    <col min="542" max="542" width="11.7109375" style="122" customWidth="1"/>
    <col min="543" max="590" width="10.28515625" style="122" customWidth="1"/>
    <col min="591" max="769" width="9.140625" style="122"/>
    <col min="770" max="770" width="5.42578125" style="122" customWidth="1"/>
    <col min="771" max="771" width="23.5703125" style="122" customWidth="1"/>
    <col min="772" max="772" width="6.85546875" style="122" customWidth="1"/>
    <col min="773" max="773" width="5.7109375" style="122" customWidth="1"/>
    <col min="774" max="776" width="5.28515625" style="122" customWidth="1"/>
    <col min="777" max="777" width="5" style="122" customWidth="1"/>
    <col min="778" max="778" width="7.7109375" style="122" customWidth="1"/>
    <col min="779" max="779" width="6" style="122" customWidth="1"/>
    <col min="780" max="780" width="4.7109375" style="122" customWidth="1"/>
    <col min="781" max="781" width="6.7109375" style="122" customWidth="1"/>
    <col min="782" max="782" width="5.85546875" style="122" customWidth="1"/>
    <col min="783" max="783" width="8.140625" style="122" customWidth="1"/>
    <col min="784" max="784" width="7.5703125" style="122" customWidth="1"/>
    <col min="785" max="785" width="10.85546875" style="122" customWidth="1"/>
    <col min="786" max="786" width="9.85546875" style="122" customWidth="1"/>
    <col min="787" max="787" width="10" style="122" customWidth="1"/>
    <col min="788" max="788" width="13.85546875" style="122" customWidth="1"/>
    <col min="789" max="789" width="15" style="122" customWidth="1"/>
    <col min="790" max="792" width="10.28515625" style="122" customWidth="1"/>
    <col min="793" max="793" width="14.7109375" style="122" customWidth="1"/>
    <col min="794" max="794" width="10.28515625" style="122" customWidth="1"/>
    <col min="795" max="795" width="12" style="122" customWidth="1"/>
    <col min="796" max="796" width="16.140625" style="122" customWidth="1"/>
    <col min="797" max="797" width="12" style="122" customWidth="1"/>
    <col min="798" max="798" width="11.7109375" style="122" customWidth="1"/>
    <col min="799" max="846" width="10.28515625" style="122" customWidth="1"/>
    <col min="847" max="1025" width="9.140625" style="122"/>
    <col min="1026" max="1026" width="5.42578125" style="122" customWidth="1"/>
    <col min="1027" max="1027" width="23.5703125" style="122" customWidth="1"/>
    <col min="1028" max="1028" width="6.85546875" style="122" customWidth="1"/>
    <col min="1029" max="1029" width="5.7109375" style="122" customWidth="1"/>
    <col min="1030" max="1032" width="5.28515625" style="122" customWidth="1"/>
    <col min="1033" max="1033" width="5" style="122" customWidth="1"/>
    <col min="1034" max="1034" width="7.7109375" style="122" customWidth="1"/>
    <col min="1035" max="1035" width="6" style="122" customWidth="1"/>
    <col min="1036" max="1036" width="4.7109375" style="122" customWidth="1"/>
    <col min="1037" max="1037" width="6.7109375" style="122" customWidth="1"/>
    <col min="1038" max="1038" width="5.85546875" style="122" customWidth="1"/>
    <col min="1039" max="1039" width="8.140625" style="122" customWidth="1"/>
    <col min="1040" max="1040" width="7.5703125" style="122" customWidth="1"/>
    <col min="1041" max="1041" width="10.85546875" style="122" customWidth="1"/>
    <col min="1042" max="1042" width="9.85546875" style="122" customWidth="1"/>
    <col min="1043" max="1043" width="10" style="122" customWidth="1"/>
    <col min="1044" max="1044" width="13.85546875" style="122" customWidth="1"/>
    <col min="1045" max="1045" width="15" style="122" customWidth="1"/>
    <col min="1046" max="1048" width="10.28515625" style="122" customWidth="1"/>
    <col min="1049" max="1049" width="14.7109375" style="122" customWidth="1"/>
    <col min="1050" max="1050" width="10.28515625" style="122" customWidth="1"/>
    <col min="1051" max="1051" width="12" style="122" customWidth="1"/>
    <col min="1052" max="1052" width="16.140625" style="122" customWidth="1"/>
    <col min="1053" max="1053" width="12" style="122" customWidth="1"/>
    <col min="1054" max="1054" width="11.7109375" style="122" customWidth="1"/>
    <col min="1055" max="1102" width="10.28515625" style="122" customWidth="1"/>
    <col min="1103" max="1281" width="9.140625" style="122"/>
    <col min="1282" max="1282" width="5.42578125" style="122" customWidth="1"/>
    <col min="1283" max="1283" width="23.5703125" style="122" customWidth="1"/>
    <col min="1284" max="1284" width="6.85546875" style="122" customWidth="1"/>
    <col min="1285" max="1285" width="5.7109375" style="122" customWidth="1"/>
    <col min="1286" max="1288" width="5.28515625" style="122" customWidth="1"/>
    <col min="1289" max="1289" width="5" style="122" customWidth="1"/>
    <col min="1290" max="1290" width="7.7109375" style="122" customWidth="1"/>
    <col min="1291" max="1291" width="6" style="122" customWidth="1"/>
    <col min="1292" max="1292" width="4.7109375" style="122" customWidth="1"/>
    <col min="1293" max="1293" width="6.7109375" style="122" customWidth="1"/>
    <col min="1294" max="1294" width="5.85546875" style="122" customWidth="1"/>
    <col min="1295" max="1295" width="8.140625" style="122" customWidth="1"/>
    <col min="1296" max="1296" width="7.5703125" style="122" customWidth="1"/>
    <col min="1297" max="1297" width="10.85546875" style="122" customWidth="1"/>
    <col min="1298" max="1298" width="9.85546875" style="122" customWidth="1"/>
    <col min="1299" max="1299" width="10" style="122" customWidth="1"/>
    <col min="1300" max="1300" width="13.85546875" style="122" customWidth="1"/>
    <col min="1301" max="1301" width="15" style="122" customWidth="1"/>
    <col min="1302" max="1304" width="10.28515625" style="122" customWidth="1"/>
    <col min="1305" max="1305" width="14.7109375" style="122" customWidth="1"/>
    <col min="1306" max="1306" width="10.28515625" style="122" customWidth="1"/>
    <col min="1307" max="1307" width="12" style="122" customWidth="1"/>
    <col min="1308" max="1308" width="16.140625" style="122" customWidth="1"/>
    <col min="1309" max="1309" width="12" style="122" customWidth="1"/>
    <col min="1310" max="1310" width="11.7109375" style="122" customWidth="1"/>
    <col min="1311" max="1358" width="10.28515625" style="122" customWidth="1"/>
    <col min="1359" max="1537" width="9.140625" style="122"/>
    <col min="1538" max="1538" width="5.42578125" style="122" customWidth="1"/>
    <col min="1539" max="1539" width="23.5703125" style="122" customWidth="1"/>
    <col min="1540" max="1540" width="6.85546875" style="122" customWidth="1"/>
    <col min="1541" max="1541" width="5.7109375" style="122" customWidth="1"/>
    <col min="1542" max="1544" width="5.28515625" style="122" customWidth="1"/>
    <col min="1545" max="1545" width="5" style="122" customWidth="1"/>
    <col min="1546" max="1546" width="7.7109375" style="122" customWidth="1"/>
    <col min="1547" max="1547" width="6" style="122" customWidth="1"/>
    <col min="1548" max="1548" width="4.7109375" style="122" customWidth="1"/>
    <col min="1549" max="1549" width="6.7109375" style="122" customWidth="1"/>
    <col min="1550" max="1550" width="5.85546875" style="122" customWidth="1"/>
    <col min="1551" max="1551" width="8.140625" style="122" customWidth="1"/>
    <col min="1552" max="1552" width="7.5703125" style="122" customWidth="1"/>
    <col min="1553" max="1553" width="10.85546875" style="122" customWidth="1"/>
    <col min="1554" max="1554" width="9.85546875" style="122" customWidth="1"/>
    <col min="1555" max="1555" width="10" style="122" customWidth="1"/>
    <col min="1556" max="1556" width="13.85546875" style="122" customWidth="1"/>
    <col min="1557" max="1557" width="15" style="122" customWidth="1"/>
    <col min="1558" max="1560" width="10.28515625" style="122" customWidth="1"/>
    <col min="1561" max="1561" width="14.7109375" style="122" customWidth="1"/>
    <col min="1562" max="1562" width="10.28515625" style="122" customWidth="1"/>
    <col min="1563" max="1563" width="12" style="122" customWidth="1"/>
    <col min="1564" max="1564" width="16.140625" style="122" customWidth="1"/>
    <col min="1565" max="1565" width="12" style="122" customWidth="1"/>
    <col min="1566" max="1566" width="11.7109375" style="122" customWidth="1"/>
    <col min="1567" max="1614" width="10.28515625" style="122" customWidth="1"/>
    <col min="1615" max="1793" width="9.140625" style="122"/>
    <col min="1794" max="1794" width="5.42578125" style="122" customWidth="1"/>
    <col min="1795" max="1795" width="23.5703125" style="122" customWidth="1"/>
    <col min="1796" max="1796" width="6.85546875" style="122" customWidth="1"/>
    <col min="1797" max="1797" width="5.7109375" style="122" customWidth="1"/>
    <col min="1798" max="1800" width="5.28515625" style="122" customWidth="1"/>
    <col min="1801" max="1801" width="5" style="122" customWidth="1"/>
    <col min="1802" max="1802" width="7.7109375" style="122" customWidth="1"/>
    <col min="1803" max="1803" width="6" style="122" customWidth="1"/>
    <col min="1804" max="1804" width="4.7109375" style="122" customWidth="1"/>
    <col min="1805" max="1805" width="6.7109375" style="122" customWidth="1"/>
    <col min="1806" max="1806" width="5.85546875" style="122" customWidth="1"/>
    <col min="1807" max="1807" width="8.140625" style="122" customWidth="1"/>
    <col min="1808" max="1808" width="7.5703125" style="122" customWidth="1"/>
    <col min="1809" max="1809" width="10.85546875" style="122" customWidth="1"/>
    <col min="1810" max="1810" width="9.85546875" style="122" customWidth="1"/>
    <col min="1811" max="1811" width="10" style="122" customWidth="1"/>
    <col min="1812" max="1812" width="13.85546875" style="122" customWidth="1"/>
    <col min="1813" max="1813" width="15" style="122" customWidth="1"/>
    <col min="1814" max="1816" width="10.28515625" style="122" customWidth="1"/>
    <col min="1817" max="1817" width="14.7109375" style="122" customWidth="1"/>
    <col min="1818" max="1818" width="10.28515625" style="122" customWidth="1"/>
    <col min="1819" max="1819" width="12" style="122" customWidth="1"/>
    <col min="1820" max="1820" width="16.140625" style="122" customWidth="1"/>
    <col min="1821" max="1821" width="12" style="122" customWidth="1"/>
    <col min="1822" max="1822" width="11.7109375" style="122" customWidth="1"/>
    <col min="1823" max="1870" width="10.28515625" style="122" customWidth="1"/>
    <col min="1871" max="2049" width="9.140625" style="122"/>
    <col min="2050" max="2050" width="5.42578125" style="122" customWidth="1"/>
    <col min="2051" max="2051" width="23.5703125" style="122" customWidth="1"/>
    <col min="2052" max="2052" width="6.85546875" style="122" customWidth="1"/>
    <col min="2053" max="2053" width="5.7109375" style="122" customWidth="1"/>
    <col min="2054" max="2056" width="5.28515625" style="122" customWidth="1"/>
    <col min="2057" max="2057" width="5" style="122" customWidth="1"/>
    <col min="2058" max="2058" width="7.7109375" style="122" customWidth="1"/>
    <col min="2059" max="2059" width="6" style="122" customWidth="1"/>
    <col min="2060" max="2060" width="4.7109375" style="122" customWidth="1"/>
    <col min="2061" max="2061" width="6.7109375" style="122" customWidth="1"/>
    <col min="2062" max="2062" width="5.85546875" style="122" customWidth="1"/>
    <col min="2063" max="2063" width="8.140625" style="122" customWidth="1"/>
    <col min="2064" max="2064" width="7.5703125" style="122" customWidth="1"/>
    <col min="2065" max="2065" width="10.85546875" style="122" customWidth="1"/>
    <col min="2066" max="2066" width="9.85546875" style="122" customWidth="1"/>
    <col min="2067" max="2067" width="10" style="122" customWidth="1"/>
    <col min="2068" max="2068" width="13.85546875" style="122" customWidth="1"/>
    <col min="2069" max="2069" width="15" style="122" customWidth="1"/>
    <col min="2070" max="2072" width="10.28515625" style="122" customWidth="1"/>
    <col min="2073" max="2073" width="14.7109375" style="122" customWidth="1"/>
    <col min="2074" max="2074" width="10.28515625" style="122" customWidth="1"/>
    <col min="2075" max="2075" width="12" style="122" customWidth="1"/>
    <col min="2076" max="2076" width="16.140625" style="122" customWidth="1"/>
    <col min="2077" max="2077" width="12" style="122" customWidth="1"/>
    <col min="2078" max="2078" width="11.7109375" style="122" customWidth="1"/>
    <col min="2079" max="2126" width="10.28515625" style="122" customWidth="1"/>
    <col min="2127" max="2305" width="9.140625" style="122"/>
    <col min="2306" max="2306" width="5.42578125" style="122" customWidth="1"/>
    <col min="2307" max="2307" width="23.5703125" style="122" customWidth="1"/>
    <col min="2308" max="2308" width="6.85546875" style="122" customWidth="1"/>
    <col min="2309" max="2309" width="5.7109375" style="122" customWidth="1"/>
    <col min="2310" max="2312" width="5.28515625" style="122" customWidth="1"/>
    <col min="2313" max="2313" width="5" style="122" customWidth="1"/>
    <col min="2314" max="2314" width="7.7109375" style="122" customWidth="1"/>
    <col min="2315" max="2315" width="6" style="122" customWidth="1"/>
    <col min="2316" max="2316" width="4.7109375" style="122" customWidth="1"/>
    <col min="2317" max="2317" width="6.7109375" style="122" customWidth="1"/>
    <col min="2318" max="2318" width="5.85546875" style="122" customWidth="1"/>
    <col min="2319" max="2319" width="8.140625" style="122" customWidth="1"/>
    <col min="2320" max="2320" width="7.5703125" style="122" customWidth="1"/>
    <col min="2321" max="2321" width="10.85546875" style="122" customWidth="1"/>
    <col min="2322" max="2322" width="9.85546875" style="122" customWidth="1"/>
    <col min="2323" max="2323" width="10" style="122" customWidth="1"/>
    <col min="2324" max="2324" width="13.85546875" style="122" customWidth="1"/>
    <col min="2325" max="2325" width="15" style="122" customWidth="1"/>
    <col min="2326" max="2328" width="10.28515625" style="122" customWidth="1"/>
    <col min="2329" max="2329" width="14.7109375" style="122" customWidth="1"/>
    <col min="2330" max="2330" width="10.28515625" style="122" customWidth="1"/>
    <col min="2331" max="2331" width="12" style="122" customWidth="1"/>
    <col min="2332" max="2332" width="16.140625" style="122" customWidth="1"/>
    <col min="2333" max="2333" width="12" style="122" customWidth="1"/>
    <col min="2334" max="2334" width="11.7109375" style="122" customWidth="1"/>
    <col min="2335" max="2382" width="10.28515625" style="122" customWidth="1"/>
    <col min="2383" max="2561" width="9.140625" style="122"/>
    <col min="2562" max="2562" width="5.42578125" style="122" customWidth="1"/>
    <col min="2563" max="2563" width="23.5703125" style="122" customWidth="1"/>
    <col min="2564" max="2564" width="6.85546875" style="122" customWidth="1"/>
    <col min="2565" max="2565" width="5.7109375" style="122" customWidth="1"/>
    <col min="2566" max="2568" width="5.28515625" style="122" customWidth="1"/>
    <col min="2569" max="2569" width="5" style="122" customWidth="1"/>
    <col min="2570" max="2570" width="7.7109375" style="122" customWidth="1"/>
    <col min="2571" max="2571" width="6" style="122" customWidth="1"/>
    <col min="2572" max="2572" width="4.7109375" style="122" customWidth="1"/>
    <col min="2573" max="2573" width="6.7109375" style="122" customWidth="1"/>
    <col min="2574" max="2574" width="5.85546875" style="122" customWidth="1"/>
    <col min="2575" max="2575" width="8.140625" style="122" customWidth="1"/>
    <col min="2576" max="2576" width="7.5703125" style="122" customWidth="1"/>
    <col min="2577" max="2577" width="10.85546875" style="122" customWidth="1"/>
    <col min="2578" max="2578" width="9.85546875" style="122" customWidth="1"/>
    <col min="2579" max="2579" width="10" style="122" customWidth="1"/>
    <col min="2580" max="2580" width="13.85546875" style="122" customWidth="1"/>
    <col min="2581" max="2581" width="15" style="122" customWidth="1"/>
    <col min="2582" max="2584" width="10.28515625" style="122" customWidth="1"/>
    <col min="2585" max="2585" width="14.7109375" style="122" customWidth="1"/>
    <col min="2586" max="2586" width="10.28515625" style="122" customWidth="1"/>
    <col min="2587" max="2587" width="12" style="122" customWidth="1"/>
    <col min="2588" max="2588" width="16.140625" style="122" customWidth="1"/>
    <col min="2589" max="2589" width="12" style="122" customWidth="1"/>
    <col min="2590" max="2590" width="11.7109375" style="122" customWidth="1"/>
    <col min="2591" max="2638" width="10.28515625" style="122" customWidth="1"/>
    <col min="2639" max="2817" width="9.140625" style="122"/>
    <col min="2818" max="2818" width="5.42578125" style="122" customWidth="1"/>
    <col min="2819" max="2819" width="23.5703125" style="122" customWidth="1"/>
    <col min="2820" max="2820" width="6.85546875" style="122" customWidth="1"/>
    <col min="2821" max="2821" width="5.7109375" style="122" customWidth="1"/>
    <col min="2822" max="2824" width="5.28515625" style="122" customWidth="1"/>
    <col min="2825" max="2825" width="5" style="122" customWidth="1"/>
    <col min="2826" max="2826" width="7.7109375" style="122" customWidth="1"/>
    <col min="2827" max="2827" width="6" style="122" customWidth="1"/>
    <col min="2828" max="2828" width="4.7109375" style="122" customWidth="1"/>
    <col min="2829" max="2829" width="6.7109375" style="122" customWidth="1"/>
    <col min="2830" max="2830" width="5.85546875" style="122" customWidth="1"/>
    <col min="2831" max="2831" width="8.140625" style="122" customWidth="1"/>
    <col min="2832" max="2832" width="7.5703125" style="122" customWidth="1"/>
    <col min="2833" max="2833" width="10.85546875" style="122" customWidth="1"/>
    <col min="2834" max="2834" width="9.85546875" style="122" customWidth="1"/>
    <col min="2835" max="2835" width="10" style="122" customWidth="1"/>
    <col min="2836" max="2836" width="13.85546875" style="122" customWidth="1"/>
    <col min="2837" max="2837" width="15" style="122" customWidth="1"/>
    <col min="2838" max="2840" width="10.28515625" style="122" customWidth="1"/>
    <col min="2841" max="2841" width="14.7109375" style="122" customWidth="1"/>
    <col min="2842" max="2842" width="10.28515625" style="122" customWidth="1"/>
    <col min="2843" max="2843" width="12" style="122" customWidth="1"/>
    <col min="2844" max="2844" width="16.140625" style="122" customWidth="1"/>
    <col min="2845" max="2845" width="12" style="122" customWidth="1"/>
    <col min="2846" max="2846" width="11.7109375" style="122" customWidth="1"/>
    <col min="2847" max="2894" width="10.28515625" style="122" customWidth="1"/>
    <col min="2895" max="3073" width="9.140625" style="122"/>
    <col min="3074" max="3074" width="5.42578125" style="122" customWidth="1"/>
    <col min="3075" max="3075" width="23.5703125" style="122" customWidth="1"/>
    <col min="3076" max="3076" width="6.85546875" style="122" customWidth="1"/>
    <col min="3077" max="3077" width="5.7109375" style="122" customWidth="1"/>
    <col min="3078" max="3080" width="5.28515625" style="122" customWidth="1"/>
    <col min="3081" max="3081" width="5" style="122" customWidth="1"/>
    <col min="3082" max="3082" width="7.7109375" style="122" customWidth="1"/>
    <col min="3083" max="3083" width="6" style="122" customWidth="1"/>
    <col min="3084" max="3084" width="4.7109375" style="122" customWidth="1"/>
    <col min="3085" max="3085" width="6.7109375" style="122" customWidth="1"/>
    <col min="3086" max="3086" width="5.85546875" style="122" customWidth="1"/>
    <col min="3087" max="3087" width="8.140625" style="122" customWidth="1"/>
    <col min="3088" max="3088" width="7.5703125" style="122" customWidth="1"/>
    <col min="3089" max="3089" width="10.85546875" style="122" customWidth="1"/>
    <col min="3090" max="3090" width="9.85546875" style="122" customWidth="1"/>
    <col min="3091" max="3091" width="10" style="122" customWidth="1"/>
    <col min="3092" max="3092" width="13.85546875" style="122" customWidth="1"/>
    <col min="3093" max="3093" width="15" style="122" customWidth="1"/>
    <col min="3094" max="3096" width="10.28515625" style="122" customWidth="1"/>
    <col min="3097" max="3097" width="14.7109375" style="122" customWidth="1"/>
    <col min="3098" max="3098" width="10.28515625" style="122" customWidth="1"/>
    <col min="3099" max="3099" width="12" style="122" customWidth="1"/>
    <col min="3100" max="3100" width="16.140625" style="122" customWidth="1"/>
    <col min="3101" max="3101" width="12" style="122" customWidth="1"/>
    <col min="3102" max="3102" width="11.7109375" style="122" customWidth="1"/>
    <col min="3103" max="3150" width="10.28515625" style="122" customWidth="1"/>
    <col min="3151" max="3329" width="9.140625" style="122"/>
    <col min="3330" max="3330" width="5.42578125" style="122" customWidth="1"/>
    <col min="3331" max="3331" width="23.5703125" style="122" customWidth="1"/>
    <col min="3332" max="3332" width="6.85546875" style="122" customWidth="1"/>
    <col min="3333" max="3333" width="5.7109375" style="122" customWidth="1"/>
    <col min="3334" max="3336" width="5.28515625" style="122" customWidth="1"/>
    <col min="3337" max="3337" width="5" style="122" customWidth="1"/>
    <col min="3338" max="3338" width="7.7109375" style="122" customWidth="1"/>
    <col min="3339" max="3339" width="6" style="122" customWidth="1"/>
    <col min="3340" max="3340" width="4.7109375" style="122" customWidth="1"/>
    <col min="3341" max="3341" width="6.7109375" style="122" customWidth="1"/>
    <col min="3342" max="3342" width="5.85546875" style="122" customWidth="1"/>
    <col min="3343" max="3343" width="8.140625" style="122" customWidth="1"/>
    <col min="3344" max="3344" width="7.5703125" style="122" customWidth="1"/>
    <col min="3345" max="3345" width="10.85546875" style="122" customWidth="1"/>
    <col min="3346" max="3346" width="9.85546875" style="122" customWidth="1"/>
    <col min="3347" max="3347" width="10" style="122" customWidth="1"/>
    <col min="3348" max="3348" width="13.85546875" style="122" customWidth="1"/>
    <col min="3349" max="3349" width="15" style="122" customWidth="1"/>
    <col min="3350" max="3352" width="10.28515625" style="122" customWidth="1"/>
    <col min="3353" max="3353" width="14.7109375" style="122" customWidth="1"/>
    <col min="3354" max="3354" width="10.28515625" style="122" customWidth="1"/>
    <col min="3355" max="3355" width="12" style="122" customWidth="1"/>
    <col min="3356" max="3356" width="16.140625" style="122" customWidth="1"/>
    <col min="3357" max="3357" width="12" style="122" customWidth="1"/>
    <col min="3358" max="3358" width="11.7109375" style="122" customWidth="1"/>
    <col min="3359" max="3406" width="10.28515625" style="122" customWidth="1"/>
    <col min="3407" max="3585" width="9.140625" style="122"/>
    <col min="3586" max="3586" width="5.42578125" style="122" customWidth="1"/>
    <col min="3587" max="3587" width="23.5703125" style="122" customWidth="1"/>
    <col min="3588" max="3588" width="6.85546875" style="122" customWidth="1"/>
    <col min="3589" max="3589" width="5.7109375" style="122" customWidth="1"/>
    <col min="3590" max="3592" width="5.28515625" style="122" customWidth="1"/>
    <col min="3593" max="3593" width="5" style="122" customWidth="1"/>
    <col min="3594" max="3594" width="7.7109375" style="122" customWidth="1"/>
    <col min="3595" max="3595" width="6" style="122" customWidth="1"/>
    <col min="3596" max="3596" width="4.7109375" style="122" customWidth="1"/>
    <col min="3597" max="3597" width="6.7109375" style="122" customWidth="1"/>
    <col min="3598" max="3598" width="5.85546875" style="122" customWidth="1"/>
    <col min="3599" max="3599" width="8.140625" style="122" customWidth="1"/>
    <col min="3600" max="3600" width="7.5703125" style="122" customWidth="1"/>
    <col min="3601" max="3601" width="10.85546875" style="122" customWidth="1"/>
    <col min="3602" max="3602" width="9.85546875" style="122" customWidth="1"/>
    <col min="3603" max="3603" width="10" style="122" customWidth="1"/>
    <col min="3604" max="3604" width="13.85546875" style="122" customWidth="1"/>
    <col min="3605" max="3605" width="15" style="122" customWidth="1"/>
    <col min="3606" max="3608" width="10.28515625" style="122" customWidth="1"/>
    <col min="3609" max="3609" width="14.7109375" style="122" customWidth="1"/>
    <col min="3610" max="3610" width="10.28515625" style="122" customWidth="1"/>
    <col min="3611" max="3611" width="12" style="122" customWidth="1"/>
    <col min="3612" max="3612" width="16.140625" style="122" customWidth="1"/>
    <col min="3613" max="3613" width="12" style="122" customWidth="1"/>
    <col min="3614" max="3614" width="11.7109375" style="122" customWidth="1"/>
    <col min="3615" max="3662" width="10.28515625" style="122" customWidth="1"/>
    <col min="3663" max="3841" width="9.140625" style="122"/>
    <col min="3842" max="3842" width="5.42578125" style="122" customWidth="1"/>
    <col min="3843" max="3843" width="23.5703125" style="122" customWidth="1"/>
    <col min="3844" max="3844" width="6.85546875" style="122" customWidth="1"/>
    <col min="3845" max="3845" width="5.7109375" style="122" customWidth="1"/>
    <col min="3846" max="3848" width="5.28515625" style="122" customWidth="1"/>
    <col min="3849" max="3849" width="5" style="122" customWidth="1"/>
    <col min="3850" max="3850" width="7.7109375" style="122" customWidth="1"/>
    <col min="3851" max="3851" width="6" style="122" customWidth="1"/>
    <col min="3852" max="3852" width="4.7109375" style="122" customWidth="1"/>
    <col min="3853" max="3853" width="6.7109375" style="122" customWidth="1"/>
    <col min="3854" max="3854" width="5.85546875" style="122" customWidth="1"/>
    <col min="3855" max="3855" width="8.140625" style="122" customWidth="1"/>
    <col min="3856" max="3856" width="7.5703125" style="122" customWidth="1"/>
    <col min="3857" max="3857" width="10.85546875" style="122" customWidth="1"/>
    <col min="3858" max="3858" width="9.85546875" style="122" customWidth="1"/>
    <col min="3859" max="3859" width="10" style="122" customWidth="1"/>
    <col min="3860" max="3860" width="13.85546875" style="122" customWidth="1"/>
    <col min="3861" max="3861" width="15" style="122" customWidth="1"/>
    <col min="3862" max="3864" width="10.28515625" style="122" customWidth="1"/>
    <col min="3865" max="3865" width="14.7109375" style="122" customWidth="1"/>
    <col min="3866" max="3866" width="10.28515625" style="122" customWidth="1"/>
    <col min="3867" max="3867" width="12" style="122" customWidth="1"/>
    <col min="3868" max="3868" width="16.140625" style="122" customWidth="1"/>
    <col min="3869" max="3869" width="12" style="122" customWidth="1"/>
    <col min="3870" max="3870" width="11.7109375" style="122" customWidth="1"/>
    <col min="3871" max="3918" width="10.28515625" style="122" customWidth="1"/>
    <col min="3919" max="4097" width="9.140625" style="122"/>
    <col min="4098" max="4098" width="5.42578125" style="122" customWidth="1"/>
    <col min="4099" max="4099" width="23.5703125" style="122" customWidth="1"/>
    <col min="4100" max="4100" width="6.85546875" style="122" customWidth="1"/>
    <col min="4101" max="4101" width="5.7109375" style="122" customWidth="1"/>
    <col min="4102" max="4104" width="5.28515625" style="122" customWidth="1"/>
    <col min="4105" max="4105" width="5" style="122" customWidth="1"/>
    <col min="4106" max="4106" width="7.7109375" style="122" customWidth="1"/>
    <col min="4107" max="4107" width="6" style="122" customWidth="1"/>
    <col min="4108" max="4108" width="4.7109375" style="122" customWidth="1"/>
    <col min="4109" max="4109" width="6.7109375" style="122" customWidth="1"/>
    <col min="4110" max="4110" width="5.85546875" style="122" customWidth="1"/>
    <col min="4111" max="4111" width="8.140625" style="122" customWidth="1"/>
    <col min="4112" max="4112" width="7.5703125" style="122" customWidth="1"/>
    <col min="4113" max="4113" width="10.85546875" style="122" customWidth="1"/>
    <col min="4114" max="4114" width="9.85546875" style="122" customWidth="1"/>
    <col min="4115" max="4115" width="10" style="122" customWidth="1"/>
    <col min="4116" max="4116" width="13.85546875" style="122" customWidth="1"/>
    <col min="4117" max="4117" width="15" style="122" customWidth="1"/>
    <col min="4118" max="4120" width="10.28515625" style="122" customWidth="1"/>
    <col min="4121" max="4121" width="14.7109375" style="122" customWidth="1"/>
    <col min="4122" max="4122" width="10.28515625" style="122" customWidth="1"/>
    <col min="4123" max="4123" width="12" style="122" customWidth="1"/>
    <col min="4124" max="4124" width="16.140625" style="122" customWidth="1"/>
    <col min="4125" max="4125" width="12" style="122" customWidth="1"/>
    <col min="4126" max="4126" width="11.7109375" style="122" customWidth="1"/>
    <col min="4127" max="4174" width="10.28515625" style="122" customWidth="1"/>
    <col min="4175" max="4353" width="9.140625" style="122"/>
    <col min="4354" max="4354" width="5.42578125" style="122" customWidth="1"/>
    <col min="4355" max="4355" width="23.5703125" style="122" customWidth="1"/>
    <col min="4356" max="4356" width="6.85546875" style="122" customWidth="1"/>
    <col min="4357" max="4357" width="5.7109375" style="122" customWidth="1"/>
    <col min="4358" max="4360" width="5.28515625" style="122" customWidth="1"/>
    <col min="4361" max="4361" width="5" style="122" customWidth="1"/>
    <col min="4362" max="4362" width="7.7109375" style="122" customWidth="1"/>
    <col min="4363" max="4363" width="6" style="122" customWidth="1"/>
    <col min="4364" max="4364" width="4.7109375" style="122" customWidth="1"/>
    <col min="4365" max="4365" width="6.7109375" style="122" customWidth="1"/>
    <col min="4366" max="4366" width="5.85546875" style="122" customWidth="1"/>
    <col min="4367" max="4367" width="8.140625" style="122" customWidth="1"/>
    <col min="4368" max="4368" width="7.5703125" style="122" customWidth="1"/>
    <col min="4369" max="4369" width="10.85546875" style="122" customWidth="1"/>
    <col min="4370" max="4370" width="9.85546875" style="122" customWidth="1"/>
    <col min="4371" max="4371" width="10" style="122" customWidth="1"/>
    <col min="4372" max="4372" width="13.85546875" style="122" customWidth="1"/>
    <col min="4373" max="4373" width="15" style="122" customWidth="1"/>
    <col min="4374" max="4376" width="10.28515625" style="122" customWidth="1"/>
    <col min="4377" max="4377" width="14.7109375" style="122" customWidth="1"/>
    <col min="4378" max="4378" width="10.28515625" style="122" customWidth="1"/>
    <col min="4379" max="4379" width="12" style="122" customWidth="1"/>
    <col min="4380" max="4380" width="16.140625" style="122" customWidth="1"/>
    <col min="4381" max="4381" width="12" style="122" customWidth="1"/>
    <col min="4382" max="4382" width="11.7109375" style="122" customWidth="1"/>
    <col min="4383" max="4430" width="10.28515625" style="122" customWidth="1"/>
    <col min="4431" max="4609" width="9.140625" style="122"/>
    <col min="4610" max="4610" width="5.42578125" style="122" customWidth="1"/>
    <col min="4611" max="4611" width="23.5703125" style="122" customWidth="1"/>
    <col min="4612" max="4612" width="6.85546875" style="122" customWidth="1"/>
    <col min="4613" max="4613" width="5.7109375" style="122" customWidth="1"/>
    <col min="4614" max="4616" width="5.28515625" style="122" customWidth="1"/>
    <col min="4617" max="4617" width="5" style="122" customWidth="1"/>
    <col min="4618" max="4618" width="7.7109375" style="122" customWidth="1"/>
    <col min="4619" max="4619" width="6" style="122" customWidth="1"/>
    <col min="4620" max="4620" width="4.7109375" style="122" customWidth="1"/>
    <col min="4621" max="4621" width="6.7109375" style="122" customWidth="1"/>
    <col min="4622" max="4622" width="5.85546875" style="122" customWidth="1"/>
    <col min="4623" max="4623" width="8.140625" style="122" customWidth="1"/>
    <col min="4624" max="4624" width="7.5703125" style="122" customWidth="1"/>
    <col min="4625" max="4625" width="10.85546875" style="122" customWidth="1"/>
    <col min="4626" max="4626" width="9.85546875" style="122" customWidth="1"/>
    <col min="4627" max="4627" width="10" style="122" customWidth="1"/>
    <col min="4628" max="4628" width="13.85546875" style="122" customWidth="1"/>
    <col min="4629" max="4629" width="15" style="122" customWidth="1"/>
    <col min="4630" max="4632" width="10.28515625" style="122" customWidth="1"/>
    <col min="4633" max="4633" width="14.7109375" style="122" customWidth="1"/>
    <col min="4634" max="4634" width="10.28515625" style="122" customWidth="1"/>
    <col min="4635" max="4635" width="12" style="122" customWidth="1"/>
    <col min="4636" max="4636" width="16.140625" style="122" customWidth="1"/>
    <col min="4637" max="4637" width="12" style="122" customWidth="1"/>
    <col min="4638" max="4638" width="11.7109375" style="122" customWidth="1"/>
    <col min="4639" max="4686" width="10.28515625" style="122" customWidth="1"/>
    <col min="4687" max="4865" width="9.140625" style="122"/>
    <col min="4866" max="4866" width="5.42578125" style="122" customWidth="1"/>
    <col min="4867" max="4867" width="23.5703125" style="122" customWidth="1"/>
    <col min="4868" max="4868" width="6.85546875" style="122" customWidth="1"/>
    <col min="4869" max="4869" width="5.7109375" style="122" customWidth="1"/>
    <col min="4870" max="4872" width="5.28515625" style="122" customWidth="1"/>
    <col min="4873" max="4873" width="5" style="122" customWidth="1"/>
    <col min="4874" max="4874" width="7.7109375" style="122" customWidth="1"/>
    <col min="4875" max="4875" width="6" style="122" customWidth="1"/>
    <col min="4876" max="4876" width="4.7109375" style="122" customWidth="1"/>
    <col min="4877" max="4877" width="6.7109375" style="122" customWidth="1"/>
    <col min="4878" max="4878" width="5.85546875" style="122" customWidth="1"/>
    <col min="4879" max="4879" width="8.140625" style="122" customWidth="1"/>
    <col min="4880" max="4880" width="7.5703125" style="122" customWidth="1"/>
    <col min="4881" max="4881" width="10.85546875" style="122" customWidth="1"/>
    <col min="4882" max="4882" width="9.85546875" style="122" customWidth="1"/>
    <col min="4883" max="4883" width="10" style="122" customWidth="1"/>
    <col min="4884" max="4884" width="13.85546875" style="122" customWidth="1"/>
    <col min="4885" max="4885" width="15" style="122" customWidth="1"/>
    <col min="4886" max="4888" width="10.28515625" style="122" customWidth="1"/>
    <col min="4889" max="4889" width="14.7109375" style="122" customWidth="1"/>
    <col min="4890" max="4890" width="10.28515625" style="122" customWidth="1"/>
    <col min="4891" max="4891" width="12" style="122" customWidth="1"/>
    <col min="4892" max="4892" width="16.140625" style="122" customWidth="1"/>
    <col min="4893" max="4893" width="12" style="122" customWidth="1"/>
    <col min="4894" max="4894" width="11.7109375" style="122" customWidth="1"/>
    <col min="4895" max="4942" width="10.28515625" style="122" customWidth="1"/>
    <col min="4943" max="5121" width="9.140625" style="122"/>
    <col min="5122" max="5122" width="5.42578125" style="122" customWidth="1"/>
    <col min="5123" max="5123" width="23.5703125" style="122" customWidth="1"/>
    <col min="5124" max="5124" width="6.85546875" style="122" customWidth="1"/>
    <col min="5125" max="5125" width="5.7109375" style="122" customWidth="1"/>
    <col min="5126" max="5128" width="5.28515625" style="122" customWidth="1"/>
    <col min="5129" max="5129" width="5" style="122" customWidth="1"/>
    <col min="5130" max="5130" width="7.7109375" style="122" customWidth="1"/>
    <col min="5131" max="5131" width="6" style="122" customWidth="1"/>
    <col min="5132" max="5132" width="4.7109375" style="122" customWidth="1"/>
    <col min="5133" max="5133" width="6.7109375" style="122" customWidth="1"/>
    <col min="5134" max="5134" width="5.85546875" style="122" customWidth="1"/>
    <col min="5135" max="5135" width="8.140625" style="122" customWidth="1"/>
    <col min="5136" max="5136" width="7.5703125" style="122" customWidth="1"/>
    <col min="5137" max="5137" width="10.85546875" style="122" customWidth="1"/>
    <col min="5138" max="5138" width="9.85546875" style="122" customWidth="1"/>
    <col min="5139" max="5139" width="10" style="122" customWidth="1"/>
    <col min="5140" max="5140" width="13.85546875" style="122" customWidth="1"/>
    <col min="5141" max="5141" width="15" style="122" customWidth="1"/>
    <col min="5142" max="5144" width="10.28515625" style="122" customWidth="1"/>
    <col min="5145" max="5145" width="14.7109375" style="122" customWidth="1"/>
    <col min="5146" max="5146" width="10.28515625" style="122" customWidth="1"/>
    <col min="5147" max="5147" width="12" style="122" customWidth="1"/>
    <col min="5148" max="5148" width="16.140625" style="122" customWidth="1"/>
    <col min="5149" max="5149" width="12" style="122" customWidth="1"/>
    <col min="5150" max="5150" width="11.7109375" style="122" customWidth="1"/>
    <col min="5151" max="5198" width="10.28515625" style="122" customWidth="1"/>
    <col min="5199" max="5377" width="9.140625" style="122"/>
    <col min="5378" max="5378" width="5.42578125" style="122" customWidth="1"/>
    <col min="5379" max="5379" width="23.5703125" style="122" customWidth="1"/>
    <col min="5380" max="5380" width="6.85546875" style="122" customWidth="1"/>
    <col min="5381" max="5381" width="5.7109375" style="122" customWidth="1"/>
    <col min="5382" max="5384" width="5.28515625" style="122" customWidth="1"/>
    <col min="5385" max="5385" width="5" style="122" customWidth="1"/>
    <col min="5386" max="5386" width="7.7109375" style="122" customWidth="1"/>
    <col min="5387" max="5387" width="6" style="122" customWidth="1"/>
    <col min="5388" max="5388" width="4.7109375" style="122" customWidth="1"/>
    <col min="5389" max="5389" width="6.7109375" style="122" customWidth="1"/>
    <col min="5390" max="5390" width="5.85546875" style="122" customWidth="1"/>
    <col min="5391" max="5391" width="8.140625" style="122" customWidth="1"/>
    <col min="5392" max="5392" width="7.5703125" style="122" customWidth="1"/>
    <col min="5393" max="5393" width="10.85546875" style="122" customWidth="1"/>
    <col min="5394" max="5394" width="9.85546875" style="122" customWidth="1"/>
    <col min="5395" max="5395" width="10" style="122" customWidth="1"/>
    <col min="5396" max="5396" width="13.85546875" style="122" customWidth="1"/>
    <col min="5397" max="5397" width="15" style="122" customWidth="1"/>
    <col min="5398" max="5400" width="10.28515625" style="122" customWidth="1"/>
    <col min="5401" max="5401" width="14.7109375" style="122" customWidth="1"/>
    <col min="5402" max="5402" width="10.28515625" style="122" customWidth="1"/>
    <col min="5403" max="5403" width="12" style="122" customWidth="1"/>
    <col min="5404" max="5404" width="16.140625" style="122" customWidth="1"/>
    <col min="5405" max="5405" width="12" style="122" customWidth="1"/>
    <col min="5406" max="5406" width="11.7109375" style="122" customWidth="1"/>
    <col min="5407" max="5454" width="10.28515625" style="122" customWidth="1"/>
    <col min="5455" max="5633" width="9.140625" style="122"/>
    <col min="5634" max="5634" width="5.42578125" style="122" customWidth="1"/>
    <col min="5635" max="5635" width="23.5703125" style="122" customWidth="1"/>
    <col min="5636" max="5636" width="6.85546875" style="122" customWidth="1"/>
    <col min="5637" max="5637" width="5.7109375" style="122" customWidth="1"/>
    <col min="5638" max="5640" width="5.28515625" style="122" customWidth="1"/>
    <col min="5641" max="5641" width="5" style="122" customWidth="1"/>
    <col min="5642" max="5642" width="7.7109375" style="122" customWidth="1"/>
    <col min="5643" max="5643" width="6" style="122" customWidth="1"/>
    <col min="5644" max="5644" width="4.7109375" style="122" customWidth="1"/>
    <col min="5645" max="5645" width="6.7109375" style="122" customWidth="1"/>
    <col min="5646" max="5646" width="5.85546875" style="122" customWidth="1"/>
    <col min="5647" max="5647" width="8.140625" style="122" customWidth="1"/>
    <col min="5648" max="5648" width="7.5703125" style="122" customWidth="1"/>
    <col min="5649" max="5649" width="10.85546875" style="122" customWidth="1"/>
    <col min="5650" max="5650" width="9.85546875" style="122" customWidth="1"/>
    <col min="5651" max="5651" width="10" style="122" customWidth="1"/>
    <col min="5652" max="5652" width="13.85546875" style="122" customWidth="1"/>
    <col min="5653" max="5653" width="15" style="122" customWidth="1"/>
    <col min="5654" max="5656" width="10.28515625" style="122" customWidth="1"/>
    <col min="5657" max="5657" width="14.7109375" style="122" customWidth="1"/>
    <col min="5658" max="5658" width="10.28515625" style="122" customWidth="1"/>
    <col min="5659" max="5659" width="12" style="122" customWidth="1"/>
    <col min="5660" max="5660" width="16.140625" style="122" customWidth="1"/>
    <col min="5661" max="5661" width="12" style="122" customWidth="1"/>
    <col min="5662" max="5662" width="11.7109375" style="122" customWidth="1"/>
    <col min="5663" max="5710" width="10.28515625" style="122" customWidth="1"/>
    <col min="5711" max="5889" width="9.140625" style="122"/>
    <col min="5890" max="5890" width="5.42578125" style="122" customWidth="1"/>
    <col min="5891" max="5891" width="23.5703125" style="122" customWidth="1"/>
    <col min="5892" max="5892" width="6.85546875" style="122" customWidth="1"/>
    <col min="5893" max="5893" width="5.7109375" style="122" customWidth="1"/>
    <col min="5894" max="5896" width="5.28515625" style="122" customWidth="1"/>
    <col min="5897" max="5897" width="5" style="122" customWidth="1"/>
    <col min="5898" max="5898" width="7.7109375" style="122" customWidth="1"/>
    <col min="5899" max="5899" width="6" style="122" customWidth="1"/>
    <col min="5900" max="5900" width="4.7109375" style="122" customWidth="1"/>
    <col min="5901" max="5901" width="6.7109375" style="122" customWidth="1"/>
    <col min="5902" max="5902" width="5.85546875" style="122" customWidth="1"/>
    <col min="5903" max="5903" width="8.140625" style="122" customWidth="1"/>
    <col min="5904" max="5904" width="7.5703125" style="122" customWidth="1"/>
    <col min="5905" max="5905" width="10.85546875" style="122" customWidth="1"/>
    <col min="5906" max="5906" width="9.85546875" style="122" customWidth="1"/>
    <col min="5907" max="5907" width="10" style="122" customWidth="1"/>
    <col min="5908" max="5908" width="13.85546875" style="122" customWidth="1"/>
    <col min="5909" max="5909" width="15" style="122" customWidth="1"/>
    <col min="5910" max="5912" width="10.28515625" style="122" customWidth="1"/>
    <col min="5913" max="5913" width="14.7109375" style="122" customWidth="1"/>
    <col min="5914" max="5914" width="10.28515625" style="122" customWidth="1"/>
    <col min="5915" max="5915" width="12" style="122" customWidth="1"/>
    <col min="5916" max="5916" width="16.140625" style="122" customWidth="1"/>
    <col min="5917" max="5917" width="12" style="122" customWidth="1"/>
    <col min="5918" max="5918" width="11.7109375" style="122" customWidth="1"/>
    <col min="5919" max="5966" width="10.28515625" style="122" customWidth="1"/>
    <col min="5967" max="6145" width="9.140625" style="122"/>
    <col min="6146" max="6146" width="5.42578125" style="122" customWidth="1"/>
    <col min="6147" max="6147" width="23.5703125" style="122" customWidth="1"/>
    <col min="6148" max="6148" width="6.85546875" style="122" customWidth="1"/>
    <col min="6149" max="6149" width="5.7109375" style="122" customWidth="1"/>
    <col min="6150" max="6152" width="5.28515625" style="122" customWidth="1"/>
    <col min="6153" max="6153" width="5" style="122" customWidth="1"/>
    <col min="6154" max="6154" width="7.7109375" style="122" customWidth="1"/>
    <col min="6155" max="6155" width="6" style="122" customWidth="1"/>
    <col min="6156" max="6156" width="4.7109375" style="122" customWidth="1"/>
    <col min="6157" max="6157" width="6.7109375" style="122" customWidth="1"/>
    <col min="6158" max="6158" width="5.85546875" style="122" customWidth="1"/>
    <col min="6159" max="6159" width="8.140625" style="122" customWidth="1"/>
    <col min="6160" max="6160" width="7.5703125" style="122" customWidth="1"/>
    <col min="6161" max="6161" width="10.85546875" style="122" customWidth="1"/>
    <col min="6162" max="6162" width="9.85546875" style="122" customWidth="1"/>
    <col min="6163" max="6163" width="10" style="122" customWidth="1"/>
    <col min="6164" max="6164" width="13.85546875" style="122" customWidth="1"/>
    <col min="6165" max="6165" width="15" style="122" customWidth="1"/>
    <col min="6166" max="6168" width="10.28515625" style="122" customWidth="1"/>
    <col min="6169" max="6169" width="14.7109375" style="122" customWidth="1"/>
    <col min="6170" max="6170" width="10.28515625" style="122" customWidth="1"/>
    <col min="6171" max="6171" width="12" style="122" customWidth="1"/>
    <col min="6172" max="6172" width="16.140625" style="122" customWidth="1"/>
    <col min="6173" max="6173" width="12" style="122" customWidth="1"/>
    <col min="6174" max="6174" width="11.7109375" style="122" customWidth="1"/>
    <col min="6175" max="6222" width="10.28515625" style="122" customWidth="1"/>
    <col min="6223" max="6401" width="9.140625" style="122"/>
    <col min="6402" max="6402" width="5.42578125" style="122" customWidth="1"/>
    <col min="6403" max="6403" width="23.5703125" style="122" customWidth="1"/>
    <col min="6404" max="6404" width="6.85546875" style="122" customWidth="1"/>
    <col min="6405" max="6405" width="5.7109375" style="122" customWidth="1"/>
    <col min="6406" max="6408" width="5.28515625" style="122" customWidth="1"/>
    <col min="6409" max="6409" width="5" style="122" customWidth="1"/>
    <col min="6410" max="6410" width="7.7109375" style="122" customWidth="1"/>
    <col min="6411" max="6411" width="6" style="122" customWidth="1"/>
    <col min="6412" max="6412" width="4.7109375" style="122" customWidth="1"/>
    <col min="6413" max="6413" width="6.7109375" style="122" customWidth="1"/>
    <col min="6414" max="6414" width="5.85546875" style="122" customWidth="1"/>
    <col min="6415" max="6415" width="8.140625" style="122" customWidth="1"/>
    <col min="6416" max="6416" width="7.5703125" style="122" customWidth="1"/>
    <col min="6417" max="6417" width="10.85546875" style="122" customWidth="1"/>
    <col min="6418" max="6418" width="9.85546875" style="122" customWidth="1"/>
    <col min="6419" max="6419" width="10" style="122" customWidth="1"/>
    <col min="6420" max="6420" width="13.85546875" style="122" customWidth="1"/>
    <col min="6421" max="6421" width="15" style="122" customWidth="1"/>
    <col min="6422" max="6424" width="10.28515625" style="122" customWidth="1"/>
    <col min="6425" max="6425" width="14.7109375" style="122" customWidth="1"/>
    <col min="6426" max="6426" width="10.28515625" style="122" customWidth="1"/>
    <col min="6427" max="6427" width="12" style="122" customWidth="1"/>
    <col min="6428" max="6428" width="16.140625" style="122" customWidth="1"/>
    <col min="6429" max="6429" width="12" style="122" customWidth="1"/>
    <col min="6430" max="6430" width="11.7109375" style="122" customWidth="1"/>
    <col min="6431" max="6478" width="10.28515625" style="122" customWidth="1"/>
    <col min="6479" max="6657" width="9.140625" style="122"/>
    <col min="6658" max="6658" width="5.42578125" style="122" customWidth="1"/>
    <col min="6659" max="6659" width="23.5703125" style="122" customWidth="1"/>
    <col min="6660" max="6660" width="6.85546875" style="122" customWidth="1"/>
    <col min="6661" max="6661" width="5.7109375" style="122" customWidth="1"/>
    <col min="6662" max="6664" width="5.28515625" style="122" customWidth="1"/>
    <col min="6665" max="6665" width="5" style="122" customWidth="1"/>
    <col min="6666" max="6666" width="7.7109375" style="122" customWidth="1"/>
    <col min="6667" max="6667" width="6" style="122" customWidth="1"/>
    <col min="6668" max="6668" width="4.7109375" style="122" customWidth="1"/>
    <col min="6669" max="6669" width="6.7109375" style="122" customWidth="1"/>
    <col min="6670" max="6670" width="5.85546875" style="122" customWidth="1"/>
    <col min="6671" max="6671" width="8.140625" style="122" customWidth="1"/>
    <col min="6672" max="6672" width="7.5703125" style="122" customWidth="1"/>
    <col min="6673" max="6673" width="10.85546875" style="122" customWidth="1"/>
    <col min="6674" max="6674" width="9.85546875" style="122" customWidth="1"/>
    <col min="6675" max="6675" width="10" style="122" customWidth="1"/>
    <col min="6676" max="6676" width="13.85546875" style="122" customWidth="1"/>
    <col min="6677" max="6677" width="15" style="122" customWidth="1"/>
    <col min="6678" max="6680" width="10.28515625" style="122" customWidth="1"/>
    <col min="6681" max="6681" width="14.7109375" style="122" customWidth="1"/>
    <col min="6682" max="6682" width="10.28515625" style="122" customWidth="1"/>
    <col min="6683" max="6683" width="12" style="122" customWidth="1"/>
    <col min="6684" max="6684" width="16.140625" style="122" customWidth="1"/>
    <col min="6685" max="6685" width="12" style="122" customWidth="1"/>
    <col min="6686" max="6686" width="11.7109375" style="122" customWidth="1"/>
    <col min="6687" max="6734" width="10.28515625" style="122" customWidth="1"/>
    <col min="6735" max="6913" width="9.140625" style="122"/>
    <col min="6914" max="6914" width="5.42578125" style="122" customWidth="1"/>
    <col min="6915" max="6915" width="23.5703125" style="122" customWidth="1"/>
    <col min="6916" max="6916" width="6.85546875" style="122" customWidth="1"/>
    <col min="6917" max="6917" width="5.7109375" style="122" customWidth="1"/>
    <col min="6918" max="6920" width="5.28515625" style="122" customWidth="1"/>
    <col min="6921" max="6921" width="5" style="122" customWidth="1"/>
    <col min="6922" max="6922" width="7.7109375" style="122" customWidth="1"/>
    <col min="6923" max="6923" width="6" style="122" customWidth="1"/>
    <col min="6924" max="6924" width="4.7109375" style="122" customWidth="1"/>
    <col min="6925" max="6925" width="6.7109375" style="122" customWidth="1"/>
    <col min="6926" max="6926" width="5.85546875" style="122" customWidth="1"/>
    <col min="6927" max="6927" width="8.140625" style="122" customWidth="1"/>
    <col min="6928" max="6928" width="7.5703125" style="122" customWidth="1"/>
    <col min="6929" max="6929" width="10.85546875" style="122" customWidth="1"/>
    <col min="6930" max="6930" width="9.85546875" style="122" customWidth="1"/>
    <col min="6931" max="6931" width="10" style="122" customWidth="1"/>
    <col min="6932" max="6932" width="13.85546875" style="122" customWidth="1"/>
    <col min="6933" max="6933" width="15" style="122" customWidth="1"/>
    <col min="6934" max="6936" width="10.28515625" style="122" customWidth="1"/>
    <col min="6937" max="6937" width="14.7109375" style="122" customWidth="1"/>
    <col min="6938" max="6938" width="10.28515625" style="122" customWidth="1"/>
    <col min="6939" max="6939" width="12" style="122" customWidth="1"/>
    <col min="6940" max="6940" width="16.140625" style="122" customWidth="1"/>
    <col min="6941" max="6941" width="12" style="122" customWidth="1"/>
    <col min="6942" max="6942" width="11.7109375" style="122" customWidth="1"/>
    <col min="6943" max="6990" width="10.28515625" style="122" customWidth="1"/>
    <col min="6991" max="7169" width="9.140625" style="122"/>
    <col min="7170" max="7170" width="5.42578125" style="122" customWidth="1"/>
    <col min="7171" max="7171" width="23.5703125" style="122" customWidth="1"/>
    <col min="7172" max="7172" width="6.85546875" style="122" customWidth="1"/>
    <col min="7173" max="7173" width="5.7109375" style="122" customWidth="1"/>
    <col min="7174" max="7176" width="5.28515625" style="122" customWidth="1"/>
    <col min="7177" max="7177" width="5" style="122" customWidth="1"/>
    <col min="7178" max="7178" width="7.7109375" style="122" customWidth="1"/>
    <col min="7179" max="7179" width="6" style="122" customWidth="1"/>
    <col min="7180" max="7180" width="4.7109375" style="122" customWidth="1"/>
    <col min="7181" max="7181" width="6.7109375" style="122" customWidth="1"/>
    <col min="7182" max="7182" width="5.85546875" style="122" customWidth="1"/>
    <col min="7183" max="7183" width="8.140625" style="122" customWidth="1"/>
    <col min="7184" max="7184" width="7.5703125" style="122" customWidth="1"/>
    <col min="7185" max="7185" width="10.85546875" style="122" customWidth="1"/>
    <col min="7186" max="7186" width="9.85546875" style="122" customWidth="1"/>
    <col min="7187" max="7187" width="10" style="122" customWidth="1"/>
    <col min="7188" max="7188" width="13.85546875" style="122" customWidth="1"/>
    <col min="7189" max="7189" width="15" style="122" customWidth="1"/>
    <col min="7190" max="7192" width="10.28515625" style="122" customWidth="1"/>
    <col min="7193" max="7193" width="14.7109375" style="122" customWidth="1"/>
    <col min="7194" max="7194" width="10.28515625" style="122" customWidth="1"/>
    <col min="7195" max="7195" width="12" style="122" customWidth="1"/>
    <col min="7196" max="7196" width="16.140625" style="122" customWidth="1"/>
    <col min="7197" max="7197" width="12" style="122" customWidth="1"/>
    <col min="7198" max="7198" width="11.7109375" style="122" customWidth="1"/>
    <col min="7199" max="7246" width="10.28515625" style="122" customWidth="1"/>
    <col min="7247" max="7425" width="9.140625" style="122"/>
    <col min="7426" max="7426" width="5.42578125" style="122" customWidth="1"/>
    <col min="7427" max="7427" width="23.5703125" style="122" customWidth="1"/>
    <col min="7428" max="7428" width="6.85546875" style="122" customWidth="1"/>
    <col min="7429" max="7429" width="5.7109375" style="122" customWidth="1"/>
    <col min="7430" max="7432" width="5.28515625" style="122" customWidth="1"/>
    <col min="7433" max="7433" width="5" style="122" customWidth="1"/>
    <col min="7434" max="7434" width="7.7109375" style="122" customWidth="1"/>
    <col min="7435" max="7435" width="6" style="122" customWidth="1"/>
    <col min="7436" max="7436" width="4.7109375" style="122" customWidth="1"/>
    <col min="7437" max="7437" width="6.7109375" style="122" customWidth="1"/>
    <col min="7438" max="7438" width="5.85546875" style="122" customWidth="1"/>
    <col min="7439" max="7439" width="8.140625" style="122" customWidth="1"/>
    <col min="7440" max="7440" width="7.5703125" style="122" customWidth="1"/>
    <col min="7441" max="7441" width="10.85546875" style="122" customWidth="1"/>
    <col min="7442" max="7442" width="9.85546875" style="122" customWidth="1"/>
    <col min="7443" max="7443" width="10" style="122" customWidth="1"/>
    <col min="7444" max="7444" width="13.85546875" style="122" customWidth="1"/>
    <col min="7445" max="7445" width="15" style="122" customWidth="1"/>
    <col min="7446" max="7448" width="10.28515625" style="122" customWidth="1"/>
    <col min="7449" max="7449" width="14.7109375" style="122" customWidth="1"/>
    <col min="7450" max="7450" width="10.28515625" style="122" customWidth="1"/>
    <col min="7451" max="7451" width="12" style="122" customWidth="1"/>
    <col min="7452" max="7452" width="16.140625" style="122" customWidth="1"/>
    <col min="7453" max="7453" width="12" style="122" customWidth="1"/>
    <col min="7454" max="7454" width="11.7109375" style="122" customWidth="1"/>
    <col min="7455" max="7502" width="10.28515625" style="122" customWidth="1"/>
    <col min="7503" max="7681" width="9.140625" style="122"/>
    <col min="7682" max="7682" width="5.42578125" style="122" customWidth="1"/>
    <col min="7683" max="7683" width="23.5703125" style="122" customWidth="1"/>
    <col min="7684" max="7684" width="6.85546875" style="122" customWidth="1"/>
    <col min="7685" max="7685" width="5.7109375" style="122" customWidth="1"/>
    <col min="7686" max="7688" width="5.28515625" style="122" customWidth="1"/>
    <col min="7689" max="7689" width="5" style="122" customWidth="1"/>
    <col min="7690" max="7690" width="7.7109375" style="122" customWidth="1"/>
    <col min="7691" max="7691" width="6" style="122" customWidth="1"/>
    <col min="7692" max="7692" width="4.7109375" style="122" customWidth="1"/>
    <col min="7693" max="7693" width="6.7109375" style="122" customWidth="1"/>
    <col min="7694" max="7694" width="5.85546875" style="122" customWidth="1"/>
    <col min="7695" max="7695" width="8.140625" style="122" customWidth="1"/>
    <col min="7696" max="7696" width="7.5703125" style="122" customWidth="1"/>
    <col min="7697" max="7697" width="10.85546875" style="122" customWidth="1"/>
    <col min="7698" max="7698" width="9.85546875" style="122" customWidth="1"/>
    <col min="7699" max="7699" width="10" style="122" customWidth="1"/>
    <col min="7700" max="7700" width="13.85546875" style="122" customWidth="1"/>
    <col min="7701" max="7701" width="15" style="122" customWidth="1"/>
    <col min="7702" max="7704" width="10.28515625" style="122" customWidth="1"/>
    <col min="7705" max="7705" width="14.7109375" style="122" customWidth="1"/>
    <col min="7706" max="7706" width="10.28515625" style="122" customWidth="1"/>
    <col min="7707" max="7707" width="12" style="122" customWidth="1"/>
    <col min="7708" max="7708" width="16.140625" style="122" customWidth="1"/>
    <col min="7709" max="7709" width="12" style="122" customWidth="1"/>
    <col min="7710" max="7710" width="11.7109375" style="122" customWidth="1"/>
    <col min="7711" max="7758" width="10.28515625" style="122" customWidth="1"/>
    <col min="7759" max="7937" width="9.140625" style="122"/>
    <col min="7938" max="7938" width="5.42578125" style="122" customWidth="1"/>
    <col min="7939" max="7939" width="23.5703125" style="122" customWidth="1"/>
    <col min="7940" max="7940" width="6.85546875" style="122" customWidth="1"/>
    <col min="7941" max="7941" width="5.7109375" style="122" customWidth="1"/>
    <col min="7942" max="7944" width="5.28515625" style="122" customWidth="1"/>
    <col min="7945" max="7945" width="5" style="122" customWidth="1"/>
    <col min="7946" max="7946" width="7.7109375" style="122" customWidth="1"/>
    <col min="7947" max="7947" width="6" style="122" customWidth="1"/>
    <col min="7948" max="7948" width="4.7109375" style="122" customWidth="1"/>
    <col min="7949" max="7949" width="6.7109375" style="122" customWidth="1"/>
    <col min="7950" max="7950" width="5.85546875" style="122" customWidth="1"/>
    <col min="7951" max="7951" width="8.140625" style="122" customWidth="1"/>
    <col min="7952" max="7952" width="7.5703125" style="122" customWidth="1"/>
    <col min="7953" max="7953" width="10.85546875" style="122" customWidth="1"/>
    <col min="7954" max="7954" width="9.85546875" style="122" customWidth="1"/>
    <col min="7955" max="7955" width="10" style="122" customWidth="1"/>
    <col min="7956" max="7956" width="13.85546875" style="122" customWidth="1"/>
    <col min="7957" max="7957" width="15" style="122" customWidth="1"/>
    <col min="7958" max="7960" width="10.28515625" style="122" customWidth="1"/>
    <col min="7961" max="7961" width="14.7109375" style="122" customWidth="1"/>
    <col min="7962" max="7962" width="10.28515625" style="122" customWidth="1"/>
    <col min="7963" max="7963" width="12" style="122" customWidth="1"/>
    <col min="7964" max="7964" width="16.140625" style="122" customWidth="1"/>
    <col min="7965" max="7965" width="12" style="122" customWidth="1"/>
    <col min="7966" max="7966" width="11.7109375" style="122" customWidth="1"/>
    <col min="7967" max="8014" width="10.28515625" style="122" customWidth="1"/>
    <col min="8015" max="8193" width="9.140625" style="122"/>
    <col min="8194" max="8194" width="5.42578125" style="122" customWidth="1"/>
    <col min="8195" max="8195" width="23.5703125" style="122" customWidth="1"/>
    <col min="8196" max="8196" width="6.85546875" style="122" customWidth="1"/>
    <col min="8197" max="8197" width="5.7109375" style="122" customWidth="1"/>
    <col min="8198" max="8200" width="5.28515625" style="122" customWidth="1"/>
    <col min="8201" max="8201" width="5" style="122" customWidth="1"/>
    <col min="8202" max="8202" width="7.7109375" style="122" customWidth="1"/>
    <col min="8203" max="8203" width="6" style="122" customWidth="1"/>
    <col min="8204" max="8204" width="4.7109375" style="122" customWidth="1"/>
    <col min="8205" max="8205" width="6.7109375" style="122" customWidth="1"/>
    <col min="8206" max="8206" width="5.85546875" style="122" customWidth="1"/>
    <col min="8207" max="8207" width="8.140625" style="122" customWidth="1"/>
    <col min="8208" max="8208" width="7.5703125" style="122" customWidth="1"/>
    <col min="8209" max="8209" width="10.85546875" style="122" customWidth="1"/>
    <col min="8210" max="8210" width="9.85546875" style="122" customWidth="1"/>
    <col min="8211" max="8211" width="10" style="122" customWidth="1"/>
    <col min="8212" max="8212" width="13.85546875" style="122" customWidth="1"/>
    <col min="8213" max="8213" width="15" style="122" customWidth="1"/>
    <col min="8214" max="8216" width="10.28515625" style="122" customWidth="1"/>
    <col min="8217" max="8217" width="14.7109375" style="122" customWidth="1"/>
    <col min="8218" max="8218" width="10.28515625" style="122" customWidth="1"/>
    <col min="8219" max="8219" width="12" style="122" customWidth="1"/>
    <col min="8220" max="8220" width="16.140625" style="122" customWidth="1"/>
    <col min="8221" max="8221" width="12" style="122" customWidth="1"/>
    <col min="8222" max="8222" width="11.7109375" style="122" customWidth="1"/>
    <col min="8223" max="8270" width="10.28515625" style="122" customWidth="1"/>
    <col min="8271" max="8449" width="9.140625" style="122"/>
    <col min="8450" max="8450" width="5.42578125" style="122" customWidth="1"/>
    <col min="8451" max="8451" width="23.5703125" style="122" customWidth="1"/>
    <col min="8452" max="8452" width="6.85546875" style="122" customWidth="1"/>
    <col min="8453" max="8453" width="5.7109375" style="122" customWidth="1"/>
    <col min="8454" max="8456" width="5.28515625" style="122" customWidth="1"/>
    <col min="8457" max="8457" width="5" style="122" customWidth="1"/>
    <col min="8458" max="8458" width="7.7109375" style="122" customWidth="1"/>
    <col min="8459" max="8459" width="6" style="122" customWidth="1"/>
    <col min="8460" max="8460" width="4.7109375" style="122" customWidth="1"/>
    <col min="8461" max="8461" width="6.7109375" style="122" customWidth="1"/>
    <col min="8462" max="8462" width="5.85546875" style="122" customWidth="1"/>
    <col min="8463" max="8463" width="8.140625" style="122" customWidth="1"/>
    <col min="8464" max="8464" width="7.5703125" style="122" customWidth="1"/>
    <col min="8465" max="8465" width="10.85546875" style="122" customWidth="1"/>
    <col min="8466" max="8466" width="9.85546875" style="122" customWidth="1"/>
    <col min="8467" max="8467" width="10" style="122" customWidth="1"/>
    <col min="8468" max="8468" width="13.85546875" style="122" customWidth="1"/>
    <col min="8469" max="8469" width="15" style="122" customWidth="1"/>
    <col min="8470" max="8472" width="10.28515625" style="122" customWidth="1"/>
    <col min="8473" max="8473" width="14.7109375" style="122" customWidth="1"/>
    <col min="8474" max="8474" width="10.28515625" style="122" customWidth="1"/>
    <col min="8475" max="8475" width="12" style="122" customWidth="1"/>
    <col min="8476" max="8476" width="16.140625" style="122" customWidth="1"/>
    <col min="8477" max="8477" width="12" style="122" customWidth="1"/>
    <col min="8478" max="8478" width="11.7109375" style="122" customWidth="1"/>
    <col min="8479" max="8526" width="10.28515625" style="122" customWidth="1"/>
    <col min="8527" max="8705" width="9.140625" style="122"/>
    <col min="8706" max="8706" width="5.42578125" style="122" customWidth="1"/>
    <col min="8707" max="8707" width="23.5703125" style="122" customWidth="1"/>
    <col min="8708" max="8708" width="6.85546875" style="122" customWidth="1"/>
    <col min="8709" max="8709" width="5.7109375" style="122" customWidth="1"/>
    <col min="8710" max="8712" width="5.28515625" style="122" customWidth="1"/>
    <col min="8713" max="8713" width="5" style="122" customWidth="1"/>
    <col min="8714" max="8714" width="7.7109375" style="122" customWidth="1"/>
    <col min="8715" max="8715" width="6" style="122" customWidth="1"/>
    <col min="8716" max="8716" width="4.7109375" style="122" customWidth="1"/>
    <col min="8717" max="8717" width="6.7109375" style="122" customWidth="1"/>
    <col min="8718" max="8718" width="5.85546875" style="122" customWidth="1"/>
    <col min="8719" max="8719" width="8.140625" style="122" customWidth="1"/>
    <col min="8720" max="8720" width="7.5703125" style="122" customWidth="1"/>
    <col min="8721" max="8721" width="10.85546875" style="122" customWidth="1"/>
    <col min="8722" max="8722" width="9.85546875" style="122" customWidth="1"/>
    <col min="8723" max="8723" width="10" style="122" customWidth="1"/>
    <col min="8724" max="8724" width="13.85546875" style="122" customWidth="1"/>
    <col min="8725" max="8725" width="15" style="122" customWidth="1"/>
    <col min="8726" max="8728" width="10.28515625" style="122" customWidth="1"/>
    <col min="8729" max="8729" width="14.7109375" style="122" customWidth="1"/>
    <col min="8730" max="8730" width="10.28515625" style="122" customWidth="1"/>
    <col min="8731" max="8731" width="12" style="122" customWidth="1"/>
    <col min="8732" max="8732" width="16.140625" style="122" customWidth="1"/>
    <col min="8733" max="8733" width="12" style="122" customWidth="1"/>
    <col min="8734" max="8734" width="11.7109375" style="122" customWidth="1"/>
    <col min="8735" max="8782" width="10.28515625" style="122" customWidth="1"/>
    <col min="8783" max="8961" width="9.140625" style="122"/>
    <col min="8962" max="8962" width="5.42578125" style="122" customWidth="1"/>
    <col min="8963" max="8963" width="23.5703125" style="122" customWidth="1"/>
    <col min="8964" max="8964" width="6.85546875" style="122" customWidth="1"/>
    <col min="8965" max="8965" width="5.7109375" style="122" customWidth="1"/>
    <col min="8966" max="8968" width="5.28515625" style="122" customWidth="1"/>
    <col min="8969" max="8969" width="5" style="122" customWidth="1"/>
    <col min="8970" max="8970" width="7.7109375" style="122" customWidth="1"/>
    <col min="8971" max="8971" width="6" style="122" customWidth="1"/>
    <col min="8972" max="8972" width="4.7109375" style="122" customWidth="1"/>
    <col min="8973" max="8973" width="6.7109375" style="122" customWidth="1"/>
    <col min="8974" max="8974" width="5.85546875" style="122" customWidth="1"/>
    <col min="8975" max="8975" width="8.140625" style="122" customWidth="1"/>
    <col min="8976" max="8976" width="7.5703125" style="122" customWidth="1"/>
    <col min="8977" max="8977" width="10.85546875" style="122" customWidth="1"/>
    <col min="8978" max="8978" width="9.85546875" style="122" customWidth="1"/>
    <col min="8979" max="8979" width="10" style="122" customWidth="1"/>
    <col min="8980" max="8980" width="13.85546875" style="122" customWidth="1"/>
    <col min="8981" max="8981" width="15" style="122" customWidth="1"/>
    <col min="8982" max="8984" width="10.28515625" style="122" customWidth="1"/>
    <col min="8985" max="8985" width="14.7109375" style="122" customWidth="1"/>
    <col min="8986" max="8986" width="10.28515625" style="122" customWidth="1"/>
    <col min="8987" max="8987" width="12" style="122" customWidth="1"/>
    <col min="8988" max="8988" width="16.140625" style="122" customWidth="1"/>
    <col min="8989" max="8989" width="12" style="122" customWidth="1"/>
    <col min="8990" max="8990" width="11.7109375" style="122" customWidth="1"/>
    <col min="8991" max="9038" width="10.28515625" style="122" customWidth="1"/>
    <col min="9039" max="9217" width="9.140625" style="122"/>
    <col min="9218" max="9218" width="5.42578125" style="122" customWidth="1"/>
    <col min="9219" max="9219" width="23.5703125" style="122" customWidth="1"/>
    <col min="9220" max="9220" width="6.85546875" style="122" customWidth="1"/>
    <col min="9221" max="9221" width="5.7109375" style="122" customWidth="1"/>
    <col min="9222" max="9224" width="5.28515625" style="122" customWidth="1"/>
    <col min="9225" max="9225" width="5" style="122" customWidth="1"/>
    <col min="9226" max="9226" width="7.7109375" style="122" customWidth="1"/>
    <col min="9227" max="9227" width="6" style="122" customWidth="1"/>
    <col min="9228" max="9228" width="4.7109375" style="122" customWidth="1"/>
    <col min="9229" max="9229" width="6.7109375" style="122" customWidth="1"/>
    <col min="9230" max="9230" width="5.85546875" style="122" customWidth="1"/>
    <col min="9231" max="9231" width="8.140625" style="122" customWidth="1"/>
    <col min="9232" max="9232" width="7.5703125" style="122" customWidth="1"/>
    <col min="9233" max="9233" width="10.85546875" style="122" customWidth="1"/>
    <col min="9234" max="9234" width="9.85546875" style="122" customWidth="1"/>
    <col min="9235" max="9235" width="10" style="122" customWidth="1"/>
    <col min="9236" max="9236" width="13.85546875" style="122" customWidth="1"/>
    <col min="9237" max="9237" width="15" style="122" customWidth="1"/>
    <col min="9238" max="9240" width="10.28515625" style="122" customWidth="1"/>
    <col min="9241" max="9241" width="14.7109375" style="122" customWidth="1"/>
    <col min="9242" max="9242" width="10.28515625" style="122" customWidth="1"/>
    <col min="9243" max="9243" width="12" style="122" customWidth="1"/>
    <col min="9244" max="9244" width="16.140625" style="122" customWidth="1"/>
    <col min="9245" max="9245" width="12" style="122" customWidth="1"/>
    <col min="9246" max="9246" width="11.7109375" style="122" customWidth="1"/>
    <col min="9247" max="9294" width="10.28515625" style="122" customWidth="1"/>
    <col min="9295" max="9473" width="9.140625" style="122"/>
    <col min="9474" max="9474" width="5.42578125" style="122" customWidth="1"/>
    <col min="9475" max="9475" width="23.5703125" style="122" customWidth="1"/>
    <col min="9476" max="9476" width="6.85546875" style="122" customWidth="1"/>
    <col min="9477" max="9477" width="5.7109375" style="122" customWidth="1"/>
    <col min="9478" max="9480" width="5.28515625" style="122" customWidth="1"/>
    <col min="9481" max="9481" width="5" style="122" customWidth="1"/>
    <col min="9482" max="9482" width="7.7109375" style="122" customWidth="1"/>
    <col min="9483" max="9483" width="6" style="122" customWidth="1"/>
    <col min="9484" max="9484" width="4.7109375" style="122" customWidth="1"/>
    <col min="9485" max="9485" width="6.7109375" style="122" customWidth="1"/>
    <col min="9486" max="9486" width="5.85546875" style="122" customWidth="1"/>
    <col min="9487" max="9487" width="8.140625" style="122" customWidth="1"/>
    <col min="9488" max="9488" width="7.5703125" style="122" customWidth="1"/>
    <col min="9489" max="9489" width="10.85546875" style="122" customWidth="1"/>
    <col min="9490" max="9490" width="9.85546875" style="122" customWidth="1"/>
    <col min="9491" max="9491" width="10" style="122" customWidth="1"/>
    <col min="9492" max="9492" width="13.85546875" style="122" customWidth="1"/>
    <col min="9493" max="9493" width="15" style="122" customWidth="1"/>
    <col min="9494" max="9496" width="10.28515625" style="122" customWidth="1"/>
    <col min="9497" max="9497" width="14.7109375" style="122" customWidth="1"/>
    <col min="9498" max="9498" width="10.28515625" style="122" customWidth="1"/>
    <col min="9499" max="9499" width="12" style="122" customWidth="1"/>
    <col min="9500" max="9500" width="16.140625" style="122" customWidth="1"/>
    <col min="9501" max="9501" width="12" style="122" customWidth="1"/>
    <col min="9502" max="9502" width="11.7109375" style="122" customWidth="1"/>
    <col min="9503" max="9550" width="10.28515625" style="122" customWidth="1"/>
    <col min="9551" max="9729" width="9.140625" style="122"/>
    <col min="9730" max="9730" width="5.42578125" style="122" customWidth="1"/>
    <col min="9731" max="9731" width="23.5703125" style="122" customWidth="1"/>
    <col min="9732" max="9732" width="6.85546875" style="122" customWidth="1"/>
    <col min="9733" max="9733" width="5.7109375" style="122" customWidth="1"/>
    <col min="9734" max="9736" width="5.28515625" style="122" customWidth="1"/>
    <col min="9737" max="9737" width="5" style="122" customWidth="1"/>
    <col min="9738" max="9738" width="7.7109375" style="122" customWidth="1"/>
    <col min="9739" max="9739" width="6" style="122" customWidth="1"/>
    <col min="9740" max="9740" width="4.7109375" style="122" customWidth="1"/>
    <col min="9741" max="9741" width="6.7109375" style="122" customWidth="1"/>
    <col min="9742" max="9742" width="5.85546875" style="122" customWidth="1"/>
    <col min="9743" max="9743" width="8.140625" style="122" customWidth="1"/>
    <col min="9744" max="9744" width="7.5703125" style="122" customWidth="1"/>
    <col min="9745" max="9745" width="10.85546875" style="122" customWidth="1"/>
    <col min="9746" max="9746" width="9.85546875" style="122" customWidth="1"/>
    <col min="9747" max="9747" width="10" style="122" customWidth="1"/>
    <col min="9748" max="9748" width="13.85546875" style="122" customWidth="1"/>
    <col min="9749" max="9749" width="15" style="122" customWidth="1"/>
    <col min="9750" max="9752" width="10.28515625" style="122" customWidth="1"/>
    <col min="9753" max="9753" width="14.7109375" style="122" customWidth="1"/>
    <col min="9754" max="9754" width="10.28515625" style="122" customWidth="1"/>
    <col min="9755" max="9755" width="12" style="122" customWidth="1"/>
    <col min="9756" max="9756" width="16.140625" style="122" customWidth="1"/>
    <col min="9757" max="9757" width="12" style="122" customWidth="1"/>
    <col min="9758" max="9758" width="11.7109375" style="122" customWidth="1"/>
    <col min="9759" max="9806" width="10.28515625" style="122" customWidth="1"/>
    <col min="9807" max="9985" width="9.140625" style="122"/>
    <col min="9986" max="9986" width="5.42578125" style="122" customWidth="1"/>
    <col min="9987" max="9987" width="23.5703125" style="122" customWidth="1"/>
    <col min="9988" max="9988" width="6.85546875" style="122" customWidth="1"/>
    <col min="9989" max="9989" width="5.7109375" style="122" customWidth="1"/>
    <col min="9990" max="9992" width="5.28515625" style="122" customWidth="1"/>
    <col min="9993" max="9993" width="5" style="122" customWidth="1"/>
    <col min="9994" max="9994" width="7.7109375" style="122" customWidth="1"/>
    <col min="9995" max="9995" width="6" style="122" customWidth="1"/>
    <col min="9996" max="9996" width="4.7109375" style="122" customWidth="1"/>
    <col min="9997" max="9997" width="6.7109375" style="122" customWidth="1"/>
    <col min="9998" max="9998" width="5.85546875" style="122" customWidth="1"/>
    <col min="9999" max="9999" width="8.140625" style="122" customWidth="1"/>
    <col min="10000" max="10000" width="7.5703125" style="122" customWidth="1"/>
    <col min="10001" max="10001" width="10.85546875" style="122" customWidth="1"/>
    <col min="10002" max="10002" width="9.85546875" style="122" customWidth="1"/>
    <col min="10003" max="10003" width="10" style="122" customWidth="1"/>
    <col min="10004" max="10004" width="13.85546875" style="122" customWidth="1"/>
    <col min="10005" max="10005" width="15" style="122" customWidth="1"/>
    <col min="10006" max="10008" width="10.28515625" style="122" customWidth="1"/>
    <col min="10009" max="10009" width="14.7109375" style="122" customWidth="1"/>
    <col min="10010" max="10010" width="10.28515625" style="122" customWidth="1"/>
    <col min="10011" max="10011" width="12" style="122" customWidth="1"/>
    <col min="10012" max="10012" width="16.140625" style="122" customWidth="1"/>
    <col min="10013" max="10013" width="12" style="122" customWidth="1"/>
    <col min="10014" max="10014" width="11.7109375" style="122" customWidth="1"/>
    <col min="10015" max="10062" width="10.28515625" style="122" customWidth="1"/>
    <col min="10063" max="10241" width="9.140625" style="122"/>
    <col min="10242" max="10242" width="5.42578125" style="122" customWidth="1"/>
    <col min="10243" max="10243" width="23.5703125" style="122" customWidth="1"/>
    <col min="10244" max="10244" width="6.85546875" style="122" customWidth="1"/>
    <col min="10245" max="10245" width="5.7109375" style="122" customWidth="1"/>
    <col min="10246" max="10248" width="5.28515625" style="122" customWidth="1"/>
    <col min="10249" max="10249" width="5" style="122" customWidth="1"/>
    <col min="10250" max="10250" width="7.7109375" style="122" customWidth="1"/>
    <col min="10251" max="10251" width="6" style="122" customWidth="1"/>
    <col min="10252" max="10252" width="4.7109375" style="122" customWidth="1"/>
    <col min="10253" max="10253" width="6.7109375" style="122" customWidth="1"/>
    <col min="10254" max="10254" width="5.85546875" style="122" customWidth="1"/>
    <col min="10255" max="10255" width="8.140625" style="122" customWidth="1"/>
    <col min="10256" max="10256" width="7.5703125" style="122" customWidth="1"/>
    <col min="10257" max="10257" width="10.85546875" style="122" customWidth="1"/>
    <col min="10258" max="10258" width="9.85546875" style="122" customWidth="1"/>
    <col min="10259" max="10259" width="10" style="122" customWidth="1"/>
    <col min="10260" max="10260" width="13.85546875" style="122" customWidth="1"/>
    <col min="10261" max="10261" width="15" style="122" customWidth="1"/>
    <col min="10262" max="10264" width="10.28515625" style="122" customWidth="1"/>
    <col min="10265" max="10265" width="14.7109375" style="122" customWidth="1"/>
    <col min="10266" max="10266" width="10.28515625" style="122" customWidth="1"/>
    <col min="10267" max="10267" width="12" style="122" customWidth="1"/>
    <col min="10268" max="10268" width="16.140625" style="122" customWidth="1"/>
    <col min="10269" max="10269" width="12" style="122" customWidth="1"/>
    <col min="10270" max="10270" width="11.7109375" style="122" customWidth="1"/>
    <col min="10271" max="10318" width="10.28515625" style="122" customWidth="1"/>
    <col min="10319" max="10497" width="9.140625" style="122"/>
    <col min="10498" max="10498" width="5.42578125" style="122" customWidth="1"/>
    <col min="10499" max="10499" width="23.5703125" style="122" customWidth="1"/>
    <col min="10500" max="10500" width="6.85546875" style="122" customWidth="1"/>
    <col min="10501" max="10501" width="5.7109375" style="122" customWidth="1"/>
    <col min="10502" max="10504" width="5.28515625" style="122" customWidth="1"/>
    <col min="10505" max="10505" width="5" style="122" customWidth="1"/>
    <col min="10506" max="10506" width="7.7109375" style="122" customWidth="1"/>
    <col min="10507" max="10507" width="6" style="122" customWidth="1"/>
    <col min="10508" max="10508" width="4.7109375" style="122" customWidth="1"/>
    <col min="10509" max="10509" width="6.7109375" style="122" customWidth="1"/>
    <col min="10510" max="10510" width="5.85546875" style="122" customWidth="1"/>
    <col min="10511" max="10511" width="8.140625" style="122" customWidth="1"/>
    <col min="10512" max="10512" width="7.5703125" style="122" customWidth="1"/>
    <col min="10513" max="10513" width="10.85546875" style="122" customWidth="1"/>
    <col min="10514" max="10514" width="9.85546875" style="122" customWidth="1"/>
    <col min="10515" max="10515" width="10" style="122" customWidth="1"/>
    <col min="10516" max="10516" width="13.85546875" style="122" customWidth="1"/>
    <col min="10517" max="10517" width="15" style="122" customWidth="1"/>
    <col min="10518" max="10520" width="10.28515625" style="122" customWidth="1"/>
    <col min="10521" max="10521" width="14.7109375" style="122" customWidth="1"/>
    <col min="10522" max="10522" width="10.28515625" style="122" customWidth="1"/>
    <col min="10523" max="10523" width="12" style="122" customWidth="1"/>
    <col min="10524" max="10524" width="16.140625" style="122" customWidth="1"/>
    <col min="10525" max="10525" width="12" style="122" customWidth="1"/>
    <col min="10526" max="10526" width="11.7109375" style="122" customWidth="1"/>
    <col min="10527" max="10574" width="10.28515625" style="122" customWidth="1"/>
    <col min="10575" max="10753" width="9.140625" style="122"/>
    <col min="10754" max="10754" width="5.42578125" style="122" customWidth="1"/>
    <col min="10755" max="10755" width="23.5703125" style="122" customWidth="1"/>
    <col min="10756" max="10756" width="6.85546875" style="122" customWidth="1"/>
    <col min="10757" max="10757" width="5.7109375" style="122" customWidth="1"/>
    <col min="10758" max="10760" width="5.28515625" style="122" customWidth="1"/>
    <col min="10761" max="10761" width="5" style="122" customWidth="1"/>
    <col min="10762" max="10762" width="7.7109375" style="122" customWidth="1"/>
    <col min="10763" max="10763" width="6" style="122" customWidth="1"/>
    <col min="10764" max="10764" width="4.7109375" style="122" customWidth="1"/>
    <col min="10765" max="10765" width="6.7109375" style="122" customWidth="1"/>
    <col min="10766" max="10766" width="5.85546875" style="122" customWidth="1"/>
    <col min="10767" max="10767" width="8.140625" style="122" customWidth="1"/>
    <col min="10768" max="10768" width="7.5703125" style="122" customWidth="1"/>
    <col min="10769" max="10769" width="10.85546875" style="122" customWidth="1"/>
    <col min="10770" max="10770" width="9.85546875" style="122" customWidth="1"/>
    <col min="10771" max="10771" width="10" style="122" customWidth="1"/>
    <col min="10772" max="10772" width="13.85546875" style="122" customWidth="1"/>
    <col min="10773" max="10773" width="15" style="122" customWidth="1"/>
    <col min="10774" max="10776" width="10.28515625" style="122" customWidth="1"/>
    <col min="10777" max="10777" width="14.7109375" style="122" customWidth="1"/>
    <col min="10778" max="10778" width="10.28515625" style="122" customWidth="1"/>
    <col min="10779" max="10779" width="12" style="122" customWidth="1"/>
    <col min="10780" max="10780" width="16.140625" style="122" customWidth="1"/>
    <col min="10781" max="10781" width="12" style="122" customWidth="1"/>
    <col min="10782" max="10782" width="11.7109375" style="122" customWidth="1"/>
    <col min="10783" max="10830" width="10.28515625" style="122" customWidth="1"/>
    <col min="10831" max="11009" width="9.140625" style="122"/>
    <col min="11010" max="11010" width="5.42578125" style="122" customWidth="1"/>
    <col min="11011" max="11011" width="23.5703125" style="122" customWidth="1"/>
    <col min="11012" max="11012" width="6.85546875" style="122" customWidth="1"/>
    <col min="11013" max="11013" width="5.7109375" style="122" customWidth="1"/>
    <col min="11014" max="11016" width="5.28515625" style="122" customWidth="1"/>
    <col min="11017" max="11017" width="5" style="122" customWidth="1"/>
    <col min="11018" max="11018" width="7.7109375" style="122" customWidth="1"/>
    <col min="11019" max="11019" width="6" style="122" customWidth="1"/>
    <col min="11020" max="11020" width="4.7109375" style="122" customWidth="1"/>
    <col min="11021" max="11021" width="6.7109375" style="122" customWidth="1"/>
    <col min="11022" max="11022" width="5.85546875" style="122" customWidth="1"/>
    <col min="11023" max="11023" width="8.140625" style="122" customWidth="1"/>
    <col min="11024" max="11024" width="7.5703125" style="122" customWidth="1"/>
    <col min="11025" max="11025" width="10.85546875" style="122" customWidth="1"/>
    <col min="11026" max="11026" width="9.85546875" style="122" customWidth="1"/>
    <col min="11027" max="11027" width="10" style="122" customWidth="1"/>
    <col min="11028" max="11028" width="13.85546875" style="122" customWidth="1"/>
    <col min="11029" max="11029" width="15" style="122" customWidth="1"/>
    <col min="11030" max="11032" width="10.28515625" style="122" customWidth="1"/>
    <col min="11033" max="11033" width="14.7109375" style="122" customWidth="1"/>
    <col min="11034" max="11034" width="10.28515625" style="122" customWidth="1"/>
    <col min="11035" max="11035" width="12" style="122" customWidth="1"/>
    <col min="11036" max="11036" width="16.140625" style="122" customWidth="1"/>
    <col min="11037" max="11037" width="12" style="122" customWidth="1"/>
    <col min="11038" max="11038" width="11.7109375" style="122" customWidth="1"/>
    <col min="11039" max="11086" width="10.28515625" style="122" customWidth="1"/>
    <col min="11087" max="11265" width="9.140625" style="122"/>
    <col min="11266" max="11266" width="5.42578125" style="122" customWidth="1"/>
    <col min="11267" max="11267" width="23.5703125" style="122" customWidth="1"/>
    <col min="11268" max="11268" width="6.85546875" style="122" customWidth="1"/>
    <col min="11269" max="11269" width="5.7109375" style="122" customWidth="1"/>
    <col min="11270" max="11272" width="5.28515625" style="122" customWidth="1"/>
    <col min="11273" max="11273" width="5" style="122" customWidth="1"/>
    <col min="11274" max="11274" width="7.7109375" style="122" customWidth="1"/>
    <col min="11275" max="11275" width="6" style="122" customWidth="1"/>
    <col min="11276" max="11276" width="4.7109375" style="122" customWidth="1"/>
    <col min="11277" max="11277" width="6.7109375" style="122" customWidth="1"/>
    <col min="11278" max="11278" width="5.85546875" style="122" customWidth="1"/>
    <col min="11279" max="11279" width="8.140625" style="122" customWidth="1"/>
    <col min="11280" max="11280" width="7.5703125" style="122" customWidth="1"/>
    <col min="11281" max="11281" width="10.85546875" style="122" customWidth="1"/>
    <col min="11282" max="11282" width="9.85546875" style="122" customWidth="1"/>
    <col min="11283" max="11283" width="10" style="122" customWidth="1"/>
    <col min="11284" max="11284" width="13.85546875" style="122" customWidth="1"/>
    <col min="11285" max="11285" width="15" style="122" customWidth="1"/>
    <col min="11286" max="11288" width="10.28515625" style="122" customWidth="1"/>
    <col min="11289" max="11289" width="14.7109375" style="122" customWidth="1"/>
    <col min="11290" max="11290" width="10.28515625" style="122" customWidth="1"/>
    <col min="11291" max="11291" width="12" style="122" customWidth="1"/>
    <col min="11292" max="11292" width="16.140625" style="122" customWidth="1"/>
    <col min="11293" max="11293" width="12" style="122" customWidth="1"/>
    <col min="11294" max="11294" width="11.7109375" style="122" customWidth="1"/>
    <col min="11295" max="11342" width="10.28515625" style="122" customWidth="1"/>
    <col min="11343" max="11521" width="9.140625" style="122"/>
    <col min="11522" max="11522" width="5.42578125" style="122" customWidth="1"/>
    <col min="11523" max="11523" width="23.5703125" style="122" customWidth="1"/>
    <col min="11524" max="11524" width="6.85546875" style="122" customWidth="1"/>
    <col min="11525" max="11525" width="5.7109375" style="122" customWidth="1"/>
    <col min="11526" max="11528" width="5.28515625" style="122" customWidth="1"/>
    <col min="11529" max="11529" width="5" style="122" customWidth="1"/>
    <col min="11530" max="11530" width="7.7109375" style="122" customWidth="1"/>
    <col min="11531" max="11531" width="6" style="122" customWidth="1"/>
    <col min="11532" max="11532" width="4.7109375" style="122" customWidth="1"/>
    <col min="11533" max="11533" width="6.7109375" style="122" customWidth="1"/>
    <col min="11534" max="11534" width="5.85546875" style="122" customWidth="1"/>
    <col min="11535" max="11535" width="8.140625" style="122" customWidth="1"/>
    <col min="11536" max="11536" width="7.5703125" style="122" customWidth="1"/>
    <col min="11537" max="11537" width="10.85546875" style="122" customWidth="1"/>
    <col min="11538" max="11538" width="9.85546875" style="122" customWidth="1"/>
    <col min="11539" max="11539" width="10" style="122" customWidth="1"/>
    <col min="11540" max="11540" width="13.85546875" style="122" customWidth="1"/>
    <col min="11541" max="11541" width="15" style="122" customWidth="1"/>
    <col min="11542" max="11544" width="10.28515625" style="122" customWidth="1"/>
    <col min="11545" max="11545" width="14.7109375" style="122" customWidth="1"/>
    <col min="11546" max="11546" width="10.28515625" style="122" customWidth="1"/>
    <col min="11547" max="11547" width="12" style="122" customWidth="1"/>
    <col min="11548" max="11548" width="16.140625" style="122" customWidth="1"/>
    <col min="11549" max="11549" width="12" style="122" customWidth="1"/>
    <col min="11550" max="11550" width="11.7109375" style="122" customWidth="1"/>
    <col min="11551" max="11598" width="10.28515625" style="122" customWidth="1"/>
    <col min="11599" max="11777" width="9.140625" style="122"/>
    <col min="11778" max="11778" width="5.42578125" style="122" customWidth="1"/>
    <col min="11779" max="11779" width="23.5703125" style="122" customWidth="1"/>
    <col min="11780" max="11780" width="6.85546875" style="122" customWidth="1"/>
    <col min="11781" max="11781" width="5.7109375" style="122" customWidth="1"/>
    <col min="11782" max="11784" width="5.28515625" style="122" customWidth="1"/>
    <col min="11785" max="11785" width="5" style="122" customWidth="1"/>
    <col min="11786" max="11786" width="7.7109375" style="122" customWidth="1"/>
    <col min="11787" max="11787" width="6" style="122" customWidth="1"/>
    <col min="11788" max="11788" width="4.7109375" style="122" customWidth="1"/>
    <col min="11789" max="11789" width="6.7109375" style="122" customWidth="1"/>
    <col min="11790" max="11790" width="5.85546875" style="122" customWidth="1"/>
    <col min="11791" max="11791" width="8.140625" style="122" customWidth="1"/>
    <col min="11792" max="11792" width="7.5703125" style="122" customWidth="1"/>
    <col min="11793" max="11793" width="10.85546875" style="122" customWidth="1"/>
    <col min="11794" max="11794" width="9.85546875" style="122" customWidth="1"/>
    <col min="11795" max="11795" width="10" style="122" customWidth="1"/>
    <col min="11796" max="11796" width="13.85546875" style="122" customWidth="1"/>
    <col min="11797" max="11797" width="15" style="122" customWidth="1"/>
    <col min="11798" max="11800" width="10.28515625" style="122" customWidth="1"/>
    <col min="11801" max="11801" width="14.7109375" style="122" customWidth="1"/>
    <col min="11802" max="11802" width="10.28515625" style="122" customWidth="1"/>
    <col min="11803" max="11803" width="12" style="122" customWidth="1"/>
    <col min="11804" max="11804" width="16.140625" style="122" customWidth="1"/>
    <col min="11805" max="11805" width="12" style="122" customWidth="1"/>
    <col min="11806" max="11806" width="11.7109375" style="122" customWidth="1"/>
    <col min="11807" max="11854" width="10.28515625" style="122" customWidth="1"/>
    <col min="11855" max="12033" width="9.140625" style="122"/>
    <col min="12034" max="12034" width="5.42578125" style="122" customWidth="1"/>
    <col min="12035" max="12035" width="23.5703125" style="122" customWidth="1"/>
    <col min="12036" max="12036" width="6.85546875" style="122" customWidth="1"/>
    <col min="12037" max="12037" width="5.7109375" style="122" customWidth="1"/>
    <col min="12038" max="12040" width="5.28515625" style="122" customWidth="1"/>
    <col min="12041" max="12041" width="5" style="122" customWidth="1"/>
    <col min="12042" max="12042" width="7.7109375" style="122" customWidth="1"/>
    <col min="12043" max="12043" width="6" style="122" customWidth="1"/>
    <col min="12044" max="12044" width="4.7109375" style="122" customWidth="1"/>
    <col min="12045" max="12045" width="6.7109375" style="122" customWidth="1"/>
    <col min="12046" max="12046" width="5.85546875" style="122" customWidth="1"/>
    <col min="12047" max="12047" width="8.140625" style="122" customWidth="1"/>
    <col min="12048" max="12048" width="7.5703125" style="122" customWidth="1"/>
    <col min="12049" max="12049" width="10.85546875" style="122" customWidth="1"/>
    <col min="12050" max="12050" width="9.85546875" style="122" customWidth="1"/>
    <col min="12051" max="12051" width="10" style="122" customWidth="1"/>
    <col min="12052" max="12052" width="13.85546875" style="122" customWidth="1"/>
    <col min="12053" max="12053" width="15" style="122" customWidth="1"/>
    <col min="12054" max="12056" width="10.28515625" style="122" customWidth="1"/>
    <col min="12057" max="12057" width="14.7109375" style="122" customWidth="1"/>
    <col min="12058" max="12058" width="10.28515625" style="122" customWidth="1"/>
    <col min="12059" max="12059" width="12" style="122" customWidth="1"/>
    <col min="12060" max="12060" width="16.140625" style="122" customWidth="1"/>
    <col min="12061" max="12061" width="12" style="122" customWidth="1"/>
    <col min="12062" max="12062" width="11.7109375" style="122" customWidth="1"/>
    <col min="12063" max="12110" width="10.28515625" style="122" customWidth="1"/>
    <col min="12111" max="12289" width="9.140625" style="122"/>
    <col min="12290" max="12290" width="5.42578125" style="122" customWidth="1"/>
    <col min="12291" max="12291" width="23.5703125" style="122" customWidth="1"/>
    <col min="12292" max="12292" width="6.85546875" style="122" customWidth="1"/>
    <col min="12293" max="12293" width="5.7109375" style="122" customWidth="1"/>
    <col min="12294" max="12296" width="5.28515625" style="122" customWidth="1"/>
    <col min="12297" max="12297" width="5" style="122" customWidth="1"/>
    <col min="12298" max="12298" width="7.7109375" style="122" customWidth="1"/>
    <col min="12299" max="12299" width="6" style="122" customWidth="1"/>
    <col min="12300" max="12300" width="4.7109375" style="122" customWidth="1"/>
    <col min="12301" max="12301" width="6.7109375" style="122" customWidth="1"/>
    <col min="12302" max="12302" width="5.85546875" style="122" customWidth="1"/>
    <col min="12303" max="12303" width="8.140625" style="122" customWidth="1"/>
    <col min="12304" max="12304" width="7.5703125" style="122" customWidth="1"/>
    <col min="12305" max="12305" width="10.85546875" style="122" customWidth="1"/>
    <col min="12306" max="12306" width="9.85546875" style="122" customWidth="1"/>
    <col min="12307" max="12307" width="10" style="122" customWidth="1"/>
    <col min="12308" max="12308" width="13.85546875" style="122" customWidth="1"/>
    <col min="12309" max="12309" width="15" style="122" customWidth="1"/>
    <col min="12310" max="12312" width="10.28515625" style="122" customWidth="1"/>
    <col min="12313" max="12313" width="14.7109375" style="122" customWidth="1"/>
    <col min="12314" max="12314" width="10.28515625" style="122" customWidth="1"/>
    <col min="12315" max="12315" width="12" style="122" customWidth="1"/>
    <col min="12316" max="12316" width="16.140625" style="122" customWidth="1"/>
    <col min="12317" max="12317" width="12" style="122" customWidth="1"/>
    <col min="12318" max="12318" width="11.7109375" style="122" customWidth="1"/>
    <col min="12319" max="12366" width="10.28515625" style="122" customWidth="1"/>
    <col min="12367" max="12545" width="9.140625" style="122"/>
    <col min="12546" max="12546" width="5.42578125" style="122" customWidth="1"/>
    <col min="12547" max="12547" width="23.5703125" style="122" customWidth="1"/>
    <col min="12548" max="12548" width="6.85546875" style="122" customWidth="1"/>
    <col min="12549" max="12549" width="5.7109375" style="122" customWidth="1"/>
    <col min="12550" max="12552" width="5.28515625" style="122" customWidth="1"/>
    <col min="12553" max="12553" width="5" style="122" customWidth="1"/>
    <col min="12554" max="12554" width="7.7109375" style="122" customWidth="1"/>
    <col min="12555" max="12555" width="6" style="122" customWidth="1"/>
    <col min="12556" max="12556" width="4.7109375" style="122" customWidth="1"/>
    <col min="12557" max="12557" width="6.7109375" style="122" customWidth="1"/>
    <col min="12558" max="12558" width="5.85546875" style="122" customWidth="1"/>
    <col min="12559" max="12559" width="8.140625" style="122" customWidth="1"/>
    <col min="12560" max="12560" width="7.5703125" style="122" customWidth="1"/>
    <col min="12561" max="12561" width="10.85546875" style="122" customWidth="1"/>
    <col min="12562" max="12562" width="9.85546875" style="122" customWidth="1"/>
    <col min="12563" max="12563" width="10" style="122" customWidth="1"/>
    <col min="12564" max="12564" width="13.85546875" style="122" customWidth="1"/>
    <col min="12565" max="12565" width="15" style="122" customWidth="1"/>
    <col min="12566" max="12568" width="10.28515625" style="122" customWidth="1"/>
    <col min="12569" max="12569" width="14.7109375" style="122" customWidth="1"/>
    <col min="12570" max="12570" width="10.28515625" style="122" customWidth="1"/>
    <col min="12571" max="12571" width="12" style="122" customWidth="1"/>
    <col min="12572" max="12572" width="16.140625" style="122" customWidth="1"/>
    <col min="12573" max="12573" width="12" style="122" customWidth="1"/>
    <col min="12574" max="12574" width="11.7109375" style="122" customWidth="1"/>
    <col min="12575" max="12622" width="10.28515625" style="122" customWidth="1"/>
    <col min="12623" max="12801" width="9.140625" style="122"/>
    <col min="12802" max="12802" width="5.42578125" style="122" customWidth="1"/>
    <col min="12803" max="12803" width="23.5703125" style="122" customWidth="1"/>
    <col min="12804" max="12804" width="6.85546875" style="122" customWidth="1"/>
    <col min="12805" max="12805" width="5.7109375" style="122" customWidth="1"/>
    <col min="12806" max="12808" width="5.28515625" style="122" customWidth="1"/>
    <col min="12809" max="12809" width="5" style="122" customWidth="1"/>
    <col min="12810" max="12810" width="7.7109375" style="122" customWidth="1"/>
    <col min="12811" max="12811" width="6" style="122" customWidth="1"/>
    <col min="12812" max="12812" width="4.7109375" style="122" customWidth="1"/>
    <col min="12813" max="12813" width="6.7109375" style="122" customWidth="1"/>
    <col min="12814" max="12814" width="5.85546875" style="122" customWidth="1"/>
    <col min="12815" max="12815" width="8.140625" style="122" customWidth="1"/>
    <col min="12816" max="12816" width="7.5703125" style="122" customWidth="1"/>
    <col min="12817" max="12817" width="10.85546875" style="122" customWidth="1"/>
    <col min="12818" max="12818" width="9.85546875" style="122" customWidth="1"/>
    <col min="12819" max="12819" width="10" style="122" customWidth="1"/>
    <col min="12820" max="12820" width="13.85546875" style="122" customWidth="1"/>
    <col min="12821" max="12821" width="15" style="122" customWidth="1"/>
    <col min="12822" max="12824" width="10.28515625" style="122" customWidth="1"/>
    <col min="12825" max="12825" width="14.7109375" style="122" customWidth="1"/>
    <col min="12826" max="12826" width="10.28515625" style="122" customWidth="1"/>
    <col min="12827" max="12827" width="12" style="122" customWidth="1"/>
    <col min="12828" max="12828" width="16.140625" style="122" customWidth="1"/>
    <col min="12829" max="12829" width="12" style="122" customWidth="1"/>
    <col min="12830" max="12830" width="11.7109375" style="122" customWidth="1"/>
    <col min="12831" max="12878" width="10.28515625" style="122" customWidth="1"/>
    <col min="12879" max="13057" width="9.140625" style="122"/>
    <col min="13058" max="13058" width="5.42578125" style="122" customWidth="1"/>
    <col min="13059" max="13059" width="23.5703125" style="122" customWidth="1"/>
    <col min="13060" max="13060" width="6.85546875" style="122" customWidth="1"/>
    <col min="13061" max="13061" width="5.7109375" style="122" customWidth="1"/>
    <col min="13062" max="13064" width="5.28515625" style="122" customWidth="1"/>
    <col min="13065" max="13065" width="5" style="122" customWidth="1"/>
    <col min="13066" max="13066" width="7.7109375" style="122" customWidth="1"/>
    <col min="13067" max="13067" width="6" style="122" customWidth="1"/>
    <col min="13068" max="13068" width="4.7109375" style="122" customWidth="1"/>
    <col min="13069" max="13069" width="6.7109375" style="122" customWidth="1"/>
    <col min="13070" max="13070" width="5.85546875" style="122" customWidth="1"/>
    <col min="13071" max="13071" width="8.140625" style="122" customWidth="1"/>
    <col min="13072" max="13072" width="7.5703125" style="122" customWidth="1"/>
    <col min="13073" max="13073" width="10.85546875" style="122" customWidth="1"/>
    <col min="13074" max="13074" width="9.85546875" style="122" customWidth="1"/>
    <col min="13075" max="13075" width="10" style="122" customWidth="1"/>
    <col min="13076" max="13076" width="13.85546875" style="122" customWidth="1"/>
    <col min="13077" max="13077" width="15" style="122" customWidth="1"/>
    <col min="13078" max="13080" width="10.28515625" style="122" customWidth="1"/>
    <col min="13081" max="13081" width="14.7109375" style="122" customWidth="1"/>
    <col min="13082" max="13082" width="10.28515625" style="122" customWidth="1"/>
    <col min="13083" max="13083" width="12" style="122" customWidth="1"/>
    <col min="13084" max="13084" width="16.140625" style="122" customWidth="1"/>
    <col min="13085" max="13085" width="12" style="122" customWidth="1"/>
    <col min="13086" max="13086" width="11.7109375" style="122" customWidth="1"/>
    <col min="13087" max="13134" width="10.28515625" style="122" customWidth="1"/>
    <col min="13135" max="13313" width="9.140625" style="122"/>
    <col min="13314" max="13314" width="5.42578125" style="122" customWidth="1"/>
    <col min="13315" max="13315" width="23.5703125" style="122" customWidth="1"/>
    <col min="13316" max="13316" width="6.85546875" style="122" customWidth="1"/>
    <col min="13317" max="13317" width="5.7109375" style="122" customWidth="1"/>
    <col min="13318" max="13320" width="5.28515625" style="122" customWidth="1"/>
    <col min="13321" max="13321" width="5" style="122" customWidth="1"/>
    <col min="13322" max="13322" width="7.7109375" style="122" customWidth="1"/>
    <col min="13323" max="13323" width="6" style="122" customWidth="1"/>
    <col min="13324" max="13324" width="4.7109375" style="122" customWidth="1"/>
    <col min="13325" max="13325" width="6.7109375" style="122" customWidth="1"/>
    <col min="13326" max="13326" width="5.85546875" style="122" customWidth="1"/>
    <col min="13327" max="13327" width="8.140625" style="122" customWidth="1"/>
    <col min="13328" max="13328" width="7.5703125" style="122" customWidth="1"/>
    <col min="13329" max="13329" width="10.85546875" style="122" customWidth="1"/>
    <col min="13330" max="13330" width="9.85546875" style="122" customWidth="1"/>
    <col min="13331" max="13331" width="10" style="122" customWidth="1"/>
    <col min="13332" max="13332" width="13.85546875" style="122" customWidth="1"/>
    <col min="13333" max="13333" width="15" style="122" customWidth="1"/>
    <col min="13334" max="13336" width="10.28515625" style="122" customWidth="1"/>
    <col min="13337" max="13337" width="14.7109375" style="122" customWidth="1"/>
    <col min="13338" max="13338" width="10.28515625" style="122" customWidth="1"/>
    <col min="13339" max="13339" width="12" style="122" customWidth="1"/>
    <col min="13340" max="13340" width="16.140625" style="122" customWidth="1"/>
    <col min="13341" max="13341" width="12" style="122" customWidth="1"/>
    <col min="13342" max="13342" width="11.7109375" style="122" customWidth="1"/>
    <col min="13343" max="13390" width="10.28515625" style="122" customWidth="1"/>
    <col min="13391" max="13569" width="9.140625" style="122"/>
    <col min="13570" max="13570" width="5.42578125" style="122" customWidth="1"/>
    <col min="13571" max="13571" width="23.5703125" style="122" customWidth="1"/>
    <col min="13572" max="13572" width="6.85546875" style="122" customWidth="1"/>
    <col min="13573" max="13573" width="5.7109375" style="122" customWidth="1"/>
    <col min="13574" max="13576" width="5.28515625" style="122" customWidth="1"/>
    <col min="13577" max="13577" width="5" style="122" customWidth="1"/>
    <col min="13578" max="13578" width="7.7109375" style="122" customWidth="1"/>
    <col min="13579" max="13579" width="6" style="122" customWidth="1"/>
    <col min="13580" max="13580" width="4.7109375" style="122" customWidth="1"/>
    <col min="13581" max="13581" width="6.7109375" style="122" customWidth="1"/>
    <col min="13582" max="13582" width="5.85546875" style="122" customWidth="1"/>
    <col min="13583" max="13583" width="8.140625" style="122" customWidth="1"/>
    <col min="13584" max="13584" width="7.5703125" style="122" customWidth="1"/>
    <col min="13585" max="13585" width="10.85546875" style="122" customWidth="1"/>
    <col min="13586" max="13586" width="9.85546875" style="122" customWidth="1"/>
    <col min="13587" max="13587" width="10" style="122" customWidth="1"/>
    <col min="13588" max="13588" width="13.85546875" style="122" customWidth="1"/>
    <col min="13589" max="13589" width="15" style="122" customWidth="1"/>
    <col min="13590" max="13592" width="10.28515625" style="122" customWidth="1"/>
    <col min="13593" max="13593" width="14.7109375" style="122" customWidth="1"/>
    <col min="13594" max="13594" width="10.28515625" style="122" customWidth="1"/>
    <col min="13595" max="13595" width="12" style="122" customWidth="1"/>
    <col min="13596" max="13596" width="16.140625" style="122" customWidth="1"/>
    <col min="13597" max="13597" width="12" style="122" customWidth="1"/>
    <col min="13598" max="13598" width="11.7109375" style="122" customWidth="1"/>
    <col min="13599" max="13646" width="10.28515625" style="122" customWidth="1"/>
    <col min="13647" max="13825" width="9.140625" style="122"/>
    <col min="13826" max="13826" width="5.42578125" style="122" customWidth="1"/>
    <col min="13827" max="13827" width="23.5703125" style="122" customWidth="1"/>
    <col min="13828" max="13828" width="6.85546875" style="122" customWidth="1"/>
    <col min="13829" max="13829" width="5.7109375" style="122" customWidth="1"/>
    <col min="13830" max="13832" width="5.28515625" style="122" customWidth="1"/>
    <col min="13833" max="13833" width="5" style="122" customWidth="1"/>
    <col min="13834" max="13834" width="7.7109375" style="122" customWidth="1"/>
    <col min="13835" max="13835" width="6" style="122" customWidth="1"/>
    <col min="13836" max="13836" width="4.7109375" style="122" customWidth="1"/>
    <col min="13837" max="13837" width="6.7109375" style="122" customWidth="1"/>
    <col min="13838" max="13838" width="5.85546875" style="122" customWidth="1"/>
    <col min="13839" max="13839" width="8.140625" style="122" customWidth="1"/>
    <col min="13840" max="13840" width="7.5703125" style="122" customWidth="1"/>
    <col min="13841" max="13841" width="10.85546875" style="122" customWidth="1"/>
    <col min="13842" max="13842" width="9.85546875" style="122" customWidth="1"/>
    <col min="13843" max="13843" width="10" style="122" customWidth="1"/>
    <col min="13844" max="13844" width="13.85546875" style="122" customWidth="1"/>
    <col min="13845" max="13845" width="15" style="122" customWidth="1"/>
    <col min="13846" max="13848" width="10.28515625" style="122" customWidth="1"/>
    <col min="13849" max="13849" width="14.7109375" style="122" customWidth="1"/>
    <col min="13850" max="13850" width="10.28515625" style="122" customWidth="1"/>
    <col min="13851" max="13851" width="12" style="122" customWidth="1"/>
    <col min="13852" max="13852" width="16.140625" style="122" customWidth="1"/>
    <col min="13853" max="13853" width="12" style="122" customWidth="1"/>
    <col min="13854" max="13854" width="11.7109375" style="122" customWidth="1"/>
    <col min="13855" max="13902" width="10.28515625" style="122" customWidth="1"/>
    <col min="13903" max="14081" width="9.140625" style="122"/>
    <col min="14082" max="14082" width="5.42578125" style="122" customWidth="1"/>
    <col min="14083" max="14083" width="23.5703125" style="122" customWidth="1"/>
    <col min="14084" max="14084" width="6.85546875" style="122" customWidth="1"/>
    <col min="14085" max="14085" width="5.7109375" style="122" customWidth="1"/>
    <col min="14086" max="14088" width="5.28515625" style="122" customWidth="1"/>
    <col min="14089" max="14089" width="5" style="122" customWidth="1"/>
    <col min="14090" max="14090" width="7.7109375" style="122" customWidth="1"/>
    <col min="14091" max="14091" width="6" style="122" customWidth="1"/>
    <col min="14092" max="14092" width="4.7109375" style="122" customWidth="1"/>
    <col min="14093" max="14093" width="6.7109375" style="122" customWidth="1"/>
    <col min="14094" max="14094" width="5.85546875" style="122" customWidth="1"/>
    <col min="14095" max="14095" width="8.140625" style="122" customWidth="1"/>
    <col min="14096" max="14096" width="7.5703125" style="122" customWidth="1"/>
    <col min="14097" max="14097" width="10.85546875" style="122" customWidth="1"/>
    <col min="14098" max="14098" width="9.85546875" style="122" customWidth="1"/>
    <col min="14099" max="14099" width="10" style="122" customWidth="1"/>
    <col min="14100" max="14100" width="13.85546875" style="122" customWidth="1"/>
    <col min="14101" max="14101" width="15" style="122" customWidth="1"/>
    <col min="14102" max="14104" width="10.28515625" style="122" customWidth="1"/>
    <col min="14105" max="14105" width="14.7109375" style="122" customWidth="1"/>
    <col min="14106" max="14106" width="10.28515625" style="122" customWidth="1"/>
    <col min="14107" max="14107" width="12" style="122" customWidth="1"/>
    <col min="14108" max="14108" width="16.140625" style="122" customWidth="1"/>
    <col min="14109" max="14109" width="12" style="122" customWidth="1"/>
    <col min="14110" max="14110" width="11.7109375" style="122" customWidth="1"/>
    <col min="14111" max="14158" width="10.28515625" style="122" customWidth="1"/>
    <col min="14159" max="14337" width="9.140625" style="122"/>
    <col min="14338" max="14338" width="5.42578125" style="122" customWidth="1"/>
    <col min="14339" max="14339" width="23.5703125" style="122" customWidth="1"/>
    <col min="14340" max="14340" width="6.85546875" style="122" customWidth="1"/>
    <col min="14341" max="14341" width="5.7109375" style="122" customWidth="1"/>
    <col min="14342" max="14344" width="5.28515625" style="122" customWidth="1"/>
    <col min="14345" max="14345" width="5" style="122" customWidth="1"/>
    <col min="14346" max="14346" width="7.7109375" style="122" customWidth="1"/>
    <col min="14347" max="14347" width="6" style="122" customWidth="1"/>
    <col min="14348" max="14348" width="4.7109375" style="122" customWidth="1"/>
    <col min="14349" max="14349" width="6.7109375" style="122" customWidth="1"/>
    <col min="14350" max="14350" width="5.85546875" style="122" customWidth="1"/>
    <col min="14351" max="14351" width="8.140625" style="122" customWidth="1"/>
    <col min="14352" max="14352" width="7.5703125" style="122" customWidth="1"/>
    <col min="14353" max="14353" width="10.85546875" style="122" customWidth="1"/>
    <col min="14354" max="14354" width="9.85546875" style="122" customWidth="1"/>
    <col min="14355" max="14355" width="10" style="122" customWidth="1"/>
    <col min="14356" max="14356" width="13.85546875" style="122" customWidth="1"/>
    <col min="14357" max="14357" width="15" style="122" customWidth="1"/>
    <col min="14358" max="14360" width="10.28515625" style="122" customWidth="1"/>
    <col min="14361" max="14361" width="14.7109375" style="122" customWidth="1"/>
    <col min="14362" max="14362" width="10.28515625" style="122" customWidth="1"/>
    <col min="14363" max="14363" width="12" style="122" customWidth="1"/>
    <col min="14364" max="14364" width="16.140625" style="122" customWidth="1"/>
    <col min="14365" max="14365" width="12" style="122" customWidth="1"/>
    <col min="14366" max="14366" width="11.7109375" style="122" customWidth="1"/>
    <col min="14367" max="14414" width="10.28515625" style="122" customWidth="1"/>
    <col min="14415" max="14593" width="9.140625" style="122"/>
    <col min="14594" max="14594" width="5.42578125" style="122" customWidth="1"/>
    <col min="14595" max="14595" width="23.5703125" style="122" customWidth="1"/>
    <col min="14596" max="14596" width="6.85546875" style="122" customWidth="1"/>
    <col min="14597" max="14597" width="5.7109375" style="122" customWidth="1"/>
    <col min="14598" max="14600" width="5.28515625" style="122" customWidth="1"/>
    <col min="14601" max="14601" width="5" style="122" customWidth="1"/>
    <col min="14602" max="14602" width="7.7109375" style="122" customWidth="1"/>
    <col min="14603" max="14603" width="6" style="122" customWidth="1"/>
    <col min="14604" max="14604" width="4.7109375" style="122" customWidth="1"/>
    <col min="14605" max="14605" width="6.7109375" style="122" customWidth="1"/>
    <col min="14606" max="14606" width="5.85546875" style="122" customWidth="1"/>
    <col min="14607" max="14607" width="8.140625" style="122" customWidth="1"/>
    <col min="14608" max="14608" width="7.5703125" style="122" customWidth="1"/>
    <col min="14609" max="14609" width="10.85546875" style="122" customWidth="1"/>
    <col min="14610" max="14610" width="9.85546875" style="122" customWidth="1"/>
    <col min="14611" max="14611" width="10" style="122" customWidth="1"/>
    <col min="14612" max="14612" width="13.85546875" style="122" customWidth="1"/>
    <col min="14613" max="14613" width="15" style="122" customWidth="1"/>
    <col min="14614" max="14616" width="10.28515625" style="122" customWidth="1"/>
    <col min="14617" max="14617" width="14.7109375" style="122" customWidth="1"/>
    <col min="14618" max="14618" width="10.28515625" style="122" customWidth="1"/>
    <col min="14619" max="14619" width="12" style="122" customWidth="1"/>
    <col min="14620" max="14620" width="16.140625" style="122" customWidth="1"/>
    <col min="14621" max="14621" width="12" style="122" customWidth="1"/>
    <col min="14622" max="14622" width="11.7109375" style="122" customWidth="1"/>
    <col min="14623" max="14670" width="10.28515625" style="122" customWidth="1"/>
    <col min="14671" max="14849" width="9.140625" style="122"/>
    <col min="14850" max="14850" width="5.42578125" style="122" customWidth="1"/>
    <col min="14851" max="14851" width="23.5703125" style="122" customWidth="1"/>
    <col min="14852" max="14852" width="6.85546875" style="122" customWidth="1"/>
    <col min="14853" max="14853" width="5.7109375" style="122" customWidth="1"/>
    <col min="14854" max="14856" width="5.28515625" style="122" customWidth="1"/>
    <col min="14857" max="14857" width="5" style="122" customWidth="1"/>
    <col min="14858" max="14858" width="7.7109375" style="122" customWidth="1"/>
    <col min="14859" max="14859" width="6" style="122" customWidth="1"/>
    <col min="14860" max="14860" width="4.7109375" style="122" customWidth="1"/>
    <col min="14861" max="14861" width="6.7109375" style="122" customWidth="1"/>
    <col min="14862" max="14862" width="5.85546875" style="122" customWidth="1"/>
    <col min="14863" max="14863" width="8.140625" style="122" customWidth="1"/>
    <col min="14864" max="14864" width="7.5703125" style="122" customWidth="1"/>
    <col min="14865" max="14865" width="10.85546875" style="122" customWidth="1"/>
    <col min="14866" max="14866" width="9.85546875" style="122" customWidth="1"/>
    <col min="14867" max="14867" width="10" style="122" customWidth="1"/>
    <col min="14868" max="14868" width="13.85546875" style="122" customWidth="1"/>
    <col min="14869" max="14869" width="15" style="122" customWidth="1"/>
    <col min="14870" max="14872" width="10.28515625" style="122" customWidth="1"/>
    <col min="14873" max="14873" width="14.7109375" style="122" customWidth="1"/>
    <col min="14874" max="14874" width="10.28515625" style="122" customWidth="1"/>
    <col min="14875" max="14875" width="12" style="122" customWidth="1"/>
    <col min="14876" max="14876" width="16.140625" style="122" customWidth="1"/>
    <col min="14877" max="14877" width="12" style="122" customWidth="1"/>
    <col min="14878" max="14878" width="11.7109375" style="122" customWidth="1"/>
    <col min="14879" max="14926" width="10.28515625" style="122" customWidth="1"/>
    <col min="14927" max="15105" width="9.140625" style="122"/>
    <col min="15106" max="15106" width="5.42578125" style="122" customWidth="1"/>
    <col min="15107" max="15107" width="23.5703125" style="122" customWidth="1"/>
    <col min="15108" max="15108" width="6.85546875" style="122" customWidth="1"/>
    <col min="15109" max="15109" width="5.7109375" style="122" customWidth="1"/>
    <col min="15110" max="15112" width="5.28515625" style="122" customWidth="1"/>
    <col min="15113" max="15113" width="5" style="122" customWidth="1"/>
    <col min="15114" max="15114" width="7.7109375" style="122" customWidth="1"/>
    <col min="15115" max="15115" width="6" style="122" customWidth="1"/>
    <col min="15116" max="15116" width="4.7109375" style="122" customWidth="1"/>
    <col min="15117" max="15117" width="6.7109375" style="122" customWidth="1"/>
    <col min="15118" max="15118" width="5.85546875" style="122" customWidth="1"/>
    <col min="15119" max="15119" width="8.140625" style="122" customWidth="1"/>
    <col min="15120" max="15120" width="7.5703125" style="122" customWidth="1"/>
    <col min="15121" max="15121" width="10.85546875" style="122" customWidth="1"/>
    <col min="15122" max="15122" width="9.85546875" style="122" customWidth="1"/>
    <col min="15123" max="15123" width="10" style="122" customWidth="1"/>
    <col min="15124" max="15124" width="13.85546875" style="122" customWidth="1"/>
    <col min="15125" max="15125" width="15" style="122" customWidth="1"/>
    <col min="15126" max="15128" width="10.28515625" style="122" customWidth="1"/>
    <col min="15129" max="15129" width="14.7109375" style="122" customWidth="1"/>
    <col min="15130" max="15130" width="10.28515625" style="122" customWidth="1"/>
    <col min="15131" max="15131" width="12" style="122" customWidth="1"/>
    <col min="15132" max="15132" width="16.140625" style="122" customWidth="1"/>
    <col min="15133" max="15133" width="12" style="122" customWidth="1"/>
    <col min="15134" max="15134" width="11.7109375" style="122" customWidth="1"/>
    <col min="15135" max="15182" width="10.28515625" style="122" customWidth="1"/>
    <col min="15183" max="15361" width="9.140625" style="122"/>
    <col min="15362" max="15362" width="5.42578125" style="122" customWidth="1"/>
    <col min="15363" max="15363" width="23.5703125" style="122" customWidth="1"/>
    <col min="15364" max="15364" width="6.85546875" style="122" customWidth="1"/>
    <col min="15365" max="15365" width="5.7109375" style="122" customWidth="1"/>
    <col min="15366" max="15368" width="5.28515625" style="122" customWidth="1"/>
    <col min="15369" max="15369" width="5" style="122" customWidth="1"/>
    <col min="15370" max="15370" width="7.7109375" style="122" customWidth="1"/>
    <col min="15371" max="15371" width="6" style="122" customWidth="1"/>
    <col min="15372" max="15372" width="4.7109375" style="122" customWidth="1"/>
    <col min="15373" max="15373" width="6.7109375" style="122" customWidth="1"/>
    <col min="15374" max="15374" width="5.85546875" style="122" customWidth="1"/>
    <col min="15375" max="15375" width="8.140625" style="122" customWidth="1"/>
    <col min="15376" max="15376" width="7.5703125" style="122" customWidth="1"/>
    <col min="15377" max="15377" width="10.85546875" style="122" customWidth="1"/>
    <col min="15378" max="15378" width="9.85546875" style="122" customWidth="1"/>
    <col min="15379" max="15379" width="10" style="122" customWidth="1"/>
    <col min="15380" max="15380" width="13.85546875" style="122" customWidth="1"/>
    <col min="15381" max="15381" width="15" style="122" customWidth="1"/>
    <col min="15382" max="15384" width="10.28515625" style="122" customWidth="1"/>
    <col min="15385" max="15385" width="14.7109375" style="122" customWidth="1"/>
    <col min="15386" max="15386" width="10.28515625" style="122" customWidth="1"/>
    <col min="15387" max="15387" width="12" style="122" customWidth="1"/>
    <col min="15388" max="15388" width="16.140625" style="122" customWidth="1"/>
    <col min="15389" max="15389" width="12" style="122" customWidth="1"/>
    <col min="15390" max="15390" width="11.7109375" style="122" customWidth="1"/>
    <col min="15391" max="15438" width="10.28515625" style="122" customWidth="1"/>
    <col min="15439" max="15617" width="9.140625" style="122"/>
    <col min="15618" max="15618" width="5.42578125" style="122" customWidth="1"/>
    <col min="15619" max="15619" width="23.5703125" style="122" customWidth="1"/>
    <col min="15620" max="15620" width="6.85546875" style="122" customWidth="1"/>
    <col min="15621" max="15621" width="5.7109375" style="122" customWidth="1"/>
    <col min="15622" max="15624" width="5.28515625" style="122" customWidth="1"/>
    <col min="15625" max="15625" width="5" style="122" customWidth="1"/>
    <col min="15626" max="15626" width="7.7109375" style="122" customWidth="1"/>
    <col min="15627" max="15627" width="6" style="122" customWidth="1"/>
    <col min="15628" max="15628" width="4.7109375" style="122" customWidth="1"/>
    <col min="15629" max="15629" width="6.7109375" style="122" customWidth="1"/>
    <col min="15630" max="15630" width="5.85546875" style="122" customWidth="1"/>
    <col min="15631" max="15631" width="8.140625" style="122" customWidth="1"/>
    <col min="15632" max="15632" width="7.5703125" style="122" customWidth="1"/>
    <col min="15633" max="15633" width="10.85546875" style="122" customWidth="1"/>
    <col min="15634" max="15634" width="9.85546875" style="122" customWidth="1"/>
    <col min="15635" max="15635" width="10" style="122" customWidth="1"/>
    <col min="15636" max="15636" width="13.85546875" style="122" customWidth="1"/>
    <col min="15637" max="15637" width="15" style="122" customWidth="1"/>
    <col min="15638" max="15640" width="10.28515625" style="122" customWidth="1"/>
    <col min="15641" max="15641" width="14.7109375" style="122" customWidth="1"/>
    <col min="15642" max="15642" width="10.28515625" style="122" customWidth="1"/>
    <col min="15643" max="15643" width="12" style="122" customWidth="1"/>
    <col min="15644" max="15644" width="16.140625" style="122" customWidth="1"/>
    <col min="15645" max="15645" width="12" style="122" customWidth="1"/>
    <col min="15646" max="15646" width="11.7109375" style="122" customWidth="1"/>
    <col min="15647" max="15694" width="10.28515625" style="122" customWidth="1"/>
    <col min="15695" max="15873" width="9.140625" style="122"/>
    <col min="15874" max="15874" width="5.42578125" style="122" customWidth="1"/>
    <col min="15875" max="15875" width="23.5703125" style="122" customWidth="1"/>
    <col min="15876" max="15876" width="6.85546875" style="122" customWidth="1"/>
    <col min="15877" max="15877" width="5.7109375" style="122" customWidth="1"/>
    <col min="15878" max="15880" width="5.28515625" style="122" customWidth="1"/>
    <col min="15881" max="15881" width="5" style="122" customWidth="1"/>
    <col min="15882" max="15882" width="7.7109375" style="122" customWidth="1"/>
    <col min="15883" max="15883" width="6" style="122" customWidth="1"/>
    <col min="15884" max="15884" width="4.7109375" style="122" customWidth="1"/>
    <col min="15885" max="15885" width="6.7109375" style="122" customWidth="1"/>
    <col min="15886" max="15886" width="5.85546875" style="122" customWidth="1"/>
    <col min="15887" max="15887" width="8.140625" style="122" customWidth="1"/>
    <col min="15888" max="15888" width="7.5703125" style="122" customWidth="1"/>
    <col min="15889" max="15889" width="10.85546875" style="122" customWidth="1"/>
    <col min="15890" max="15890" width="9.85546875" style="122" customWidth="1"/>
    <col min="15891" max="15891" width="10" style="122" customWidth="1"/>
    <col min="15892" max="15892" width="13.85546875" style="122" customWidth="1"/>
    <col min="15893" max="15893" width="15" style="122" customWidth="1"/>
    <col min="15894" max="15896" width="10.28515625" style="122" customWidth="1"/>
    <col min="15897" max="15897" width="14.7109375" style="122" customWidth="1"/>
    <col min="15898" max="15898" width="10.28515625" style="122" customWidth="1"/>
    <col min="15899" max="15899" width="12" style="122" customWidth="1"/>
    <col min="15900" max="15900" width="16.140625" style="122" customWidth="1"/>
    <col min="15901" max="15901" width="12" style="122" customWidth="1"/>
    <col min="15902" max="15902" width="11.7109375" style="122" customWidth="1"/>
    <col min="15903" max="15950" width="10.28515625" style="122" customWidth="1"/>
    <col min="15951" max="16129" width="9.140625" style="122"/>
    <col min="16130" max="16130" width="5.42578125" style="122" customWidth="1"/>
    <col min="16131" max="16131" width="23.5703125" style="122" customWidth="1"/>
    <col min="16132" max="16132" width="6.85546875" style="122" customWidth="1"/>
    <col min="16133" max="16133" width="5.7109375" style="122" customWidth="1"/>
    <col min="16134" max="16136" width="5.28515625" style="122" customWidth="1"/>
    <col min="16137" max="16137" width="5" style="122" customWidth="1"/>
    <col min="16138" max="16138" width="7.7109375" style="122" customWidth="1"/>
    <col min="16139" max="16139" width="6" style="122" customWidth="1"/>
    <col min="16140" max="16140" width="4.7109375" style="122" customWidth="1"/>
    <col min="16141" max="16141" width="6.7109375" style="122" customWidth="1"/>
    <col min="16142" max="16142" width="5.85546875" style="122" customWidth="1"/>
    <col min="16143" max="16143" width="8.140625" style="122" customWidth="1"/>
    <col min="16144" max="16144" width="7.5703125" style="122" customWidth="1"/>
    <col min="16145" max="16145" width="10.85546875" style="122" customWidth="1"/>
    <col min="16146" max="16146" width="9.85546875" style="122" customWidth="1"/>
    <col min="16147" max="16147" width="10" style="122" customWidth="1"/>
    <col min="16148" max="16148" width="13.85546875" style="122" customWidth="1"/>
    <col min="16149" max="16149" width="15" style="122" customWidth="1"/>
    <col min="16150" max="16152" width="10.28515625" style="122" customWidth="1"/>
    <col min="16153" max="16153" width="14.7109375" style="122" customWidth="1"/>
    <col min="16154" max="16154" width="10.28515625" style="122" customWidth="1"/>
    <col min="16155" max="16155" width="12" style="122" customWidth="1"/>
    <col min="16156" max="16156" width="16.140625" style="122" customWidth="1"/>
    <col min="16157" max="16157" width="12" style="122" customWidth="1"/>
    <col min="16158" max="16158" width="11.7109375" style="122" customWidth="1"/>
    <col min="16159" max="16206" width="10.28515625" style="122" customWidth="1"/>
    <col min="16207" max="16384" width="9.140625" style="122"/>
  </cols>
  <sheetData>
    <row r="1" spans="1:79" s="108" customFormat="1" ht="24" customHeight="1">
      <c r="A1" s="103" t="s">
        <v>156</v>
      </c>
      <c r="B1" s="104"/>
      <c r="C1" s="105"/>
      <c r="D1" s="106"/>
      <c r="E1" s="106"/>
      <c r="F1" s="106"/>
      <c r="G1" s="106"/>
      <c r="H1" s="107"/>
      <c r="I1" s="107"/>
      <c r="J1" s="107"/>
      <c r="K1" s="107"/>
      <c r="L1" s="107"/>
      <c r="M1" s="107"/>
      <c r="U1" s="495"/>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10"/>
      <c r="BR1" s="110"/>
      <c r="BS1" s="110"/>
      <c r="BT1" s="110"/>
      <c r="BU1" s="110"/>
      <c r="BV1" s="110"/>
      <c r="BW1" s="110"/>
      <c r="BX1" s="110"/>
      <c r="BY1" s="110"/>
      <c r="BZ1" s="110"/>
      <c r="CA1" s="110"/>
    </row>
    <row r="2" spans="1:79" s="108" customFormat="1" ht="24" customHeight="1">
      <c r="A2" s="103" t="s">
        <v>3</v>
      </c>
      <c r="B2" s="104"/>
      <c r="C2" s="105"/>
      <c r="D2" s="106"/>
      <c r="E2" s="106"/>
      <c r="F2" s="106"/>
      <c r="G2" s="106"/>
      <c r="H2" s="107"/>
      <c r="I2" s="107"/>
      <c r="J2" s="107"/>
      <c r="K2" s="107"/>
      <c r="L2" s="107"/>
      <c r="M2" s="107"/>
      <c r="O2" s="111"/>
      <c r="U2" s="495"/>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10"/>
      <c r="BQ2" s="110"/>
      <c r="BR2" s="110"/>
      <c r="BS2" s="110"/>
      <c r="BT2" s="110"/>
      <c r="BU2" s="110"/>
      <c r="BV2" s="110"/>
      <c r="BW2" s="110"/>
      <c r="BX2" s="110"/>
      <c r="BY2" s="110"/>
      <c r="BZ2" s="110"/>
    </row>
    <row r="3" spans="1:79" ht="26.25" customHeight="1" thickBot="1">
      <c r="A3" s="579" t="s">
        <v>157</v>
      </c>
      <c r="B3" s="579"/>
      <c r="C3" s="579"/>
      <c r="D3" s="579"/>
      <c r="E3" s="579"/>
      <c r="F3" s="579"/>
      <c r="G3" s="579"/>
      <c r="H3" s="579"/>
      <c r="I3" s="579"/>
      <c r="J3" s="579"/>
      <c r="K3" s="579"/>
      <c r="L3" s="579"/>
      <c r="M3" s="579"/>
      <c r="N3" s="579"/>
      <c r="O3" s="579"/>
      <c r="P3" s="579"/>
      <c r="Q3" s="579"/>
      <c r="R3" s="579"/>
      <c r="S3" s="579"/>
      <c r="T3" s="579"/>
      <c r="U3" s="579"/>
      <c r="V3" s="112"/>
      <c r="W3" s="113"/>
      <c r="X3" s="114"/>
      <c r="Y3" s="115"/>
      <c r="Z3" s="116"/>
      <c r="AA3" s="117"/>
      <c r="AB3" s="118"/>
      <c r="AC3" s="114"/>
      <c r="AD3" s="114"/>
      <c r="AE3" s="119"/>
    </row>
    <row r="4" spans="1:79" s="129" customFormat="1" ht="18" customHeight="1" thickTop="1">
      <c r="A4" s="567" t="s">
        <v>158</v>
      </c>
      <c r="B4" s="556" t="s">
        <v>159</v>
      </c>
      <c r="C4" s="556" t="s">
        <v>160</v>
      </c>
      <c r="D4" s="570" t="s">
        <v>161</v>
      </c>
      <c r="E4" s="571"/>
      <c r="F4" s="571"/>
      <c r="G4" s="571"/>
      <c r="H4" s="571"/>
      <c r="I4" s="571"/>
      <c r="J4" s="571"/>
      <c r="K4" s="571"/>
      <c r="L4" s="571"/>
      <c r="M4" s="571"/>
      <c r="N4" s="572"/>
      <c r="O4" s="573" t="s">
        <v>162</v>
      </c>
      <c r="P4" s="556" t="s">
        <v>163</v>
      </c>
      <c r="Q4" s="556" t="s">
        <v>164</v>
      </c>
      <c r="R4" s="556" t="s">
        <v>360</v>
      </c>
      <c r="S4" s="556" t="s">
        <v>359</v>
      </c>
      <c r="T4" s="559" t="s">
        <v>361</v>
      </c>
      <c r="U4" s="580" t="s">
        <v>17</v>
      </c>
      <c r="V4" s="123"/>
      <c r="W4" s="113"/>
      <c r="X4" s="114"/>
      <c r="Y4" s="115"/>
      <c r="Z4" s="124"/>
      <c r="AA4" s="125"/>
      <c r="AB4" s="125"/>
      <c r="AC4" s="114"/>
      <c r="AD4" s="114"/>
      <c r="AE4" s="119"/>
      <c r="AF4" s="126"/>
      <c r="AG4" s="126"/>
      <c r="AH4" s="126"/>
      <c r="AI4" s="126"/>
      <c r="AJ4" s="126"/>
      <c r="AK4" s="126"/>
      <c r="AL4" s="126"/>
      <c r="AM4" s="126"/>
      <c r="AN4" s="126"/>
      <c r="AO4" s="126"/>
      <c r="AP4" s="126"/>
      <c r="AQ4" s="126"/>
      <c r="AR4" s="126"/>
      <c r="AS4" s="126"/>
      <c r="AT4" s="126"/>
      <c r="AU4" s="127"/>
      <c r="AV4" s="127"/>
      <c r="AW4" s="127"/>
      <c r="AX4" s="127"/>
      <c r="AY4" s="127"/>
      <c r="AZ4" s="127"/>
      <c r="BA4" s="127"/>
      <c r="BB4" s="127"/>
      <c r="BC4" s="127"/>
      <c r="BD4" s="127"/>
      <c r="BE4" s="127"/>
      <c r="BF4" s="127"/>
      <c r="BG4" s="127"/>
      <c r="BH4" s="127"/>
      <c r="BI4" s="127"/>
      <c r="BJ4" s="127"/>
      <c r="BK4" s="127"/>
      <c r="BL4" s="127"/>
      <c r="BM4" s="127"/>
      <c r="BN4" s="127"/>
      <c r="BO4" s="127"/>
      <c r="BP4" s="128"/>
      <c r="BQ4" s="128"/>
      <c r="BR4" s="128"/>
      <c r="BS4" s="128"/>
      <c r="BT4" s="128"/>
      <c r="BU4" s="128"/>
      <c r="BV4" s="128"/>
      <c r="BW4" s="128"/>
      <c r="BX4" s="128"/>
      <c r="BY4" s="128"/>
      <c r="BZ4" s="128"/>
    </row>
    <row r="5" spans="1:79" s="129" customFormat="1" ht="16.5" customHeight="1">
      <c r="A5" s="568"/>
      <c r="B5" s="557"/>
      <c r="C5" s="557"/>
      <c r="D5" s="562" t="s">
        <v>18</v>
      </c>
      <c r="E5" s="562" t="s">
        <v>19</v>
      </c>
      <c r="F5" s="563" t="s">
        <v>165</v>
      </c>
      <c r="G5" s="562" t="s">
        <v>166</v>
      </c>
      <c r="H5" s="564" t="s">
        <v>21</v>
      </c>
      <c r="I5" s="565"/>
      <c r="J5" s="562" t="s">
        <v>22</v>
      </c>
      <c r="K5" s="564" t="s">
        <v>23</v>
      </c>
      <c r="L5" s="565"/>
      <c r="M5" s="562" t="s">
        <v>167</v>
      </c>
      <c r="N5" s="562" t="s">
        <v>168</v>
      </c>
      <c r="O5" s="557"/>
      <c r="P5" s="557"/>
      <c r="Q5" s="557"/>
      <c r="R5" s="557"/>
      <c r="S5" s="557"/>
      <c r="T5" s="560"/>
      <c r="U5" s="581"/>
      <c r="V5" s="123"/>
      <c r="W5" s="113"/>
      <c r="X5" s="114"/>
      <c r="Y5" s="115"/>
      <c r="Z5" s="130"/>
      <c r="AA5" s="125"/>
      <c r="AB5" s="125"/>
      <c r="AC5" s="114"/>
      <c r="AD5" s="114"/>
      <c r="AE5" s="119"/>
      <c r="AF5" s="126"/>
      <c r="AG5" s="126"/>
      <c r="AH5" s="126"/>
      <c r="AI5" s="126"/>
      <c r="AJ5" s="126"/>
      <c r="AK5" s="126"/>
      <c r="AL5" s="126"/>
      <c r="AM5" s="126"/>
      <c r="AN5" s="126"/>
      <c r="AO5" s="126"/>
      <c r="AP5" s="126"/>
      <c r="AQ5" s="126"/>
      <c r="AR5" s="126"/>
      <c r="AS5" s="126"/>
      <c r="AT5" s="126"/>
      <c r="AU5" s="127"/>
      <c r="AV5" s="127"/>
      <c r="AW5" s="127"/>
      <c r="AX5" s="127"/>
      <c r="AY5" s="127"/>
      <c r="AZ5" s="127"/>
      <c r="BA5" s="127"/>
      <c r="BB5" s="127"/>
      <c r="BC5" s="127"/>
      <c r="BD5" s="127"/>
      <c r="BE5" s="127"/>
      <c r="BF5" s="127"/>
      <c r="BG5" s="127"/>
      <c r="BH5" s="127"/>
      <c r="BI5" s="127"/>
      <c r="BJ5" s="127"/>
      <c r="BK5" s="127"/>
      <c r="BL5" s="127"/>
      <c r="BM5" s="127"/>
      <c r="BN5" s="127"/>
      <c r="BO5" s="127"/>
      <c r="BP5" s="128"/>
      <c r="BQ5" s="128"/>
      <c r="BR5" s="128"/>
      <c r="BS5" s="128"/>
      <c r="BT5" s="128"/>
      <c r="BU5" s="128"/>
      <c r="BV5" s="128"/>
      <c r="BW5" s="128"/>
      <c r="BX5" s="128"/>
      <c r="BY5" s="128"/>
      <c r="BZ5" s="128"/>
    </row>
    <row r="6" spans="1:79" s="137" customFormat="1" ht="38.25" customHeight="1">
      <c r="A6" s="569"/>
      <c r="B6" s="558"/>
      <c r="C6" s="558"/>
      <c r="D6" s="558"/>
      <c r="E6" s="558"/>
      <c r="F6" s="558"/>
      <c r="G6" s="578"/>
      <c r="H6" s="131" t="s">
        <v>169</v>
      </c>
      <c r="I6" s="131" t="s">
        <v>170</v>
      </c>
      <c r="J6" s="558"/>
      <c r="K6" s="131" t="s">
        <v>169</v>
      </c>
      <c r="L6" s="131" t="s">
        <v>170</v>
      </c>
      <c r="M6" s="558"/>
      <c r="N6" s="558"/>
      <c r="O6" s="558"/>
      <c r="P6" s="558"/>
      <c r="Q6" s="558"/>
      <c r="R6" s="558"/>
      <c r="S6" s="558"/>
      <c r="T6" s="561"/>
      <c r="U6" s="582"/>
      <c r="V6" s="132"/>
      <c r="W6" s="133"/>
      <c r="X6" s="134"/>
      <c r="Y6" s="134"/>
      <c r="Z6" s="132"/>
      <c r="AA6" s="135"/>
      <c r="AB6" s="136"/>
      <c r="AC6" s="134"/>
      <c r="AD6" s="134"/>
      <c r="AE6" s="134"/>
      <c r="AF6" s="126"/>
      <c r="AG6" s="126"/>
      <c r="AH6" s="126"/>
      <c r="AI6" s="126"/>
      <c r="AJ6" s="126"/>
      <c r="AK6" s="126"/>
      <c r="AL6" s="126"/>
      <c r="AM6" s="126"/>
      <c r="AN6" s="126"/>
      <c r="AO6" s="126"/>
      <c r="AP6" s="126"/>
      <c r="AQ6" s="126"/>
      <c r="AR6" s="126"/>
      <c r="AS6" s="126"/>
      <c r="AT6" s="126"/>
      <c r="AU6" s="127"/>
      <c r="AV6" s="127"/>
      <c r="AW6" s="127"/>
      <c r="AX6" s="127"/>
      <c r="AY6" s="127"/>
      <c r="AZ6" s="127"/>
      <c r="BA6" s="127"/>
      <c r="BB6" s="127"/>
      <c r="BC6" s="127"/>
      <c r="BD6" s="127"/>
      <c r="BE6" s="127"/>
      <c r="BF6" s="127"/>
      <c r="BG6" s="127"/>
      <c r="BH6" s="127"/>
      <c r="BI6" s="127"/>
      <c r="BJ6" s="127"/>
      <c r="BK6" s="127"/>
      <c r="BL6" s="127"/>
      <c r="BM6" s="127"/>
      <c r="BN6" s="127"/>
      <c r="BO6" s="127"/>
      <c r="BP6" s="128"/>
      <c r="BQ6" s="128"/>
      <c r="BR6" s="128"/>
      <c r="BS6" s="128"/>
      <c r="BT6" s="128"/>
      <c r="BU6" s="128"/>
      <c r="BV6" s="128"/>
      <c r="BW6" s="128"/>
      <c r="BX6" s="128"/>
      <c r="BY6" s="128"/>
      <c r="BZ6" s="128"/>
    </row>
    <row r="7" spans="1:79" s="128" customFormat="1" ht="15.75">
      <c r="A7" s="138" t="s">
        <v>36</v>
      </c>
      <c r="B7" s="139" t="s">
        <v>176</v>
      </c>
      <c r="C7" s="131"/>
      <c r="D7" s="131"/>
      <c r="E7" s="131"/>
      <c r="F7" s="140"/>
      <c r="G7" s="131"/>
      <c r="H7" s="131"/>
      <c r="I7" s="131"/>
      <c r="J7" s="131"/>
      <c r="K7" s="131"/>
      <c r="L7" s="131"/>
      <c r="M7" s="141"/>
      <c r="N7" s="131"/>
      <c r="O7" s="142"/>
      <c r="P7" s="131"/>
      <c r="Q7" s="131"/>
      <c r="R7" s="143"/>
      <c r="S7" s="143"/>
      <c r="T7" s="144"/>
      <c r="U7" s="496"/>
      <c r="V7" s="145"/>
      <c r="W7" s="146"/>
      <c r="X7" s="147"/>
      <c r="Y7" s="148"/>
      <c r="Z7" s="149"/>
      <c r="AA7" s="150"/>
      <c r="AB7" s="151"/>
      <c r="AC7" s="152"/>
      <c r="AD7" s="149"/>
      <c r="AE7" s="153"/>
      <c r="AF7" s="126"/>
      <c r="AG7" s="126"/>
      <c r="AH7" s="126"/>
      <c r="AI7" s="126"/>
      <c r="AJ7" s="126"/>
      <c r="AK7" s="126"/>
      <c r="AL7" s="126"/>
      <c r="AM7" s="126"/>
      <c r="AN7" s="126"/>
      <c r="AO7" s="126"/>
      <c r="AP7" s="126"/>
      <c r="AQ7" s="126"/>
      <c r="AR7" s="126"/>
      <c r="AS7" s="126"/>
      <c r="AT7" s="126"/>
      <c r="AU7" s="127"/>
      <c r="AV7" s="127"/>
      <c r="AW7" s="127"/>
      <c r="AX7" s="127"/>
      <c r="AY7" s="127"/>
      <c r="AZ7" s="127"/>
      <c r="BA7" s="127"/>
      <c r="BB7" s="127"/>
      <c r="BC7" s="127"/>
      <c r="BD7" s="127"/>
      <c r="BE7" s="127"/>
      <c r="BF7" s="127"/>
      <c r="BG7" s="127"/>
      <c r="BH7" s="127"/>
      <c r="BI7" s="127"/>
      <c r="BJ7" s="127"/>
      <c r="BK7" s="127"/>
      <c r="BL7" s="127"/>
      <c r="BM7" s="127"/>
      <c r="BN7" s="127"/>
      <c r="BO7" s="127"/>
    </row>
    <row r="8" spans="1:79" s="121" customFormat="1" ht="15.75" customHeight="1">
      <c r="A8" s="338">
        <v>1</v>
      </c>
      <c r="B8" s="339" t="s">
        <v>178</v>
      </c>
      <c r="C8" s="340">
        <v>5.42</v>
      </c>
      <c r="D8" s="340">
        <v>0.7</v>
      </c>
      <c r="E8" s="340">
        <v>0.3</v>
      </c>
      <c r="F8" s="424"/>
      <c r="G8" s="340"/>
      <c r="H8" s="340">
        <v>60</v>
      </c>
      <c r="I8" s="342">
        <f t="shared" ref="I8:I71" si="0">(C8+D8+L8)*H8/100</f>
        <v>3.6719999999999997</v>
      </c>
      <c r="J8" s="340">
        <v>0.3</v>
      </c>
      <c r="K8" s="343"/>
      <c r="L8" s="344"/>
      <c r="M8" s="345">
        <v>0.3</v>
      </c>
      <c r="N8" s="342">
        <f>(D8+E8+J8+G8+F8+I8+L8+M8)</f>
        <v>5.2719999999999994</v>
      </c>
      <c r="O8" s="342">
        <f t="shared" ref="O8:O71" si="1">N8+C8</f>
        <v>10.692</v>
      </c>
      <c r="P8" s="343">
        <f>O8*1390000</f>
        <v>14861880</v>
      </c>
      <c r="Q8" s="343">
        <f>(C8+D8+L8)*1390000*9.5%</f>
        <v>808146</v>
      </c>
      <c r="R8" s="343">
        <f>P8-Q8</f>
        <v>14053734</v>
      </c>
      <c r="S8" s="318">
        <v>22</v>
      </c>
      <c r="T8" s="405">
        <f t="shared" ref="T8:T71" si="2">R8/22*S8</f>
        <v>14053734</v>
      </c>
      <c r="U8" s="497" t="s">
        <v>353</v>
      </c>
      <c r="V8" s="145"/>
      <c r="W8" s="146"/>
      <c r="X8" s="147"/>
      <c r="Y8" s="148"/>
      <c r="Z8" s="149"/>
      <c r="AA8" s="150"/>
      <c r="AB8" s="151"/>
      <c r="AC8" s="407"/>
      <c r="AD8" s="149"/>
      <c r="AE8" s="153"/>
      <c r="AF8" s="120"/>
      <c r="AG8" s="126"/>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row>
    <row r="9" spans="1:79" ht="15.75" customHeight="1">
      <c r="A9" s="338">
        <v>2</v>
      </c>
      <c r="B9" s="346" t="s">
        <v>180</v>
      </c>
      <c r="C9" s="340">
        <v>3.99</v>
      </c>
      <c r="D9" s="340">
        <v>0.4</v>
      </c>
      <c r="E9" s="347">
        <v>0.3</v>
      </c>
      <c r="F9" s="424"/>
      <c r="G9" s="340"/>
      <c r="H9" s="340">
        <v>20</v>
      </c>
      <c r="I9" s="342">
        <f t="shared" si="0"/>
        <v>0.87800000000000011</v>
      </c>
      <c r="J9" s="340">
        <v>0.2</v>
      </c>
      <c r="K9" s="343"/>
      <c r="L9" s="342"/>
      <c r="M9" s="345">
        <v>0.3</v>
      </c>
      <c r="N9" s="342">
        <f t="shared" ref="N9:N72" si="3">(D9+E9+J9+F9+I9+L9+M9)</f>
        <v>2.0779999999999998</v>
      </c>
      <c r="O9" s="342">
        <f t="shared" si="1"/>
        <v>6.0679999999999996</v>
      </c>
      <c r="P9" s="343">
        <f>O9*1390000</f>
        <v>8434520</v>
      </c>
      <c r="Q9" s="343">
        <f t="shared" ref="Q9:Q72" si="4">(C9+D9+L9)*1390000*10.5%</f>
        <v>640720.50000000012</v>
      </c>
      <c r="R9" s="343">
        <f t="shared" ref="R9:R72" si="5">P9-Q9</f>
        <v>7793799.5</v>
      </c>
      <c r="S9" s="343">
        <v>22</v>
      </c>
      <c r="T9" s="405">
        <f t="shared" si="2"/>
        <v>7793799.5</v>
      </c>
      <c r="U9" s="400"/>
      <c r="V9" s="145"/>
      <c r="W9" s="146"/>
      <c r="X9" s="147"/>
      <c r="Y9" s="148"/>
      <c r="Z9" s="149"/>
      <c r="AA9" s="150"/>
      <c r="AB9" s="151"/>
      <c r="AC9" s="407"/>
      <c r="AD9" s="149"/>
      <c r="AE9" s="160"/>
      <c r="AG9" s="126"/>
    </row>
    <row r="10" spans="1:79" ht="15.75" customHeight="1">
      <c r="A10" s="338">
        <v>3</v>
      </c>
      <c r="B10" s="346" t="s">
        <v>182</v>
      </c>
      <c r="C10" s="344">
        <v>3.03</v>
      </c>
      <c r="D10" s="340">
        <v>0.3</v>
      </c>
      <c r="E10" s="347">
        <v>0.3</v>
      </c>
      <c r="F10" s="424"/>
      <c r="G10" s="340"/>
      <c r="H10" s="347">
        <v>20</v>
      </c>
      <c r="I10" s="342">
        <f t="shared" si="0"/>
        <v>0.66599999999999993</v>
      </c>
      <c r="J10" s="340"/>
      <c r="K10" s="343"/>
      <c r="L10" s="348"/>
      <c r="M10" s="349"/>
      <c r="N10" s="342">
        <f t="shared" si="3"/>
        <v>1.266</v>
      </c>
      <c r="O10" s="342">
        <f t="shared" si="1"/>
        <v>4.2959999999999994</v>
      </c>
      <c r="P10" s="343">
        <f t="shared" ref="P10:P73" si="6">O10*1390000</f>
        <v>5971439.9999999991</v>
      </c>
      <c r="Q10" s="343">
        <f t="shared" si="4"/>
        <v>486013.49999999988</v>
      </c>
      <c r="R10" s="343">
        <f t="shared" si="5"/>
        <v>5485426.4999999991</v>
      </c>
      <c r="S10" s="343">
        <v>22</v>
      </c>
      <c r="T10" s="405">
        <f t="shared" si="2"/>
        <v>5485426.4999999991</v>
      </c>
      <c r="U10" s="400"/>
      <c r="V10" s="145"/>
      <c r="W10" s="146"/>
      <c r="X10" s="147"/>
      <c r="Y10" s="148"/>
      <c r="Z10" s="149"/>
      <c r="AA10" s="150"/>
      <c r="AB10" s="151"/>
      <c r="AC10" s="407"/>
      <c r="AD10" s="149"/>
      <c r="AE10" s="160"/>
      <c r="AG10" s="126"/>
    </row>
    <row r="11" spans="1:79" s="162" customFormat="1" ht="15.75" customHeight="1">
      <c r="A11" s="338">
        <v>4</v>
      </c>
      <c r="B11" s="346" t="s">
        <v>185</v>
      </c>
      <c r="C11" s="340">
        <v>2.86</v>
      </c>
      <c r="D11" s="340"/>
      <c r="E11" s="340">
        <v>0.3</v>
      </c>
      <c r="F11" s="424">
        <v>0.2</v>
      </c>
      <c r="G11" s="340"/>
      <c r="H11" s="340">
        <v>20</v>
      </c>
      <c r="I11" s="342">
        <f t="shared" si="0"/>
        <v>0.57199999999999995</v>
      </c>
      <c r="J11" s="340"/>
      <c r="K11" s="343"/>
      <c r="L11" s="348"/>
      <c r="M11" s="349"/>
      <c r="N11" s="342">
        <f t="shared" si="3"/>
        <v>1.0720000000000001</v>
      </c>
      <c r="O11" s="342">
        <f t="shared" si="1"/>
        <v>3.9319999999999999</v>
      </c>
      <c r="P11" s="343">
        <f t="shared" si="6"/>
        <v>5465480</v>
      </c>
      <c r="Q11" s="343">
        <f t="shared" si="4"/>
        <v>417417</v>
      </c>
      <c r="R11" s="343">
        <f t="shared" si="5"/>
        <v>5048063</v>
      </c>
      <c r="S11" s="343">
        <v>22</v>
      </c>
      <c r="T11" s="405">
        <f t="shared" si="2"/>
        <v>5048063</v>
      </c>
      <c r="U11" s="400"/>
      <c r="V11" s="145"/>
      <c r="W11" s="146"/>
      <c r="X11" s="147"/>
      <c r="Y11" s="148"/>
      <c r="Z11" s="149"/>
      <c r="AA11" s="150"/>
      <c r="AB11" s="151"/>
      <c r="AC11" s="407">
        <v>0.2</v>
      </c>
      <c r="AD11" s="149"/>
      <c r="AE11" s="160"/>
      <c r="AF11" s="120"/>
      <c r="AG11" s="126"/>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1"/>
      <c r="BQ11" s="121"/>
      <c r="BR11" s="121"/>
      <c r="BS11" s="121"/>
      <c r="BT11" s="121"/>
      <c r="BU11" s="121"/>
      <c r="BV11" s="121"/>
      <c r="BW11" s="121"/>
      <c r="BX11" s="121"/>
      <c r="BY11" s="121"/>
      <c r="BZ11" s="121"/>
    </row>
    <row r="12" spans="1:79" ht="15.75" customHeight="1">
      <c r="A12" s="338">
        <v>5</v>
      </c>
      <c r="B12" s="346" t="s">
        <v>187</v>
      </c>
      <c r="C12" s="344">
        <v>2.66</v>
      </c>
      <c r="D12" s="340"/>
      <c r="E12" s="347">
        <v>0.3</v>
      </c>
      <c r="F12" s="424"/>
      <c r="G12" s="340"/>
      <c r="H12" s="347">
        <v>20</v>
      </c>
      <c r="I12" s="342">
        <f t="shared" si="0"/>
        <v>0.53200000000000003</v>
      </c>
      <c r="J12" s="340"/>
      <c r="K12" s="343"/>
      <c r="L12" s="342"/>
      <c r="M12" s="345"/>
      <c r="N12" s="342">
        <f t="shared" si="3"/>
        <v>0.83200000000000007</v>
      </c>
      <c r="O12" s="342">
        <f t="shared" si="1"/>
        <v>3.492</v>
      </c>
      <c r="P12" s="343">
        <f t="shared" si="6"/>
        <v>4853880</v>
      </c>
      <c r="Q12" s="343">
        <f t="shared" si="4"/>
        <v>388227</v>
      </c>
      <c r="R12" s="343">
        <f t="shared" si="5"/>
        <v>4465653</v>
      </c>
      <c r="S12" s="343">
        <v>22</v>
      </c>
      <c r="T12" s="405">
        <f t="shared" si="2"/>
        <v>4465653</v>
      </c>
      <c r="U12" s="400"/>
      <c r="V12" s="145"/>
      <c r="W12" s="146"/>
      <c r="X12" s="147"/>
      <c r="Y12" s="148"/>
      <c r="Z12" s="149"/>
      <c r="AA12" s="150"/>
      <c r="AB12" s="151"/>
      <c r="AC12" s="407"/>
      <c r="AD12" s="149"/>
      <c r="AE12" s="160"/>
      <c r="AG12" s="126"/>
    </row>
    <row r="13" spans="1:79" ht="15.75" customHeight="1">
      <c r="A13" s="338">
        <v>6</v>
      </c>
      <c r="B13" s="346" t="s">
        <v>189</v>
      </c>
      <c r="C13" s="340">
        <v>2.72</v>
      </c>
      <c r="D13" s="340"/>
      <c r="E13" s="340">
        <v>0.3</v>
      </c>
      <c r="F13" s="424"/>
      <c r="G13" s="340"/>
      <c r="H13" s="340">
        <v>20</v>
      </c>
      <c r="I13" s="342">
        <f t="shared" si="0"/>
        <v>0.54400000000000004</v>
      </c>
      <c r="J13" s="340"/>
      <c r="K13" s="343"/>
      <c r="L13" s="348"/>
      <c r="M13" s="349"/>
      <c r="N13" s="342">
        <f t="shared" si="3"/>
        <v>0.84400000000000008</v>
      </c>
      <c r="O13" s="342">
        <f t="shared" si="1"/>
        <v>3.5640000000000001</v>
      </c>
      <c r="P13" s="343">
        <f t="shared" si="6"/>
        <v>4953960</v>
      </c>
      <c r="Q13" s="343">
        <f t="shared" si="4"/>
        <v>396984.00000000006</v>
      </c>
      <c r="R13" s="343">
        <f t="shared" si="5"/>
        <v>4556976</v>
      </c>
      <c r="S13" s="343">
        <v>22</v>
      </c>
      <c r="T13" s="405">
        <f t="shared" si="2"/>
        <v>4556976</v>
      </c>
      <c r="U13" s="400"/>
      <c r="V13" s="145"/>
      <c r="W13" s="146"/>
      <c r="X13" s="147"/>
      <c r="Y13" s="148"/>
      <c r="Z13" s="149"/>
      <c r="AA13" s="150"/>
      <c r="AB13" s="151"/>
      <c r="AC13" s="407"/>
      <c r="AD13" s="149"/>
      <c r="AE13" s="160"/>
      <c r="AG13" s="126"/>
    </row>
    <row r="14" spans="1:79" ht="15.75" customHeight="1">
      <c r="A14" s="338">
        <v>7</v>
      </c>
      <c r="B14" s="346" t="s">
        <v>191</v>
      </c>
      <c r="C14" s="340">
        <v>4.0599999999999996</v>
      </c>
      <c r="D14" s="340">
        <v>0.3</v>
      </c>
      <c r="E14" s="340">
        <v>0.3</v>
      </c>
      <c r="F14" s="424"/>
      <c r="G14" s="340"/>
      <c r="H14" s="340">
        <v>40</v>
      </c>
      <c r="I14" s="342">
        <f t="shared" si="0"/>
        <v>1.9226399999999999</v>
      </c>
      <c r="J14" s="340"/>
      <c r="K14" s="343">
        <v>11</v>
      </c>
      <c r="L14" s="342">
        <f>C14*K14/100</f>
        <v>0.44659999999999994</v>
      </c>
      <c r="M14" s="345"/>
      <c r="N14" s="342">
        <f t="shared" si="3"/>
        <v>2.9692400000000001</v>
      </c>
      <c r="O14" s="342">
        <f t="shared" si="1"/>
        <v>7.0292399999999997</v>
      </c>
      <c r="P14" s="343">
        <f t="shared" si="6"/>
        <v>9770643.5999999996</v>
      </c>
      <c r="Q14" s="343">
        <f t="shared" si="4"/>
        <v>701523.2699999999</v>
      </c>
      <c r="R14" s="343">
        <f t="shared" si="5"/>
        <v>9069120.3300000001</v>
      </c>
      <c r="S14" s="343">
        <v>22</v>
      </c>
      <c r="T14" s="405">
        <f t="shared" si="2"/>
        <v>9069120.3300000001</v>
      </c>
      <c r="U14" s="400"/>
      <c r="V14" s="145"/>
      <c r="W14" s="146"/>
      <c r="X14" s="147"/>
      <c r="Y14" s="148"/>
      <c r="Z14" s="149"/>
      <c r="AA14" s="150"/>
      <c r="AB14" s="151"/>
      <c r="AC14" s="407"/>
      <c r="AD14" s="149"/>
      <c r="AE14" s="153"/>
      <c r="AG14" s="126"/>
    </row>
    <row r="15" spans="1:79" s="165" customFormat="1" ht="15.75" customHeight="1">
      <c r="A15" s="338">
        <v>8</v>
      </c>
      <c r="B15" s="346" t="s">
        <v>65</v>
      </c>
      <c r="C15" s="344">
        <v>3</v>
      </c>
      <c r="D15" s="340">
        <v>0.4</v>
      </c>
      <c r="E15" s="347">
        <v>0.3</v>
      </c>
      <c r="F15" s="424"/>
      <c r="G15" s="340"/>
      <c r="H15" s="347">
        <v>40</v>
      </c>
      <c r="I15" s="342">
        <f t="shared" si="0"/>
        <v>1.36</v>
      </c>
      <c r="J15" s="340"/>
      <c r="K15" s="343"/>
      <c r="L15" s="342"/>
      <c r="M15" s="345"/>
      <c r="N15" s="342">
        <f t="shared" si="3"/>
        <v>2.06</v>
      </c>
      <c r="O15" s="342">
        <f t="shared" si="1"/>
        <v>5.0600000000000005</v>
      </c>
      <c r="P15" s="343">
        <f t="shared" si="6"/>
        <v>7033400.0000000009</v>
      </c>
      <c r="Q15" s="343">
        <f t="shared" si="4"/>
        <v>496230</v>
      </c>
      <c r="R15" s="343">
        <f t="shared" si="5"/>
        <v>6537170.0000000009</v>
      </c>
      <c r="S15" s="343">
        <v>22</v>
      </c>
      <c r="T15" s="405">
        <f t="shared" si="2"/>
        <v>6537170.0000000009</v>
      </c>
      <c r="U15" s="400"/>
      <c r="V15" s="145"/>
      <c r="W15" s="146"/>
      <c r="X15" s="147"/>
      <c r="Y15" s="148"/>
      <c r="Z15" s="149"/>
      <c r="AA15" s="150"/>
      <c r="AB15" s="151"/>
      <c r="AC15" s="407"/>
      <c r="AD15" s="149"/>
      <c r="AE15" s="160"/>
      <c r="AF15" s="163"/>
      <c r="AG15" s="126"/>
      <c r="AH15" s="163"/>
      <c r="AI15" s="163"/>
      <c r="AJ15" s="163"/>
      <c r="AK15" s="163"/>
      <c r="AL15" s="163"/>
      <c r="AM15" s="163"/>
      <c r="AN15" s="163"/>
      <c r="AO15" s="163"/>
      <c r="AP15" s="163"/>
      <c r="AQ15" s="163"/>
      <c r="AR15" s="163"/>
      <c r="AS15" s="163"/>
      <c r="AT15" s="163"/>
      <c r="AU15" s="163"/>
      <c r="AV15" s="163"/>
      <c r="AW15" s="164"/>
      <c r="AX15" s="164"/>
      <c r="AY15" s="164"/>
      <c r="AZ15" s="164"/>
      <c r="BA15" s="164"/>
      <c r="BB15" s="164"/>
      <c r="BC15" s="164"/>
      <c r="BD15" s="164"/>
      <c r="BE15" s="164"/>
      <c r="BF15" s="164"/>
      <c r="BG15" s="164"/>
      <c r="BH15" s="164"/>
      <c r="BI15" s="164"/>
      <c r="BJ15" s="164"/>
      <c r="BK15" s="164"/>
      <c r="BL15" s="164"/>
      <c r="BM15" s="164"/>
      <c r="BN15" s="164"/>
      <c r="BO15" s="164"/>
      <c r="BP15" s="164"/>
    </row>
    <row r="16" spans="1:79" s="171" customFormat="1" ht="15.75" customHeight="1">
      <c r="A16" s="338">
        <v>9</v>
      </c>
      <c r="B16" s="350" t="s">
        <v>195</v>
      </c>
      <c r="C16" s="351">
        <v>2.66</v>
      </c>
      <c r="D16" s="341"/>
      <c r="E16" s="341">
        <v>0.3</v>
      </c>
      <c r="F16" s="424">
        <v>0.2</v>
      </c>
      <c r="G16" s="341"/>
      <c r="H16" s="341">
        <v>50</v>
      </c>
      <c r="I16" s="352">
        <f t="shared" si="0"/>
        <v>1.33</v>
      </c>
      <c r="J16" s="341"/>
      <c r="K16" s="353"/>
      <c r="L16" s="352"/>
      <c r="M16" s="354"/>
      <c r="N16" s="352">
        <f t="shared" si="3"/>
        <v>1.83</v>
      </c>
      <c r="O16" s="352">
        <f t="shared" si="1"/>
        <v>4.49</v>
      </c>
      <c r="P16" s="343">
        <f t="shared" si="6"/>
        <v>6241100</v>
      </c>
      <c r="Q16" s="343">
        <f t="shared" si="4"/>
        <v>388227</v>
      </c>
      <c r="R16" s="343">
        <f t="shared" si="5"/>
        <v>5852873</v>
      </c>
      <c r="S16" s="343">
        <v>22</v>
      </c>
      <c r="T16" s="405">
        <f t="shared" si="2"/>
        <v>5852873</v>
      </c>
      <c r="U16" s="423"/>
      <c r="V16" s="166"/>
      <c r="W16" s="167"/>
      <c r="X16" s="168"/>
      <c r="Y16" s="152"/>
      <c r="Z16" s="150"/>
      <c r="AA16" s="150"/>
      <c r="AB16" s="169"/>
      <c r="AC16" s="407">
        <v>0.2</v>
      </c>
      <c r="AD16" s="150"/>
      <c r="AE16" s="150"/>
      <c r="AF16" s="170"/>
      <c r="AG16" s="126"/>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row>
    <row r="17" spans="1:78" ht="15.75" customHeight="1">
      <c r="A17" s="338">
        <v>10</v>
      </c>
      <c r="B17" s="346" t="s">
        <v>196</v>
      </c>
      <c r="C17" s="344">
        <v>2.66</v>
      </c>
      <c r="D17" s="340"/>
      <c r="E17" s="347">
        <v>0.3</v>
      </c>
      <c r="F17" s="424">
        <v>0.2</v>
      </c>
      <c r="G17" s="340"/>
      <c r="H17" s="347">
        <v>40</v>
      </c>
      <c r="I17" s="342">
        <f t="shared" si="0"/>
        <v>1.0640000000000001</v>
      </c>
      <c r="J17" s="340"/>
      <c r="K17" s="343"/>
      <c r="L17" s="342"/>
      <c r="M17" s="345"/>
      <c r="N17" s="342">
        <f t="shared" si="3"/>
        <v>1.5640000000000001</v>
      </c>
      <c r="O17" s="342">
        <f t="shared" si="1"/>
        <v>4.2240000000000002</v>
      </c>
      <c r="P17" s="343">
        <f t="shared" si="6"/>
        <v>5871360</v>
      </c>
      <c r="Q17" s="343">
        <f t="shared" si="4"/>
        <v>388227</v>
      </c>
      <c r="R17" s="343">
        <f t="shared" si="5"/>
        <v>5483133</v>
      </c>
      <c r="S17" s="343">
        <v>22</v>
      </c>
      <c r="T17" s="405">
        <f t="shared" si="2"/>
        <v>5483133</v>
      </c>
      <c r="U17" s="400"/>
      <c r="V17" s="114"/>
      <c r="W17" s="113"/>
      <c r="X17" s="552"/>
      <c r="Y17" s="552"/>
      <c r="Z17" s="116"/>
      <c r="AA17" s="117"/>
      <c r="AB17" s="172"/>
      <c r="AC17" s="408">
        <v>0.2</v>
      </c>
      <c r="AD17" s="114"/>
      <c r="AE17" s="119"/>
      <c r="AG17" s="126"/>
    </row>
    <row r="18" spans="1:78" s="165" customFormat="1" ht="15.75" customHeight="1">
      <c r="A18" s="338">
        <v>11</v>
      </c>
      <c r="B18" s="350" t="s">
        <v>197</v>
      </c>
      <c r="C18" s="344">
        <v>2.46</v>
      </c>
      <c r="D18" s="340"/>
      <c r="E18" s="347"/>
      <c r="F18" s="424"/>
      <c r="G18" s="340"/>
      <c r="H18" s="347"/>
      <c r="I18" s="342">
        <f t="shared" si="0"/>
        <v>0</v>
      </c>
      <c r="J18" s="340"/>
      <c r="K18" s="343"/>
      <c r="L18" s="342"/>
      <c r="M18" s="345"/>
      <c r="N18" s="342">
        <f t="shared" si="3"/>
        <v>0</v>
      </c>
      <c r="O18" s="342">
        <f t="shared" si="1"/>
        <v>2.46</v>
      </c>
      <c r="P18" s="343">
        <f t="shared" si="6"/>
        <v>3419400</v>
      </c>
      <c r="Q18" s="343">
        <f t="shared" si="4"/>
        <v>359037</v>
      </c>
      <c r="R18" s="343">
        <f t="shared" si="5"/>
        <v>3060363</v>
      </c>
      <c r="S18" s="343"/>
      <c r="T18" s="405">
        <f t="shared" si="2"/>
        <v>0</v>
      </c>
      <c r="U18" s="400" t="s">
        <v>198</v>
      </c>
      <c r="V18" s="149"/>
      <c r="W18" s="173"/>
      <c r="X18" s="552"/>
      <c r="Y18" s="552"/>
      <c r="Z18" s="116"/>
      <c r="AA18" s="174"/>
      <c r="AB18" s="175"/>
      <c r="AC18" s="409"/>
      <c r="AD18" s="114"/>
      <c r="AE18" s="119"/>
      <c r="AF18" s="163"/>
      <c r="AG18" s="126"/>
      <c r="AH18" s="163"/>
      <c r="AI18" s="163"/>
      <c r="AJ18" s="163"/>
      <c r="AK18" s="163"/>
      <c r="AL18" s="163"/>
      <c r="AM18" s="163"/>
      <c r="AN18" s="163"/>
      <c r="AO18" s="163"/>
      <c r="AP18" s="163"/>
      <c r="AQ18" s="163"/>
      <c r="AR18" s="163"/>
      <c r="AS18" s="163"/>
      <c r="AT18" s="163"/>
      <c r="AU18" s="163"/>
      <c r="AV18" s="163"/>
      <c r="AW18" s="164"/>
      <c r="AX18" s="164"/>
      <c r="AY18" s="164"/>
      <c r="AZ18" s="164"/>
      <c r="BA18" s="164"/>
      <c r="BB18" s="164"/>
      <c r="BC18" s="164"/>
      <c r="BD18" s="164"/>
      <c r="BE18" s="164"/>
      <c r="BF18" s="164"/>
      <c r="BG18" s="164"/>
      <c r="BH18" s="164"/>
      <c r="BI18" s="164"/>
      <c r="BJ18" s="164"/>
      <c r="BK18" s="164"/>
      <c r="BL18" s="164"/>
      <c r="BM18" s="164"/>
      <c r="BN18" s="164"/>
      <c r="BO18" s="164"/>
      <c r="BP18" s="164"/>
    </row>
    <row r="19" spans="1:78" ht="15.75" customHeight="1">
      <c r="A19" s="338">
        <v>12</v>
      </c>
      <c r="B19" s="346" t="s">
        <v>199</v>
      </c>
      <c r="C19" s="344">
        <v>4.6500000000000004</v>
      </c>
      <c r="D19" s="340">
        <v>0.4</v>
      </c>
      <c r="E19" s="340">
        <v>0.3</v>
      </c>
      <c r="F19" s="424"/>
      <c r="G19" s="340"/>
      <c r="H19" s="347">
        <v>70</v>
      </c>
      <c r="I19" s="342">
        <f t="shared" si="0"/>
        <v>3.5350000000000006</v>
      </c>
      <c r="J19" s="340"/>
      <c r="K19" s="343"/>
      <c r="L19" s="342"/>
      <c r="M19" s="345">
        <v>0.3</v>
      </c>
      <c r="N19" s="342">
        <f t="shared" si="3"/>
        <v>4.5350000000000001</v>
      </c>
      <c r="O19" s="342">
        <f t="shared" si="1"/>
        <v>9.1850000000000005</v>
      </c>
      <c r="P19" s="343">
        <f t="shared" si="6"/>
        <v>12767150</v>
      </c>
      <c r="Q19" s="343">
        <f t="shared" si="4"/>
        <v>737047.50000000012</v>
      </c>
      <c r="R19" s="343">
        <f t="shared" si="5"/>
        <v>12030102.5</v>
      </c>
      <c r="S19" s="343">
        <v>22</v>
      </c>
      <c r="T19" s="405">
        <f t="shared" si="2"/>
        <v>12030102.5</v>
      </c>
      <c r="U19" s="423"/>
      <c r="V19" s="149"/>
      <c r="W19" s="173"/>
      <c r="X19" s="552"/>
      <c r="Y19" s="552"/>
      <c r="Z19" s="116"/>
      <c r="AA19" s="174"/>
      <c r="AB19" s="175"/>
      <c r="AC19" s="409"/>
      <c r="AD19" s="114"/>
      <c r="AE19" s="119"/>
      <c r="AG19" s="126"/>
    </row>
    <row r="20" spans="1:78" ht="15.75" customHeight="1">
      <c r="A20" s="338">
        <v>13</v>
      </c>
      <c r="B20" s="346" t="s">
        <v>200</v>
      </c>
      <c r="C20" s="344">
        <v>4.0599999999999996</v>
      </c>
      <c r="D20" s="340"/>
      <c r="E20" s="347">
        <v>0.3</v>
      </c>
      <c r="F20" s="424"/>
      <c r="G20" s="340"/>
      <c r="H20" s="340">
        <v>40</v>
      </c>
      <c r="I20" s="342">
        <f t="shared" si="0"/>
        <v>1.7214399999999999</v>
      </c>
      <c r="J20" s="340"/>
      <c r="K20" s="343">
        <v>6</v>
      </c>
      <c r="L20" s="342">
        <f>C20*K20/100</f>
        <v>0.24359999999999998</v>
      </c>
      <c r="M20" s="345"/>
      <c r="N20" s="342">
        <f t="shared" si="3"/>
        <v>2.2650399999999995</v>
      </c>
      <c r="O20" s="342">
        <f t="shared" si="1"/>
        <v>6.3250399999999996</v>
      </c>
      <c r="P20" s="343">
        <f t="shared" si="6"/>
        <v>8791805.5999999996</v>
      </c>
      <c r="Q20" s="343">
        <f t="shared" si="4"/>
        <v>628110.41999999993</v>
      </c>
      <c r="R20" s="343">
        <f t="shared" si="5"/>
        <v>8163695.1799999997</v>
      </c>
      <c r="S20" s="343">
        <v>22</v>
      </c>
      <c r="T20" s="405">
        <f t="shared" si="2"/>
        <v>8163695.1800000006</v>
      </c>
      <c r="U20" s="400"/>
      <c r="V20" s="149"/>
      <c r="W20" s="173"/>
      <c r="X20" s="552"/>
      <c r="Y20" s="552"/>
      <c r="Z20" s="116"/>
      <c r="AA20" s="174"/>
      <c r="AB20" s="175"/>
      <c r="AC20" s="410"/>
      <c r="AD20" s="114"/>
      <c r="AE20" s="119"/>
      <c r="AG20" s="126"/>
    </row>
    <row r="21" spans="1:78" ht="15.75" customHeight="1">
      <c r="A21" s="338">
        <v>14</v>
      </c>
      <c r="B21" s="346" t="s">
        <v>44</v>
      </c>
      <c r="C21" s="344">
        <v>2.46</v>
      </c>
      <c r="D21" s="340"/>
      <c r="E21" s="340">
        <v>0.3</v>
      </c>
      <c r="F21" s="425"/>
      <c r="G21" s="345"/>
      <c r="H21" s="347">
        <v>40</v>
      </c>
      <c r="I21" s="342">
        <f t="shared" si="0"/>
        <v>0.9840000000000001</v>
      </c>
      <c r="J21" s="340"/>
      <c r="K21" s="343"/>
      <c r="L21" s="342"/>
      <c r="M21" s="345"/>
      <c r="N21" s="342">
        <f t="shared" si="3"/>
        <v>1.284</v>
      </c>
      <c r="O21" s="342">
        <f t="shared" si="1"/>
        <v>3.7439999999999998</v>
      </c>
      <c r="P21" s="343">
        <f t="shared" si="6"/>
        <v>5204160</v>
      </c>
      <c r="Q21" s="343">
        <f t="shared" si="4"/>
        <v>359037</v>
      </c>
      <c r="R21" s="343">
        <f t="shared" si="5"/>
        <v>4845123</v>
      </c>
      <c r="S21" s="343">
        <v>22</v>
      </c>
      <c r="T21" s="405">
        <f t="shared" si="2"/>
        <v>4845123</v>
      </c>
      <c r="U21" s="400"/>
      <c r="V21" s="145"/>
      <c r="W21" s="173"/>
      <c r="X21" s="552"/>
      <c r="Y21" s="552"/>
      <c r="Z21" s="116"/>
      <c r="AA21" s="178"/>
      <c r="AB21" s="179"/>
      <c r="AC21" s="411"/>
      <c r="AD21" s="114"/>
      <c r="AE21" s="119"/>
      <c r="AG21" s="126"/>
    </row>
    <row r="22" spans="1:78" ht="15.75" customHeight="1">
      <c r="A22" s="338">
        <v>15</v>
      </c>
      <c r="B22" s="346" t="s">
        <v>202</v>
      </c>
      <c r="C22" s="344">
        <v>3</v>
      </c>
      <c r="D22" s="340"/>
      <c r="E22" s="347">
        <v>0.3</v>
      </c>
      <c r="F22" s="424"/>
      <c r="G22" s="340"/>
      <c r="H22" s="340">
        <v>60</v>
      </c>
      <c r="I22" s="342">
        <f t="shared" si="0"/>
        <v>1.8</v>
      </c>
      <c r="J22" s="340"/>
      <c r="K22" s="343"/>
      <c r="L22" s="342"/>
      <c r="M22" s="345"/>
      <c r="N22" s="342">
        <f t="shared" si="3"/>
        <v>2.1</v>
      </c>
      <c r="O22" s="342">
        <f t="shared" si="1"/>
        <v>5.0999999999999996</v>
      </c>
      <c r="P22" s="343">
        <f t="shared" si="6"/>
        <v>7088999.9999999991</v>
      </c>
      <c r="Q22" s="343">
        <f t="shared" si="4"/>
        <v>437850</v>
      </c>
      <c r="R22" s="343">
        <f t="shared" si="5"/>
        <v>6651149.9999999991</v>
      </c>
      <c r="S22" s="343">
        <v>22</v>
      </c>
      <c r="T22" s="405">
        <f t="shared" si="2"/>
        <v>6651149.9999999991</v>
      </c>
      <c r="U22" s="400"/>
      <c r="V22" s="145"/>
      <c r="W22" s="173"/>
      <c r="X22" s="552"/>
      <c r="Y22" s="552"/>
      <c r="Z22" s="116"/>
      <c r="AA22" s="117"/>
      <c r="AB22" s="118"/>
      <c r="AC22" s="408"/>
      <c r="AD22" s="114"/>
      <c r="AE22" s="119"/>
      <c r="AG22" s="126"/>
    </row>
    <row r="23" spans="1:78" s="180" customFormat="1" ht="15.75" customHeight="1">
      <c r="A23" s="338">
        <v>16</v>
      </c>
      <c r="B23" s="346" t="s">
        <v>203</v>
      </c>
      <c r="C23" s="344">
        <v>3</v>
      </c>
      <c r="D23" s="340">
        <v>0.3</v>
      </c>
      <c r="E23" s="347">
        <v>0.3</v>
      </c>
      <c r="F23" s="424"/>
      <c r="G23" s="340"/>
      <c r="H23" s="340">
        <v>50</v>
      </c>
      <c r="I23" s="342">
        <f t="shared" si="0"/>
        <v>1.65</v>
      </c>
      <c r="J23" s="340"/>
      <c r="K23" s="343"/>
      <c r="L23" s="342"/>
      <c r="M23" s="345"/>
      <c r="N23" s="342">
        <f t="shared" si="3"/>
        <v>2.25</v>
      </c>
      <c r="O23" s="342">
        <f t="shared" si="1"/>
        <v>5.25</v>
      </c>
      <c r="P23" s="343">
        <f t="shared" si="6"/>
        <v>7297500</v>
      </c>
      <c r="Q23" s="343">
        <f t="shared" si="4"/>
        <v>481635</v>
      </c>
      <c r="R23" s="343">
        <f t="shared" si="5"/>
        <v>6815865</v>
      </c>
      <c r="S23" s="343">
        <v>22</v>
      </c>
      <c r="T23" s="405">
        <f t="shared" si="2"/>
        <v>6815865</v>
      </c>
      <c r="U23" s="400"/>
      <c r="V23" s="145"/>
      <c r="W23" s="173"/>
      <c r="X23" s="577"/>
      <c r="Y23" s="577"/>
      <c r="Z23" s="116"/>
      <c r="AA23" s="117"/>
      <c r="AB23" s="118"/>
      <c r="AC23" s="408"/>
      <c r="AD23" s="114"/>
      <c r="AE23" s="119"/>
      <c r="AF23" s="120"/>
      <c r="AG23" s="126"/>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1"/>
      <c r="BQ23" s="121"/>
      <c r="BR23" s="121"/>
      <c r="BS23" s="121"/>
      <c r="BT23" s="121"/>
      <c r="BU23" s="121"/>
      <c r="BV23" s="121"/>
      <c r="BW23" s="121"/>
      <c r="BX23" s="121"/>
      <c r="BY23" s="121"/>
      <c r="BZ23" s="121"/>
    </row>
    <row r="24" spans="1:78" s="180" customFormat="1" ht="15.75" customHeight="1">
      <c r="A24" s="338">
        <v>17</v>
      </c>
      <c r="B24" s="346" t="s">
        <v>58</v>
      </c>
      <c r="C24" s="344">
        <v>4.0599999999999996</v>
      </c>
      <c r="D24" s="340"/>
      <c r="E24" s="340">
        <v>0.3</v>
      </c>
      <c r="F24" s="424"/>
      <c r="G24" s="340"/>
      <c r="H24" s="340">
        <v>40</v>
      </c>
      <c r="I24" s="342">
        <f t="shared" si="0"/>
        <v>1.77016</v>
      </c>
      <c r="J24" s="340"/>
      <c r="K24" s="343">
        <v>9</v>
      </c>
      <c r="L24" s="342">
        <f>C24*K24/100</f>
        <v>0.3654</v>
      </c>
      <c r="M24" s="345"/>
      <c r="N24" s="342">
        <f t="shared" si="3"/>
        <v>2.4355600000000002</v>
      </c>
      <c r="O24" s="342">
        <f t="shared" si="1"/>
        <v>6.4955599999999993</v>
      </c>
      <c r="P24" s="343">
        <f t="shared" si="6"/>
        <v>9028828.3999999985</v>
      </c>
      <c r="Q24" s="343">
        <f t="shared" si="4"/>
        <v>645887.13</v>
      </c>
      <c r="R24" s="343">
        <f t="shared" si="5"/>
        <v>8382941.2699999986</v>
      </c>
      <c r="S24" s="343">
        <v>22</v>
      </c>
      <c r="T24" s="405">
        <f t="shared" si="2"/>
        <v>8382941.2699999977</v>
      </c>
      <c r="U24" s="400"/>
      <c r="V24" s="554"/>
      <c r="W24" s="555"/>
      <c r="X24" s="554"/>
      <c r="Y24" s="555"/>
      <c r="Z24" s="116"/>
      <c r="AA24" s="117"/>
      <c r="AB24" s="118"/>
      <c r="AC24" s="408"/>
      <c r="AD24" s="114"/>
      <c r="AE24" s="119"/>
      <c r="AF24" s="120"/>
      <c r="AG24" s="126"/>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1"/>
      <c r="BQ24" s="121"/>
      <c r="BR24" s="121"/>
      <c r="BS24" s="121"/>
      <c r="BT24" s="121"/>
      <c r="BU24" s="121"/>
      <c r="BV24" s="121"/>
      <c r="BW24" s="121"/>
      <c r="BX24" s="121"/>
      <c r="BY24" s="121"/>
      <c r="BZ24" s="121"/>
    </row>
    <row r="25" spans="1:78" s="184" customFormat="1" ht="15.75" customHeight="1">
      <c r="A25" s="338">
        <v>18</v>
      </c>
      <c r="B25" s="355" t="s">
        <v>205</v>
      </c>
      <c r="C25" s="356">
        <v>3.33</v>
      </c>
      <c r="D25" s="357">
        <v>0.4</v>
      </c>
      <c r="E25" s="357">
        <v>0.3</v>
      </c>
      <c r="F25" s="426">
        <v>0.4</v>
      </c>
      <c r="G25" s="357"/>
      <c r="H25" s="357">
        <v>70</v>
      </c>
      <c r="I25" s="358">
        <f t="shared" si="0"/>
        <v>2.6110000000000002</v>
      </c>
      <c r="J25" s="357"/>
      <c r="K25" s="359"/>
      <c r="L25" s="358"/>
      <c r="M25" s="360"/>
      <c r="N25" s="358">
        <f t="shared" si="3"/>
        <v>3.7110000000000003</v>
      </c>
      <c r="O25" s="358">
        <f t="shared" si="1"/>
        <v>7.0410000000000004</v>
      </c>
      <c r="P25" s="343">
        <f t="shared" si="6"/>
        <v>9786990</v>
      </c>
      <c r="Q25" s="343">
        <f t="shared" si="4"/>
        <v>544393.5</v>
      </c>
      <c r="R25" s="359">
        <f t="shared" si="5"/>
        <v>9242596.5</v>
      </c>
      <c r="S25" s="359">
        <v>22</v>
      </c>
      <c r="T25" s="405">
        <f t="shared" si="2"/>
        <v>9242596.5</v>
      </c>
      <c r="U25" s="404"/>
      <c r="V25" s="116"/>
      <c r="W25" s="182"/>
      <c r="X25" s="116"/>
      <c r="Y25" s="115"/>
      <c r="Z25" s="116"/>
      <c r="AA25" s="117"/>
      <c r="AB25" s="118"/>
      <c r="AC25" s="408">
        <v>0.4</v>
      </c>
      <c r="AD25" s="114"/>
      <c r="AE25" s="119"/>
      <c r="AF25" s="183"/>
      <c r="AG25" s="126"/>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row>
    <row r="26" spans="1:78" s="187" customFormat="1" ht="15.75" customHeight="1">
      <c r="A26" s="338">
        <v>19</v>
      </c>
      <c r="B26" s="355" t="s">
        <v>206</v>
      </c>
      <c r="C26" s="357">
        <v>2.46</v>
      </c>
      <c r="D26" s="357"/>
      <c r="E26" s="347">
        <v>0.3</v>
      </c>
      <c r="F26" s="427"/>
      <c r="G26" s="357"/>
      <c r="H26" s="357">
        <v>40</v>
      </c>
      <c r="I26" s="358">
        <f t="shared" si="0"/>
        <v>0.9840000000000001</v>
      </c>
      <c r="J26" s="357"/>
      <c r="K26" s="359"/>
      <c r="L26" s="348"/>
      <c r="M26" s="349"/>
      <c r="N26" s="342">
        <f t="shared" si="3"/>
        <v>1.284</v>
      </c>
      <c r="O26" s="342">
        <f t="shared" si="1"/>
        <v>3.7439999999999998</v>
      </c>
      <c r="P26" s="343">
        <f t="shared" si="6"/>
        <v>5204160</v>
      </c>
      <c r="Q26" s="343">
        <f t="shared" si="4"/>
        <v>359037</v>
      </c>
      <c r="R26" s="343">
        <f t="shared" si="5"/>
        <v>4845123</v>
      </c>
      <c r="S26" s="343">
        <v>17</v>
      </c>
      <c r="T26" s="405">
        <f t="shared" si="2"/>
        <v>3743958.6818181821</v>
      </c>
      <c r="U26" s="400" t="s">
        <v>207</v>
      </c>
      <c r="V26" s="185" t="s">
        <v>208</v>
      </c>
      <c r="W26" s="186"/>
      <c r="X26" s="186"/>
      <c r="Y26" s="186"/>
      <c r="Z26" s="186"/>
      <c r="AA26" s="186"/>
      <c r="AB26" s="186"/>
      <c r="AC26" s="412"/>
      <c r="AD26" s="186"/>
      <c r="AE26" s="186"/>
      <c r="AF26" s="186"/>
      <c r="AG26" s="12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row>
    <row r="27" spans="1:78" s="189" customFormat="1" ht="15.75" customHeight="1">
      <c r="A27" s="338">
        <v>20</v>
      </c>
      <c r="B27" s="355" t="s">
        <v>209</v>
      </c>
      <c r="C27" s="357">
        <v>2.06</v>
      </c>
      <c r="D27" s="357"/>
      <c r="E27" s="347">
        <v>0.3</v>
      </c>
      <c r="F27" s="426"/>
      <c r="G27" s="357"/>
      <c r="H27" s="357">
        <v>40</v>
      </c>
      <c r="I27" s="358">
        <f t="shared" si="0"/>
        <v>0.82400000000000007</v>
      </c>
      <c r="J27" s="357"/>
      <c r="K27" s="359"/>
      <c r="L27" s="348"/>
      <c r="M27" s="349"/>
      <c r="N27" s="342">
        <f t="shared" si="3"/>
        <v>1.1240000000000001</v>
      </c>
      <c r="O27" s="342">
        <f t="shared" si="1"/>
        <v>3.1840000000000002</v>
      </c>
      <c r="P27" s="343">
        <f t="shared" si="6"/>
        <v>4425760</v>
      </c>
      <c r="Q27" s="343">
        <f t="shared" si="4"/>
        <v>300657</v>
      </c>
      <c r="R27" s="343">
        <f t="shared" si="5"/>
        <v>4125103</v>
      </c>
      <c r="S27" s="343">
        <v>22</v>
      </c>
      <c r="T27" s="405">
        <f t="shared" si="2"/>
        <v>4125103</v>
      </c>
      <c r="U27" s="400"/>
      <c r="V27" s="188"/>
      <c r="W27" s="188"/>
      <c r="X27" s="188"/>
      <c r="Y27" s="188"/>
      <c r="Z27" s="188"/>
      <c r="AA27" s="188"/>
      <c r="AB27" s="188"/>
      <c r="AC27" s="413"/>
      <c r="AD27" s="188"/>
      <c r="AE27" s="188"/>
      <c r="AF27" s="188"/>
      <c r="AG27" s="126"/>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row>
    <row r="28" spans="1:78" s="192" customFormat="1" ht="15.75" customHeight="1">
      <c r="A28" s="338">
        <v>21</v>
      </c>
      <c r="B28" s="361" t="s">
        <v>210</v>
      </c>
      <c r="C28" s="356">
        <v>2.46</v>
      </c>
      <c r="D28" s="357"/>
      <c r="E28" s="347"/>
      <c r="F28" s="426"/>
      <c r="G28" s="357"/>
      <c r="H28" s="357"/>
      <c r="I28" s="358">
        <f t="shared" si="0"/>
        <v>0</v>
      </c>
      <c r="J28" s="357"/>
      <c r="K28" s="359"/>
      <c r="L28" s="342"/>
      <c r="M28" s="345"/>
      <c r="N28" s="342">
        <f t="shared" si="3"/>
        <v>0</v>
      </c>
      <c r="O28" s="342">
        <f t="shared" si="1"/>
        <v>2.46</v>
      </c>
      <c r="P28" s="343">
        <f t="shared" si="6"/>
        <v>3419400</v>
      </c>
      <c r="Q28" s="343">
        <f t="shared" si="4"/>
        <v>359037</v>
      </c>
      <c r="R28" s="343">
        <f t="shared" si="5"/>
        <v>3060363</v>
      </c>
      <c r="S28" s="343"/>
      <c r="T28" s="405">
        <f t="shared" si="2"/>
        <v>0</v>
      </c>
      <c r="U28" s="400" t="s">
        <v>198</v>
      </c>
      <c r="V28" s="190"/>
      <c r="W28" s="190"/>
      <c r="X28" s="190"/>
      <c r="Y28" s="190"/>
      <c r="Z28" s="190"/>
      <c r="AA28" s="190"/>
      <c r="AB28" s="190"/>
      <c r="AC28" s="414"/>
      <c r="AD28" s="190"/>
      <c r="AE28" s="190"/>
      <c r="AF28" s="190"/>
      <c r="AG28" s="126"/>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1"/>
      <c r="BQ28" s="191"/>
      <c r="BR28" s="191"/>
      <c r="BS28" s="191"/>
      <c r="BT28" s="191"/>
      <c r="BU28" s="191"/>
      <c r="BV28" s="191"/>
      <c r="BW28" s="191"/>
      <c r="BX28" s="191"/>
      <c r="BY28" s="191"/>
      <c r="BZ28" s="191"/>
    </row>
    <row r="29" spans="1:78" s="90" customFormat="1" ht="15.75" customHeight="1">
      <c r="A29" s="338">
        <v>22</v>
      </c>
      <c r="B29" s="355" t="s">
        <v>211</v>
      </c>
      <c r="C29" s="357">
        <v>2.46</v>
      </c>
      <c r="D29" s="357"/>
      <c r="E29" s="357">
        <v>0.3</v>
      </c>
      <c r="F29" s="426"/>
      <c r="G29" s="357"/>
      <c r="H29" s="357">
        <v>40</v>
      </c>
      <c r="I29" s="358">
        <f t="shared" si="0"/>
        <v>0.9840000000000001</v>
      </c>
      <c r="J29" s="357"/>
      <c r="K29" s="359"/>
      <c r="L29" s="358"/>
      <c r="M29" s="360"/>
      <c r="N29" s="358">
        <f t="shared" si="3"/>
        <v>1.284</v>
      </c>
      <c r="O29" s="358">
        <f t="shared" si="1"/>
        <v>3.7439999999999998</v>
      </c>
      <c r="P29" s="343">
        <f t="shared" si="6"/>
        <v>5204160</v>
      </c>
      <c r="Q29" s="343">
        <f t="shared" si="4"/>
        <v>359037</v>
      </c>
      <c r="R29" s="359">
        <f t="shared" si="5"/>
        <v>4845123</v>
      </c>
      <c r="S29" s="359">
        <v>22</v>
      </c>
      <c r="T29" s="405">
        <f t="shared" si="2"/>
        <v>4845123</v>
      </c>
      <c r="U29" s="400"/>
      <c r="V29" s="96"/>
      <c r="W29" s="96"/>
      <c r="X29" s="96"/>
      <c r="Y29" s="96"/>
      <c r="Z29" s="96"/>
      <c r="AA29" s="96"/>
      <c r="AB29" s="96"/>
      <c r="AC29" s="415"/>
      <c r="AD29" s="96"/>
      <c r="AE29" s="96"/>
      <c r="AF29" s="96"/>
      <c r="AG29" s="12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7"/>
      <c r="BQ29" s="97"/>
      <c r="BR29" s="97"/>
      <c r="BS29" s="97"/>
      <c r="BT29" s="97"/>
      <c r="BU29" s="97"/>
      <c r="BV29" s="97"/>
      <c r="BW29" s="97"/>
      <c r="BX29" s="97"/>
      <c r="BY29" s="97"/>
      <c r="BZ29" s="97"/>
    </row>
    <row r="30" spans="1:78" s="189" customFormat="1" ht="15.75" customHeight="1">
      <c r="A30" s="338">
        <v>23</v>
      </c>
      <c r="B30" s="346" t="s">
        <v>212</v>
      </c>
      <c r="C30" s="340">
        <v>2.66</v>
      </c>
      <c r="D30" s="340"/>
      <c r="E30" s="347">
        <v>0.3</v>
      </c>
      <c r="F30" s="424"/>
      <c r="G30" s="340"/>
      <c r="H30" s="340">
        <v>40</v>
      </c>
      <c r="I30" s="342">
        <f t="shared" si="0"/>
        <v>1.0640000000000001</v>
      </c>
      <c r="J30" s="340"/>
      <c r="K30" s="343"/>
      <c r="L30" s="344"/>
      <c r="M30" s="345"/>
      <c r="N30" s="342">
        <f t="shared" si="3"/>
        <v>1.3640000000000001</v>
      </c>
      <c r="O30" s="342">
        <f t="shared" si="1"/>
        <v>4.024</v>
      </c>
      <c r="P30" s="343">
        <f t="shared" si="6"/>
        <v>5593360</v>
      </c>
      <c r="Q30" s="343">
        <f t="shared" si="4"/>
        <v>388227</v>
      </c>
      <c r="R30" s="343">
        <f t="shared" si="5"/>
        <v>5205133</v>
      </c>
      <c r="S30" s="343">
        <v>22</v>
      </c>
      <c r="T30" s="405">
        <f t="shared" si="2"/>
        <v>5205133</v>
      </c>
      <c r="U30" s="400"/>
      <c r="V30" s="188"/>
      <c r="W30" s="188"/>
      <c r="X30" s="188"/>
      <c r="Y30" s="188"/>
      <c r="Z30" s="188"/>
      <c r="AA30" s="188"/>
      <c r="AB30" s="188"/>
      <c r="AC30" s="413"/>
      <c r="AD30" s="188"/>
      <c r="AE30" s="188"/>
      <c r="AF30" s="188"/>
      <c r="AG30" s="126"/>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row>
    <row r="31" spans="1:78" s="189" customFormat="1" ht="15.75" customHeight="1">
      <c r="A31" s="338">
        <v>24</v>
      </c>
      <c r="B31" s="346" t="s">
        <v>213</v>
      </c>
      <c r="C31" s="340">
        <v>4.6500000000000004</v>
      </c>
      <c r="D31" s="340">
        <v>0.4</v>
      </c>
      <c r="E31" s="340">
        <v>0.3</v>
      </c>
      <c r="F31" s="424"/>
      <c r="G31" s="340"/>
      <c r="H31" s="340">
        <v>40</v>
      </c>
      <c r="I31" s="342">
        <f t="shared" si="0"/>
        <v>2.0200000000000005</v>
      </c>
      <c r="J31" s="340"/>
      <c r="K31" s="343"/>
      <c r="L31" s="344"/>
      <c r="M31" s="345"/>
      <c r="N31" s="342">
        <f t="shared" si="3"/>
        <v>2.7200000000000006</v>
      </c>
      <c r="O31" s="342">
        <f t="shared" si="1"/>
        <v>7.370000000000001</v>
      </c>
      <c r="P31" s="343">
        <f t="shared" si="6"/>
        <v>10244300.000000002</v>
      </c>
      <c r="Q31" s="343">
        <f t="shared" si="4"/>
        <v>737047.50000000012</v>
      </c>
      <c r="R31" s="343">
        <f t="shared" si="5"/>
        <v>9507252.5000000019</v>
      </c>
      <c r="S31" s="343">
        <v>22</v>
      </c>
      <c r="T31" s="405">
        <f t="shared" si="2"/>
        <v>9507252.5000000019</v>
      </c>
      <c r="U31" s="400"/>
      <c r="V31" s="188"/>
      <c r="W31" s="188"/>
      <c r="X31" s="188"/>
      <c r="Y31" s="188"/>
      <c r="Z31" s="188"/>
      <c r="AA31" s="188"/>
      <c r="AB31" s="188"/>
      <c r="AC31" s="413"/>
      <c r="AD31" s="188"/>
      <c r="AE31" s="188"/>
      <c r="AF31" s="188"/>
      <c r="AG31" s="126"/>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row>
    <row r="32" spans="1:78" ht="15.75" customHeight="1">
      <c r="A32" s="338">
        <v>25</v>
      </c>
      <c r="B32" s="346" t="s">
        <v>214</v>
      </c>
      <c r="C32" s="344">
        <v>4.0599999999999996</v>
      </c>
      <c r="D32" s="340"/>
      <c r="E32" s="347">
        <v>0.3</v>
      </c>
      <c r="F32" s="424"/>
      <c r="G32" s="340"/>
      <c r="H32" s="340">
        <v>40</v>
      </c>
      <c r="I32" s="342">
        <f t="shared" si="0"/>
        <v>1.77016</v>
      </c>
      <c r="J32" s="340"/>
      <c r="K32" s="343">
        <v>9</v>
      </c>
      <c r="L32" s="342">
        <f>C32*K32/100</f>
        <v>0.3654</v>
      </c>
      <c r="M32" s="345"/>
      <c r="N32" s="342">
        <f t="shared" si="3"/>
        <v>2.4355600000000002</v>
      </c>
      <c r="O32" s="342">
        <f t="shared" si="1"/>
        <v>6.4955599999999993</v>
      </c>
      <c r="P32" s="343">
        <f t="shared" si="6"/>
        <v>9028828.3999999985</v>
      </c>
      <c r="Q32" s="343">
        <f t="shared" si="4"/>
        <v>645887.13</v>
      </c>
      <c r="R32" s="343">
        <f t="shared" si="5"/>
        <v>8382941.2699999986</v>
      </c>
      <c r="S32" s="343">
        <v>22</v>
      </c>
      <c r="T32" s="405">
        <f t="shared" si="2"/>
        <v>8382941.2699999977</v>
      </c>
      <c r="U32" s="400" t="s">
        <v>215</v>
      </c>
      <c r="AC32" s="416"/>
      <c r="AG32" s="126"/>
    </row>
    <row r="33" spans="1:79" ht="15.75" customHeight="1">
      <c r="A33" s="338">
        <v>26</v>
      </c>
      <c r="B33" s="346" t="s">
        <v>216</v>
      </c>
      <c r="C33" s="344">
        <v>4.32</v>
      </c>
      <c r="D33" s="340"/>
      <c r="E33" s="347">
        <v>0.3</v>
      </c>
      <c r="F33" s="424"/>
      <c r="G33" s="340"/>
      <c r="H33" s="347">
        <v>40</v>
      </c>
      <c r="I33" s="342">
        <f t="shared" si="0"/>
        <v>1.7280000000000002</v>
      </c>
      <c r="J33" s="340"/>
      <c r="K33" s="343"/>
      <c r="L33" s="348"/>
      <c r="M33" s="349"/>
      <c r="N33" s="342">
        <f t="shared" si="3"/>
        <v>2.028</v>
      </c>
      <c r="O33" s="342">
        <f t="shared" si="1"/>
        <v>6.3480000000000008</v>
      </c>
      <c r="P33" s="343">
        <f t="shared" si="6"/>
        <v>8823720.0000000019</v>
      </c>
      <c r="Q33" s="343">
        <f t="shared" si="4"/>
        <v>630504</v>
      </c>
      <c r="R33" s="343">
        <f t="shared" si="5"/>
        <v>8193216.0000000019</v>
      </c>
      <c r="S33" s="343">
        <v>22</v>
      </c>
      <c r="T33" s="405">
        <f t="shared" si="2"/>
        <v>8193216.0000000019</v>
      </c>
      <c r="U33" s="400"/>
      <c r="AC33" s="416"/>
      <c r="AG33" s="126"/>
      <c r="BP33" s="120"/>
      <c r="CA33" s="121"/>
    </row>
    <row r="34" spans="1:79" ht="15.75" customHeight="1">
      <c r="A34" s="338">
        <v>27</v>
      </c>
      <c r="B34" s="346" t="s">
        <v>217</v>
      </c>
      <c r="C34" s="344">
        <v>3.26</v>
      </c>
      <c r="D34" s="340">
        <v>0.3</v>
      </c>
      <c r="E34" s="340">
        <v>0.3</v>
      </c>
      <c r="F34" s="424"/>
      <c r="G34" s="340"/>
      <c r="H34" s="347">
        <v>40</v>
      </c>
      <c r="I34" s="342">
        <f t="shared" si="0"/>
        <v>1.4239999999999997</v>
      </c>
      <c r="J34" s="340"/>
      <c r="K34" s="343"/>
      <c r="L34" s="342"/>
      <c r="M34" s="345"/>
      <c r="N34" s="342">
        <f t="shared" si="3"/>
        <v>2.0239999999999996</v>
      </c>
      <c r="O34" s="342">
        <f t="shared" si="1"/>
        <v>5.2839999999999989</v>
      </c>
      <c r="P34" s="343">
        <f t="shared" si="6"/>
        <v>7344759.9999999981</v>
      </c>
      <c r="Q34" s="343">
        <f t="shared" si="4"/>
        <v>519581.99999999988</v>
      </c>
      <c r="R34" s="343">
        <f t="shared" si="5"/>
        <v>6825177.9999999981</v>
      </c>
      <c r="S34" s="343">
        <v>22</v>
      </c>
      <c r="T34" s="405">
        <f t="shared" si="2"/>
        <v>6825177.9999999981</v>
      </c>
      <c r="U34" s="400"/>
      <c r="AC34" s="416"/>
      <c r="AG34" s="126"/>
    </row>
    <row r="35" spans="1:79" ht="15.75" customHeight="1">
      <c r="A35" s="338">
        <v>28</v>
      </c>
      <c r="B35" s="346" t="s">
        <v>218</v>
      </c>
      <c r="C35" s="340">
        <v>2.67</v>
      </c>
      <c r="D35" s="340">
        <v>0.3</v>
      </c>
      <c r="E35" s="347">
        <v>0.3</v>
      </c>
      <c r="F35" s="424"/>
      <c r="G35" s="340"/>
      <c r="H35" s="340">
        <v>40</v>
      </c>
      <c r="I35" s="342">
        <f t="shared" si="0"/>
        <v>1.1879999999999997</v>
      </c>
      <c r="J35" s="340"/>
      <c r="K35" s="343"/>
      <c r="L35" s="342"/>
      <c r="M35" s="345"/>
      <c r="N35" s="342">
        <f t="shared" si="3"/>
        <v>1.7879999999999998</v>
      </c>
      <c r="O35" s="342">
        <f t="shared" si="1"/>
        <v>4.4580000000000002</v>
      </c>
      <c r="P35" s="343">
        <f t="shared" si="6"/>
        <v>6196620</v>
      </c>
      <c r="Q35" s="343">
        <f t="shared" si="4"/>
        <v>433471.49999999994</v>
      </c>
      <c r="R35" s="343">
        <f t="shared" si="5"/>
        <v>5763148.5</v>
      </c>
      <c r="S35" s="343">
        <v>22</v>
      </c>
      <c r="T35" s="405">
        <f t="shared" si="2"/>
        <v>5763148.5</v>
      </c>
      <c r="U35" s="400" t="s">
        <v>219</v>
      </c>
      <c r="AC35" s="416"/>
      <c r="AG35" s="126"/>
      <c r="BP35" s="120"/>
      <c r="CA35" s="121"/>
    </row>
    <row r="36" spans="1:79" ht="15.75" customHeight="1">
      <c r="A36" s="338">
        <v>29</v>
      </c>
      <c r="B36" s="346" t="s">
        <v>220</v>
      </c>
      <c r="C36" s="344">
        <v>2.2599999999999998</v>
      </c>
      <c r="D36" s="340"/>
      <c r="E36" s="340">
        <v>0.3</v>
      </c>
      <c r="F36" s="424"/>
      <c r="G36" s="340"/>
      <c r="H36" s="340">
        <v>40</v>
      </c>
      <c r="I36" s="342">
        <f t="shared" si="0"/>
        <v>0.90399999999999991</v>
      </c>
      <c r="J36" s="340"/>
      <c r="K36" s="343"/>
      <c r="L36" s="342"/>
      <c r="M36" s="345"/>
      <c r="N36" s="342">
        <f t="shared" si="3"/>
        <v>1.204</v>
      </c>
      <c r="O36" s="342">
        <f t="shared" si="1"/>
        <v>3.4639999999999995</v>
      </c>
      <c r="P36" s="343">
        <f t="shared" si="6"/>
        <v>4814959.9999999991</v>
      </c>
      <c r="Q36" s="343">
        <f t="shared" si="4"/>
        <v>329846.99999999994</v>
      </c>
      <c r="R36" s="343">
        <f t="shared" si="5"/>
        <v>4485112.9999999991</v>
      </c>
      <c r="S36" s="343">
        <v>22</v>
      </c>
      <c r="T36" s="405">
        <f t="shared" si="2"/>
        <v>4485112.9999999991</v>
      </c>
      <c r="U36" s="400"/>
      <c r="AC36" s="416"/>
      <c r="AG36" s="126"/>
      <c r="BP36" s="120"/>
      <c r="CA36" s="121"/>
    </row>
    <row r="37" spans="1:79" s="189" customFormat="1" ht="15.75" customHeight="1">
      <c r="A37" s="338">
        <v>30</v>
      </c>
      <c r="B37" s="346" t="s">
        <v>221</v>
      </c>
      <c r="C37" s="340">
        <v>3.86</v>
      </c>
      <c r="D37" s="340"/>
      <c r="E37" s="347">
        <v>0.3</v>
      </c>
      <c r="F37" s="424"/>
      <c r="G37" s="340"/>
      <c r="H37" s="347">
        <v>40</v>
      </c>
      <c r="I37" s="342">
        <f t="shared" si="0"/>
        <v>1.544</v>
      </c>
      <c r="J37" s="340"/>
      <c r="K37" s="343"/>
      <c r="L37" s="342"/>
      <c r="M37" s="345"/>
      <c r="N37" s="342">
        <f t="shared" si="3"/>
        <v>1.8440000000000001</v>
      </c>
      <c r="O37" s="342">
        <f t="shared" si="1"/>
        <v>5.7039999999999997</v>
      </c>
      <c r="P37" s="343">
        <f t="shared" si="6"/>
        <v>7928560</v>
      </c>
      <c r="Q37" s="343">
        <f t="shared" si="4"/>
        <v>563367</v>
      </c>
      <c r="R37" s="343">
        <f t="shared" si="5"/>
        <v>7365193</v>
      </c>
      <c r="S37" s="343">
        <v>22</v>
      </c>
      <c r="T37" s="405">
        <f t="shared" si="2"/>
        <v>7365193</v>
      </c>
      <c r="U37" s="400" t="s">
        <v>215</v>
      </c>
      <c r="V37" s="120"/>
      <c r="W37" s="120"/>
      <c r="X37" s="120"/>
      <c r="Y37" s="120"/>
      <c r="Z37" s="120"/>
      <c r="AA37" s="120"/>
      <c r="AB37" s="120"/>
      <c r="AC37" s="416"/>
      <c r="AD37" s="120"/>
      <c r="AE37" s="120"/>
      <c r="AF37" s="120"/>
      <c r="AG37" s="126"/>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121"/>
      <c r="BR37" s="121"/>
      <c r="BS37" s="121"/>
      <c r="BT37" s="121"/>
      <c r="BU37" s="121"/>
      <c r="BV37" s="121"/>
      <c r="BW37" s="121"/>
      <c r="BX37" s="121"/>
      <c r="BY37" s="121"/>
      <c r="BZ37" s="121"/>
    </row>
    <row r="38" spans="1:79" ht="15.75" customHeight="1">
      <c r="A38" s="338">
        <v>31</v>
      </c>
      <c r="B38" s="346" t="s">
        <v>222</v>
      </c>
      <c r="C38" s="340">
        <v>5.76</v>
      </c>
      <c r="D38" s="340">
        <v>0.5</v>
      </c>
      <c r="E38" s="347">
        <v>0.3</v>
      </c>
      <c r="F38" s="424"/>
      <c r="G38" s="340"/>
      <c r="H38" s="340">
        <v>40</v>
      </c>
      <c r="I38" s="342">
        <f t="shared" si="0"/>
        <v>2.5039999999999996</v>
      </c>
      <c r="J38" s="340"/>
      <c r="K38" s="343"/>
      <c r="L38" s="348"/>
      <c r="M38" s="349"/>
      <c r="N38" s="342">
        <f t="shared" si="3"/>
        <v>3.3039999999999994</v>
      </c>
      <c r="O38" s="342">
        <f t="shared" si="1"/>
        <v>9.0640000000000001</v>
      </c>
      <c r="P38" s="343">
        <f t="shared" si="6"/>
        <v>12598960</v>
      </c>
      <c r="Q38" s="343">
        <f t="shared" si="4"/>
        <v>913647</v>
      </c>
      <c r="R38" s="343">
        <f t="shared" si="5"/>
        <v>11685313</v>
      </c>
      <c r="S38" s="343">
        <v>22</v>
      </c>
      <c r="T38" s="405">
        <f t="shared" si="2"/>
        <v>11685313</v>
      </c>
      <c r="U38" s="400"/>
      <c r="AC38" s="416"/>
      <c r="AG38" s="126"/>
    </row>
    <row r="39" spans="1:79" ht="15.75" customHeight="1">
      <c r="A39" s="338">
        <v>32</v>
      </c>
      <c r="B39" s="346" t="s">
        <v>223</v>
      </c>
      <c r="C39" s="340">
        <v>4.0599999999999996</v>
      </c>
      <c r="D39" s="340"/>
      <c r="E39" s="340">
        <v>0.3</v>
      </c>
      <c r="F39" s="424">
        <v>0.1</v>
      </c>
      <c r="G39" s="340"/>
      <c r="H39" s="347">
        <v>40</v>
      </c>
      <c r="I39" s="342">
        <f t="shared" si="0"/>
        <v>1.6239999999999997</v>
      </c>
      <c r="J39" s="340"/>
      <c r="K39" s="343"/>
      <c r="L39" s="342"/>
      <c r="M39" s="345"/>
      <c r="N39" s="342">
        <f t="shared" si="3"/>
        <v>2.0239999999999996</v>
      </c>
      <c r="O39" s="342">
        <f t="shared" si="1"/>
        <v>6.0839999999999996</v>
      </c>
      <c r="P39" s="343">
        <f t="shared" si="6"/>
        <v>8456760</v>
      </c>
      <c r="Q39" s="343">
        <f t="shared" si="4"/>
        <v>592556.99999999988</v>
      </c>
      <c r="R39" s="343">
        <f t="shared" si="5"/>
        <v>7864203</v>
      </c>
      <c r="S39" s="343">
        <v>22</v>
      </c>
      <c r="T39" s="405">
        <f t="shared" si="2"/>
        <v>7864203</v>
      </c>
      <c r="U39" s="400"/>
      <c r="AC39" s="416">
        <v>0.1</v>
      </c>
      <c r="AG39" s="126"/>
      <c r="BP39" s="120"/>
      <c r="CA39" s="121"/>
    </row>
    <row r="40" spans="1:79" ht="15.75" customHeight="1">
      <c r="A40" s="338">
        <v>33</v>
      </c>
      <c r="B40" s="346" t="s">
        <v>224</v>
      </c>
      <c r="C40" s="340">
        <v>3.86</v>
      </c>
      <c r="D40" s="340"/>
      <c r="E40" s="347">
        <v>0.3</v>
      </c>
      <c r="F40" s="424">
        <v>0.2</v>
      </c>
      <c r="G40" s="340"/>
      <c r="H40" s="340">
        <v>40</v>
      </c>
      <c r="I40" s="342">
        <f t="shared" si="0"/>
        <v>1.544</v>
      </c>
      <c r="J40" s="340"/>
      <c r="K40" s="343"/>
      <c r="L40" s="342"/>
      <c r="M40" s="345"/>
      <c r="N40" s="342">
        <f t="shared" si="3"/>
        <v>2.044</v>
      </c>
      <c r="O40" s="342">
        <f t="shared" si="1"/>
        <v>5.9039999999999999</v>
      </c>
      <c r="P40" s="343">
        <f t="shared" si="6"/>
        <v>8206560</v>
      </c>
      <c r="Q40" s="343">
        <f t="shared" si="4"/>
        <v>563367</v>
      </c>
      <c r="R40" s="343">
        <f t="shared" si="5"/>
        <v>7643193</v>
      </c>
      <c r="S40" s="343">
        <v>22</v>
      </c>
      <c r="T40" s="405">
        <f t="shared" si="2"/>
        <v>7643193</v>
      </c>
      <c r="U40" s="400" t="s">
        <v>215</v>
      </c>
      <c r="AC40" s="416">
        <v>0.2</v>
      </c>
      <c r="AG40" s="126"/>
    </row>
    <row r="41" spans="1:79" ht="15.75" customHeight="1">
      <c r="A41" s="338">
        <v>34</v>
      </c>
      <c r="B41" s="350" t="s">
        <v>225</v>
      </c>
      <c r="C41" s="340">
        <v>2.46</v>
      </c>
      <c r="D41" s="340"/>
      <c r="E41" s="340">
        <v>0.3</v>
      </c>
      <c r="F41" s="428"/>
      <c r="G41" s="340"/>
      <c r="H41" s="347">
        <v>40</v>
      </c>
      <c r="I41" s="342">
        <f t="shared" si="0"/>
        <v>0.9840000000000001</v>
      </c>
      <c r="J41" s="340"/>
      <c r="K41" s="343"/>
      <c r="L41" s="342"/>
      <c r="M41" s="345"/>
      <c r="N41" s="342">
        <f t="shared" si="3"/>
        <v>1.284</v>
      </c>
      <c r="O41" s="342">
        <f t="shared" si="1"/>
        <v>3.7439999999999998</v>
      </c>
      <c r="P41" s="343">
        <f t="shared" si="6"/>
        <v>5204160</v>
      </c>
      <c r="Q41" s="343">
        <f t="shared" si="4"/>
        <v>359037</v>
      </c>
      <c r="R41" s="343">
        <f t="shared" si="5"/>
        <v>4845123</v>
      </c>
      <c r="S41" s="343">
        <v>22</v>
      </c>
      <c r="T41" s="405">
        <f t="shared" si="2"/>
        <v>4845123</v>
      </c>
      <c r="U41" s="400"/>
      <c r="AC41" s="416"/>
      <c r="AG41" s="126"/>
    </row>
    <row r="42" spans="1:79" ht="15.75" customHeight="1">
      <c r="A42" s="338">
        <v>35</v>
      </c>
      <c r="B42" s="346" t="s">
        <v>226</v>
      </c>
      <c r="C42" s="340">
        <v>2.66</v>
      </c>
      <c r="D42" s="340"/>
      <c r="E42" s="347">
        <v>0.3</v>
      </c>
      <c r="F42" s="424">
        <v>0.2</v>
      </c>
      <c r="G42" s="340"/>
      <c r="H42" s="347">
        <v>40</v>
      </c>
      <c r="I42" s="342">
        <f t="shared" si="0"/>
        <v>1.0640000000000001</v>
      </c>
      <c r="J42" s="340"/>
      <c r="K42" s="343"/>
      <c r="L42" s="342"/>
      <c r="M42" s="345"/>
      <c r="N42" s="342">
        <f t="shared" si="3"/>
        <v>1.5640000000000001</v>
      </c>
      <c r="O42" s="342">
        <f t="shared" si="1"/>
        <v>4.2240000000000002</v>
      </c>
      <c r="P42" s="343">
        <f t="shared" si="6"/>
        <v>5871360</v>
      </c>
      <c r="Q42" s="343">
        <f t="shared" si="4"/>
        <v>388227</v>
      </c>
      <c r="R42" s="343">
        <f t="shared" si="5"/>
        <v>5483133</v>
      </c>
      <c r="S42" s="343">
        <v>22</v>
      </c>
      <c r="T42" s="405">
        <f t="shared" si="2"/>
        <v>5483133</v>
      </c>
      <c r="U42" s="400"/>
      <c r="AC42" s="416">
        <v>0.2</v>
      </c>
      <c r="AG42" s="126"/>
    </row>
    <row r="43" spans="1:79" s="121" customFormat="1" ht="15.75" customHeight="1">
      <c r="A43" s="338">
        <v>36</v>
      </c>
      <c r="B43" s="355" t="s">
        <v>227</v>
      </c>
      <c r="C43" s="340">
        <v>2.34</v>
      </c>
      <c r="D43" s="347">
        <v>0.3</v>
      </c>
      <c r="E43" s="347">
        <v>0.3</v>
      </c>
      <c r="F43" s="424"/>
      <c r="G43" s="340"/>
      <c r="H43" s="347">
        <v>40</v>
      </c>
      <c r="I43" s="342">
        <f t="shared" si="0"/>
        <v>1.056</v>
      </c>
      <c r="J43" s="340"/>
      <c r="K43" s="343"/>
      <c r="L43" s="344"/>
      <c r="M43" s="345"/>
      <c r="N43" s="342">
        <f t="shared" si="3"/>
        <v>1.6560000000000001</v>
      </c>
      <c r="O43" s="342">
        <f t="shared" si="1"/>
        <v>3.996</v>
      </c>
      <c r="P43" s="343">
        <f t="shared" si="6"/>
        <v>5554440</v>
      </c>
      <c r="Q43" s="343">
        <f t="shared" si="4"/>
        <v>385307.99999999994</v>
      </c>
      <c r="R43" s="343">
        <f t="shared" si="5"/>
        <v>5169132</v>
      </c>
      <c r="S43" s="343">
        <v>22</v>
      </c>
      <c r="T43" s="405">
        <f t="shared" si="2"/>
        <v>5169132</v>
      </c>
      <c r="U43" s="400" t="s">
        <v>219</v>
      </c>
      <c r="V43" s="120"/>
      <c r="W43" s="120"/>
      <c r="X43" s="120"/>
      <c r="Y43" s="120"/>
      <c r="Z43" s="120"/>
      <c r="AA43" s="120"/>
      <c r="AB43" s="120"/>
      <c r="AC43" s="416"/>
      <c r="AD43" s="120"/>
      <c r="AE43" s="120"/>
      <c r="AF43" s="120"/>
      <c r="AG43" s="126"/>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row>
    <row r="44" spans="1:79" ht="15.75" customHeight="1">
      <c r="A44" s="338">
        <v>37</v>
      </c>
      <c r="B44" s="346" t="s">
        <v>217</v>
      </c>
      <c r="C44" s="344">
        <v>2.86</v>
      </c>
      <c r="D44" s="340"/>
      <c r="E44" s="340">
        <v>0.3</v>
      </c>
      <c r="F44" s="424"/>
      <c r="G44" s="340"/>
      <c r="H44" s="347">
        <v>40</v>
      </c>
      <c r="I44" s="342">
        <f t="shared" si="0"/>
        <v>1.1439999999999999</v>
      </c>
      <c r="J44" s="340"/>
      <c r="K44" s="343"/>
      <c r="L44" s="342"/>
      <c r="M44" s="345"/>
      <c r="N44" s="342">
        <f t="shared" si="3"/>
        <v>1.444</v>
      </c>
      <c r="O44" s="342">
        <f t="shared" si="1"/>
        <v>4.3040000000000003</v>
      </c>
      <c r="P44" s="343">
        <f t="shared" si="6"/>
        <v>5982560</v>
      </c>
      <c r="Q44" s="343">
        <f t="shared" si="4"/>
        <v>417417</v>
      </c>
      <c r="R44" s="343">
        <f t="shared" si="5"/>
        <v>5565143</v>
      </c>
      <c r="S44" s="343">
        <v>22</v>
      </c>
      <c r="T44" s="405">
        <f t="shared" si="2"/>
        <v>5565143</v>
      </c>
      <c r="U44" s="400"/>
      <c r="AC44" s="416"/>
      <c r="AG44" s="126"/>
    </row>
    <row r="45" spans="1:79" ht="15.75" customHeight="1">
      <c r="A45" s="338">
        <v>38</v>
      </c>
      <c r="B45" s="346" t="s">
        <v>228</v>
      </c>
      <c r="C45" s="340">
        <v>4.0599999999999996</v>
      </c>
      <c r="D45" s="340">
        <v>0.3</v>
      </c>
      <c r="E45" s="347">
        <v>0.3</v>
      </c>
      <c r="F45" s="341"/>
      <c r="G45" s="340"/>
      <c r="H45" s="340">
        <v>40</v>
      </c>
      <c r="I45" s="342">
        <f t="shared" si="0"/>
        <v>1.8414399999999997</v>
      </c>
      <c r="J45" s="340"/>
      <c r="K45" s="343">
        <v>6</v>
      </c>
      <c r="L45" s="342">
        <f>C45*K45/100</f>
        <v>0.24359999999999998</v>
      </c>
      <c r="M45" s="345">
        <v>0.3</v>
      </c>
      <c r="N45" s="342">
        <f t="shared" si="3"/>
        <v>2.9850399999999992</v>
      </c>
      <c r="O45" s="342">
        <f t="shared" si="1"/>
        <v>7.0450399999999984</v>
      </c>
      <c r="P45" s="343">
        <f t="shared" si="6"/>
        <v>9792605.5999999978</v>
      </c>
      <c r="Q45" s="343">
        <f t="shared" si="4"/>
        <v>671895.41999999993</v>
      </c>
      <c r="R45" s="343">
        <f t="shared" si="5"/>
        <v>9120710.1799999978</v>
      </c>
      <c r="S45" s="343">
        <v>22</v>
      </c>
      <c r="T45" s="405">
        <f t="shared" si="2"/>
        <v>9120710.1799999978</v>
      </c>
      <c r="U45" s="400" t="s">
        <v>215</v>
      </c>
      <c r="AC45" s="416"/>
      <c r="AG45" s="126"/>
      <c r="BP45" s="120"/>
      <c r="CA45" s="121"/>
    </row>
    <row r="46" spans="1:79" s="189" customFormat="1" ht="15.75" customHeight="1">
      <c r="A46" s="338">
        <v>39</v>
      </c>
      <c r="B46" s="346" t="s">
        <v>229</v>
      </c>
      <c r="C46" s="340">
        <v>3.45</v>
      </c>
      <c r="D46" s="340"/>
      <c r="E46" s="347">
        <v>0.3</v>
      </c>
      <c r="F46" s="341">
        <v>0.4</v>
      </c>
      <c r="G46" s="340"/>
      <c r="H46" s="340">
        <v>40</v>
      </c>
      <c r="I46" s="342">
        <f t="shared" si="0"/>
        <v>1.38</v>
      </c>
      <c r="J46" s="340"/>
      <c r="K46" s="343"/>
      <c r="L46" s="344"/>
      <c r="M46" s="345"/>
      <c r="N46" s="342">
        <f t="shared" si="3"/>
        <v>2.08</v>
      </c>
      <c r="O46" s="342">
        <f t="shared" si="1"/>
        <v>5.53</v>
      </c>
      <c r="P46" s="343">
        <f t="shared" si="6"/>
        <v>7686700</v>
      </c>
      <c r="Q46" s="343">
        <f t="shared" si="4"/>
        <v>503527.5</v>
      </c>
      <c r="R46" s="343">
        <f t="shared" si="5"/>
        <v>7183172.5</v>
      </c>
      <c r="S46" s="343">
        <v>22</v>
      </c>
      <c r="T46" s="405">
        <f t="shared" si="2"/>
        <v>7183172.4999999991</v>
      </c>
      <c r="U46" s="400"/>
      <c r="V46" s="188"/>
      <c r="W46" s="188"/>
      <c r="X46" s="188"/>
      <c r="Y46" s="188"/>
      <c r="Z46" s="188"/>
      <c r="AA46" s="188"/>
      <c r="AB46" s="188"/>
      <c r="AC46" s="413">
        <v>0.4</v>
      </c>
      <c r="AD46" s="188"/>
      <c r="AE46" s="188"/>
      <c r="AF46" s="188"/>
      <c r="AG46" s="126"/>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row>
    <row r="47" spans="1:79" s="189" customFormat="1" ht="15.75" customHeight="1">
      <c r="A47" s="338">
        <v>40</v>
      </c>
      <c r="B47" s="346" t="s">
        <v>230</v>
      </c>
      <c r="C47" s="340">
        <v>2.91</v>
      </c>
      <c r="D47" s="340">
        <v>0.3</v>
      </c>
      <c r="E47" s="347">
        <v>0.3</v>
      </c>
      <c r="F47" s="429"/>
      <c r="G47" s="347"/>
      <c r="H47" s="340">
        <v>40</v>
      </c>
      <c r="I47" s="342">
        <f t="shared" si="0"/>
        <v>1.284</v>
      </c>
      <c r="J47" s="347"/>
      <c r="K47" s="343"/>
      <c r="L47" s="348"/>
      <c r="M47" s="349"/>
      <c r="N47" s="342">
        <f t="shared" si="3"/>
        <v>1.8839999999999999</v>
      </c>
      <c r="O47" s="342">
        <f t="shared" si="1"/>
        <v>4.7940000000000005</v>
      </c>
      <c r="P47" s="343">
        <f t="shared" si="6"/>
        <v>6663660.0000000009</v>
      </c>
      <c r="Q47" s="343">
        <f t="shared" si="4"/>
        <v>468499.5</v>
      </c>
      <c r="R47" s="343">
        <f t="shared" si="5"/>
        <v>6195160.5000000009</v>
      </c>
      <c r="S47" s="343">
        <v>22</v>
      </c>
      <c r="T47" s="405">
        <f t="shared" si="2"/>
        <v>6195160.5000000009</v>
      </c>
      <c r="U47" s="400"/>
      <c r="V47" s="120"/>
      <c r="W47" s="120"/>
      <c r="X47" s="120"/>
      <c r="Y47" s="120"/>
      <c r="Z47" s="120"/>
      <c r="AA47" s="120"/>
      <c r="AB47" s="120"/>
      <c r="AC47" s="416"/>
      <c r="AD47" s="120"/>
      <c r="AE47" s="120"/>
      <c r="AF47" s="120"/>
      <c r="AG47" s="126"/>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1"/>
      <c r="BQ47" s="121"/>
      <c r="BR47" s="121"/>
      <c r="BS47" s="121"/>
      <c r="BT47" s="121"/>
      <c r="BU47" s="121"/>
      <c r="BV47" s="121"/>
      <c r="BW47" s="121"/>
      <c r="BX47" s="121"/>
      <c r="BY47" s="121"/>
      <c r="BZ47" s="121"/>
    </row>
    <row r="48" spans="1:79" ht="15.75" customHeight="1">
      <c r="A48" s="338">
        <v>41</v>
      </c>
      <c r="B48" s="346" t="s">
        <v>231</v>
      </c>
      <c r="C48" s="344">
        <v>4.0599999999999996</v>
      </c>
      <c r="D48" s="340"/>
      <c r="E48" s="340">
        <v>0.3</v>
      </c>
      <c r="F48" s="341">
        <v>0.3</v>
      </c>
      <c r="G48" s="340"/>
      <c r="H48" s="347">
        <v>70</v>
      </c>
      <c r="I48" s="342">
        <f t="shared" si="0"/>
        <v>3.04094</v>
      </c>
      <c r="J48" s="340"/>
      <c r="K48" s="343">
        <v>7</v>
      </c>
      <c r="L48" s="342">
        <f>C48*K48/100</f>
        <v>0.28420000000000001</v>
      </c>
      <c r="M48" s="345"/>
      <c r="N48" s="342">
        <f t="shared" si="3"/>
        <v>3.9251399999999999</v>
      </c>
      <c r="O48" s="342">
        <f t="shared" si="1"/>
        <v>7.9851399999999995</v>
      </c>
      <c r="P48" s="343">
        <f t="shared" si="6"/>
        <v>11099344.6</v>
      </c>
      <c r="Q48" s="343">
        <f t="shared" si="4"/>
        <v>634035.99</v>
      </c>
      <c r="R48" s="343">
        <f t="shared" si="5"/>
        <v>10465308.609999999</v>
      </c>
      <c r="S48" s="343">
        <v>22</v>
      </c>
      <c r="T48" s="405">
        <f t="shared" si="2"/>
        <v>10465308.609999999</v>
      </c>
      <c r="U48" s="400" t="s">
        <v>215</v>
      </c>
      <c r="AC48" s="416">
        <v>0.3</v>
      </c>
      <c r="AG48" s="126"/>
    </row>
    <row r="49" spans="1:79" ht="15.75" customHeight="1">
      <c r="A49" s="338">
        <v>42</v>
      </c>
      <c r="B49" s="346" t="s">
        <v>232</v>
      </c>
      <c r="C49" s="344">
        <f>3.06+0.06</f>
        <v>3.12</v>
      </c>
      <c r="D49" s="340"/>
      <c r="E49" s="347">
        <v>0.3</v>
      </c>
      <c r="F49" s="341">
        <v>0.4</v>
      </c>
      <c r="G49" s="340"/>
      <c r="H49" s="347">
        <v>40</v>
      </c>
      <c r="I49" s="342">
        <f t="shared" si="0"/>
        <v>1.2480000000000002</v>
      </c>
      <c r="J49" s="340"/>
      <c r="K49" s="343"/>
      <c r="L49" s="342"/>
      <c r="M49" s="345"/>
      <c r="N49" s="342">
        <f t="shared" si="3"/>
        <v>1.9480000000000002</v>
      </c>
      <c r="O49" s="342">
        <f t="shared" si="1"/>
        <v>5.0680000000000005</v>
      </c>
      <c r="P49" s="343">
        <f t="shared" si="6"/>
        <v>7044520.0000000009</v>
      </c>
      <c r="Q49" s="343">
        <f t="shared" si="4"/>
        <v>455364</v>
      </c>
      <c r="R49" s="343">
        <f t="shared" si="5"/>
        <v>6589156.0000000009</v>
      </c>
      <c r="S49" s="343">
        <v>22</v>
      </c>
      <c r="T49" s="405">
        <f t="shared" si="2"/>
        <v>6589156.0000000009</v>
      </c>
      <c r="U49" s="400"/>
      <c r="AC49" s="416">
        <v>0.4</v>
      </c>
      <c r="AG49" s="126"/>
    </row>
    <row r="50" spans="1:79" s="189" customFormat="1" ht="15.75" customHeight="1">
      <c r="A50" s="338">
        <v>43</v>
      </c>
      <c r="B50" s="346" t="s">
        <v>233</v>
      </c>
      <c r="C50" s="344">
        <v>3.33</v>
      </c>
      <c r="D50" s="340">
        <v>0.4</v>
      </c>
      <c r="E50" s="347">
        <v>0.3</v>
      </c>
      <c r="F50" s="341">
        <v>0.4</v>
      </c>
      <c r="G50" s="340"/>
      <c r="H50" s="347">
        <v>40</v>
      </c>
      <c r="I50" s="342">
        <f t="shared" si="0"/>
        <v>1.492</v>
      </c>
      <c r="J50" s="340"/>
      <c r="K50" s="343"/>
      <c r="L50" s="342"/>
      <c r="M50" s="345"/>
      <c r="N50" s="342">
        <f t="shared" si="3"/>
        <v>2.5920000000000001</v>
      </c>
      <c r="O50" s="342">
        <f t="shared" si="1"/>
        <v>5.9220000000000006</v>
      </c>
      <c r="P50" s="343">
        <f t="shared" si="6"/>
        <v>8231580.0000000009</v>
      </c>
      <c r="Q50" s="343">
        <f t="shared" si="4"/>
        <v>544393.5</v>
      </c>
      <c r="R50" s="343">
        <f t="shared" si="5"/>
        <v>7687186.5000000009</v>
      </c>
      <c r="S50" s="343">
        <v>22</v>
      </c>
      <c r="T50" s="405">
        <f t="shared" si="2"/>
        <v>7687186.5000000009</v>
      </c>
      <c r="U50" s="400" t="s">
        <v>219</v>
      </c>
      <c r="V50" s="120"/>
      <c r="W50" s="120"/>
      <c r="X50" s="120"/>
      <c r="Y50" s="120"/>
      <c r="Z50" s="120"/>
      <c r="AA50" s="120"/>
      <c r="AB50" s="120"/>
      <c r="AC50" s="416">
        <v>0.4</v>
      </c>
      <c r="AD50" s="120"/>
      <c r="AE50" s="120"/>
      <c r="AF50" s="120"/>
      <c r="AG50" s="126"/>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121"/>
      <c r="BR50" s="121"/>
      <c r="BS50" s="121"/>
      <c r="BT50" s="121"/>
      <c r="BU50" s="121"/>
      <c r="BV50" s="121"/>
      <c r="BW50" s="121"/>
      <c r="BX50" s="121"/>
      <c r="BY50" s="121"/>
      <c r="BZ50" s="121"/>
    </row>
    <row r="51" spans="1:79" s="121" customFormat="1" ht="15.75" customHeight="1">
      <c r="A51" s="338">
        <v>44</v>
      </c>
      <c r="B51" s="346" t="s">
        <v>234</v>
      </c>
      <c r="C51" s="340">
        <v>4.0599999999999996</v>
      </c>
      <c r="D51" s="340"/>
      <c r="E51" s="347">
        <v>0.3</v>
      </c>
      <c r="F51" s="341">
        <v>0.3</v>
      </c>
      <c r="G51" s="340"/>
      <c r="H51" s="340">
        <v>70</v>
      </c>
      <c r="I51" s="342">
        <f t="shared" si="0"/>
        <v>3.0693599999999996</v>
      </c>
      <c r="J51" s="340"/>
      <c r="K51" s="343">
        <v>8</v>
      </c>
      <c r="L51" s="342">
        <f>C51*K51/100</f>
        <v>0.32479999999999998</v>
      </c>
      <c r="M51" s="345"/>
      <c r="N51" s="342">
        <f t="shared" si="3"/>
        <v>3.9941599999999999</v>
      </c>
      <c r="O51" s="342">
        <f t="shared" si="1"/>
        <v>8.0541599999999995</v>
      </c>
      <c r="P51" s="343">
        <f t="shared" si="6"/>
        <v>11195282.399999999</v>
      </c>
      <c r="Q51" s="343">
        <f t="shared" si="4"/>
        <v>639961.55999999982</v>
      </c>
      <c r="R51" s="343">
        <f t="shared" si="5"/>
        <v>10555320.839999998</v>
      </c>
      <c r="S51" s="343">
        <v>22</v>
      </c>
      <c r="T51" s="405">
        <f t="shared" si="2"/>
        <v>10555320.839999998</v>
      </c>
      <c r="U51" s="400"/>
      <c r="V51" s="120"/>
      <c r="W51" s="120"/>
      <c r="X51" s="120"/>
      <c r="Y51" s="120"/>
      <c r="Z51" s="120"/>
      <c r="AA51" s="120"/>
      <c r="AB51" s="120"/>
      <c r="AC51" s="416">
        <v>0.3</v>
      </c>
      <c r="AD51" s="120"/>
      <c r="AE51" s="120"/>
      <c r="AF51" s="120"/>
      <c r="AG51" s="126"/>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row>
    <row r="52" spans="1:79" s="189" customFormat="1" ht="15.75" customHeight="1">
      <c r="A52" s="338">
        <v>45</v>
      </c>
      <c r="B52" s="346" t="s">
        <v>235</v>
      </c>
      <c r="C52" s="344">
        <v>4.0599999999999996</v>
      </c>
      <c r="D52" s="340"/>
      <c r="E52" s="340">
        <v>0.3</v>
      </c>
      <c r="F52" s="341">
        <v>0.2</v>
      </c>
      <c r="G52" s="340"/>
      <c r="H52" s="347">
        <v>40</v>
      </c>
      <c r="I52" s="342">
        <f t="shared" si="0"/>
        <v>1.77016</v>
      </c>
      <c r="J52" s="340"/>
      <c r="K52" s="343">
        <v>9</v>
      </c>
      <c r="L52" s="342">
        <f>C52*K52/100</f>
        <v>0.3654</v>
      </c>
      <c r="M52" s="345"/>
      <c r="N52" s="342">
        <f t="shared" si="3"/>
        <v>2.6355599999999999</v>
      </c>
      <c r="O52" s="342">
        <f t="shared" si="1"/>
        <v>6.6955599999999995</v>
      </c>
      <c r="P52" s="343">
        <f t="shared" si="6"/>
        <v>9306828.3999999985</v>
      </c>
      <c r="Q52" s="343">
        <f t="shared" si="4"/>
        <v>645887.13</v>
      </c>
      <c r="R52" s="343">
        <f t="shared" si="5"/>
        <v>8660941.2699999977</v>
      </c>
      <c r="S52" s="343">
        <v>22</v>
      </c>
      <c r="T52" s="405">
        <f t="shared" si="2"/>
        <v>8660941.2699999977</v>
      </c>
      <c r="U52" s="400"/>
      <c r="V52" s="120"/>
      <c r="W52" s="120"/>
      <c r="X52" s="120"/>
      <c r="Y52" s="120"/>
      <c r="Z52" s="120"/>
      <c r="AA52" s="120"/>
      <c r="AB52" s="120"/>
      <c r="AC52" s="416">
        <v>0.2</v>
      </c>
      <c r="AD52" s="120"/>
      <c r="AE52" s="120"/>
      <c r="AF52" s="120"/>
      <c r="AG52" s="126"/>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121"/>
      <c r="BR52" s="121"/>
      <c r="BS52" s="121"/>
      <c r="BT52" s="121"/>
      <c r="BU52" s="121"/>
      <c r="BV52" s="121"/>
      <c r="BW52" s="121"/>
      <c r="BX52" s="121"/>
      <c r="BY52" s="121"/>
      <c r="BZ52" s="121"/>
    </row>
    <row r="53" spans="1:79" s="180" customFormat="1" ht="15.75" customHeight="1">
      <c r="A53" s="338">
        <v>46</v>
      </c>
      <c r="B53" s="346" t="s">
        <v>236</v>
      </c>
      <c r="C53" s="344">
        <v>3.86</v>
      </c>
      <c r="D53" s="340"/>
      <c r="E53" s="347">
        <v>0.3</v>
      </c>
      <c r="F53" s="341"/>
      <c r="G53" s="340"/>
      <c r="H53" s="347">
        <v>40</v>
      </c>
      <c r="I53" s="342">
        <f t="shared" si="0"/>
        <v>1.544</v>
      </c>
      <c r="J53" s="340"/>
      <c r="K53" s="343"/>
      <c r="L53" s="342"/>
      <c r="M53" s="345"/>
      <c r="N53" s="342">
        <f t="shared" si="3"/>
        <v>1.8440000000000001</v>
      </c>
      <c r="O53" s="342">
        <f t="shared" si="1"/>
        <v>5.7039999999999997</v>
      </c>
      <c r="P53" s="343">
        <f t="shared" si="6"/>
        <v>7928560</v>
      </c>
      <c r="Q53" s="343">
        <f t="shared" si="4"/>
        <v>563367</v>
      </c>
      <c r="R53" s="343">
        <f t="shared" si="5"/>
        <v>7365193</v>
      </c>
      <c r="S53" s="343">
        <v>22</v>
      </c>
      <c r="T53" s="405">
        <f t="shared" si="2"/>
        <v>7365193</v>
      </c>
      <c r="U53" s="400"/>
      <c r="V53" s="120"/>
      <c r="W53" s="120"/>
      <c r="X53" s="120"/>
      <c r="Y53" s="120"/>
      <c r="Z53" s="120"/>
      <c r="AA53" s="120"/>
      <c r="AB53" s="120"/>
      <c r="AC53" s="416"/>
      <c r="AD53" s="120"/>
      <c r="AE53" s="120"/>
      <c r="AF53" s="120"/>
      <c r="AG53" s="126"/>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121"/>
      <c r="BR53" s="121"/>
      <c r="BS53" s="121"/>
      <c r="BT53" s="121"/>
      <c r="BU53" s="121"/>
      <c r="BV53" s="121"/>
      <c r="BW53" s="121"/>
      <c r="BX53" s="121"/>
      <c r="BY53" s="121"/>
      <c r="BZ53" s="121"/>
    </row>
    <row r="54" spans="1:79" s="189" customFormat="1" ht="15.75" customHeight="1">
      <c r="A54" s="338">
        <v>47</v>
      </c>
      <c r="B54" s="346" t="s">
        <v>237</v>
      </c>
      <c r="C54" s="340">
        <v>4.0599999999999996</v>
      </c>
      <c r="D54" s="340"/>
      <c r="E54" s="340">
        <v>0.3</v>
      </c>
      <c r="F54" s="341">
        <v>0.4</v>
      </c>
      <c r="G54" s="340"/>
      <c r="H54" s="340">
        <v>40</v>
      </c>
      <c r="I54" s="342">
        <f t="shared" si="0"/>
        <v>1.7051999999999998</v>
      </c>
      <c r="J54" s="340"/>
      <c r="K54" s="343">
        <v>5</v>
      </c>
      <c r="L54" s="342">
        <f>C54*K54/100</f>
        <v>0.20299999999999996</v>
      </c>
      <c r="M54" s="349"/>
      <c r="N54" s="342">
        <f t="shared" si="3"/>
        <v>2.6081999999999996</v>
      </c>
      <c r="O54" s="342">
        <f t="shared" si="1"/>
        <v>6.6681999999999988</v>
      </c>
      <c r="P54" s="343">
        <f t="shared" si="6"/>
        <v>9268797.9999999981</v>
      </c>
      <c r="Q54" s="343">
        <f t="shared" si="4"/>
        <v>622184.85</v>
      </c>
      <c r="R54" s="343">
        <f t="shared" si="5"/>
        <v>8646613.1499999985</v>
      </c>
      <c r="S54" s="343">
        <v>22</v>
      </c>
      <c r="T54" s="405">
        <f t="shared" si="2"/>
        <v>8646613.1499999985</v>
      </c>
      <c r="U54" s="400"/>
      <c r="V54" s="193"/>
      <c r="W54" s="193"/>
      <c r="X54" s="193"/>
      <c r="Y54" s="193"/>
      <c r="Z54" s="193"/>
      <c r="AA54" s="193"/>
      <c r="AB54" s="193"/>
      <c r="AC54" s="417">
        <v>0.4</v>
      </c>
      <c r="AD54" s="193"/>
      <c r="AE54" s="193"/>
      <c r="AF54" s="193"/>
      <c r="AG54" s="126"/>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62"/>
      <c r="BQ54" s="162"/>
      <c r="BR54" s="162"/>
      <c r="BS54" s="162"/>
      <c r="BT54" s="162"/>
      <c r="BU54" s="162"/>
      <c r="BV54" s="162"/>
      <c r="BW54" s="162"/>
      <c r="BX54" s="162"/>
      <c r="BY54" s="162"/>
      <c r="BZ54" s="162"/>
    </row>
    <row r="55" spans="1:79" s="180" customFormat="1" ht="15.75" customHeight="1">
      <c r="A55" s="338">
        <v>48</v>
      </c>
      <c r="B55" s="346" t="s">
        <v>238</v>
      </c>
      <c r="C55" s="340">
        <v>2.46</v>
      </c>
      <c r="D55" s="340"/>
      <c r="E55" s="347">
        <v>0.3</v>
      </c>
      <c r="F55" s="341">
        <v>0.4</v>
      </c>
      <c r="G55" s="340"/>
      <c r="H55" s="340">
        <v>40</v>
      </c>
      <c r="I55" s="342">
        <f t="shared" si="0"/>
        <v>0.9840000000000001</v>
      </c>
      <c r="J55" s="340"/>
      <c r="K55" s="343"/>
      <c r="L55" s="342"/>
      <c r="M55" s="345"/>
      <c r="N55" s="342">
        <f t="shared" si="3"/>
        <v>1.6840000000000002</v>
      </c>
      <c r="O55" s="342">
        <f t="shared" si="1"/>
        <v>4.1440000000000001</v>
      </c>
      <c r="P55" s="343">
        <f t="shared" si="6"/>
        <v>5760160</v>
      </c>
      <c r="Q55" s="343">
        <f t="shared" si="4"/>
        <v>359037</v>
      </c>
      <c r="R55" s="343">
        <f t="shared" si="5"/>
        <v>5401123</v>
      </c>
      <c r="S55" s="343">
        <v>22</v>
      </c>
      <c r="T55" s="405">
        <f t="shared" si="2"/>
        <v>5401123</v>
      </c>
      <c r="U55" s="400"/>
      <c r="V55" s="120"/>
      <c r="W55" s="120"/>
      <c r="X55" s="120"/>
      <c r="Y55" s="120"/>
      <c r="Z55" s="120"/>
      <c r="AA55" s="120"/>
      <c r="AB55" s="120"/>
      <c r="AC55" s="416">
        <v>0.4</v>
      </c>
      <c r="AD55" s="120"/>
      <c r="AE55" s="120"/>
      <c r="AF55" s="120"/>
      <c r="AG55" s="126"/>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1"/>
      <c r="BR55" s="121"/>
      <c r="BS55" s="121"/>
      <c r="BT55" s="121"/>
      <c r="BU55" s="121"/>
      <c r="BV55" s="121"/>
      <c r="BW55" s="121"/>
      <c r="BX55" s="121"/>
      <c r="BY55" s="121"/>
      <c r="BZ55" s="121"/>
      <c r="CA55" s="121"/>
    </row>
    <row r="56" spans="1:79" s="534" customFormat="1" ht="15.75" customHeight="1">
      <c r="A56" s="475">
        <v>49</v>
      </c>
      <c r="B56" s="525" t="s">
        <v>239</v>
      </c>
      <c r="C56" s="526">
        <v>2.46</v>
      </c>
      <c r="D56" s="526"/>
      <c r="E56" s="527"/>
      <c r="F56" s="429">
        <v>0.3</v>
      </c>
      <c r="G56" s="429"/>
      <c r="H56" s="429">
        <v>70</v>
      </c>
      <c r="I56" s="483">
        <f t="shared" si="0"/>
        <v>1.722</v>
      </c>
      <c r="J56" s="526"/>
      <c r="K56" s="484"/>
      <c r="L56" s="528"/>
      <c r="M56" s="529"/>
      <c r="N56" s="483">
        <f t="shared" si="3"/>
        <v>2.0219999999999998</v>
      </c>
      <c r="O56" s="483">
        <f t="shared" si="1"/>
        <v>4.4819999999999993</v>
      </c>
      <c r="P56" s="484">
        <f t="shared" si="6"/>
        <v>6229979.9999999991</v>
      </c>
      <c r="Q56" s="484">
        <f t="shared" si="4"/>
        <v>359037</v>
      </c>
      <c r="R56" s="484">
        <f t="shared" si="5"/>
        <v>5870942.9999999991</v>
      </c>
      <c r="S56" s="484">
        <v>22</v>
      </c>
      <c r="T56" s="485">
        <f t="shared" si="2"/>
        <v>5870942.9999999991</v>
      </c>
      <c r="U56" s="530" t="s">
        <v>381</v>
      </c>
      <c r="V56" s="509"/>
      <c r="W56" s="531"/>
      <c r="X56" s="531"/>
      <c r="Y56" s="531"/>
      <c r="Z56" s="531"/>
      <c r="AA56" s="531"/>
      <c r="AB56" s="531"/>
      <c r="AC56" s="532">
        <v>0.3</v>
      </c>
      <c r="AD56" s="531"/>
      <c r="AE56" s="531"/>
      <c r="AF56" s="531"/>
      <c r="AG56" s="533"/>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1"/>
      <c r="BI56" s="531"/>
      <c r="BJ56" s="531"/>
      <c r="BK56" s="531"/>
      <c r="BL56" s="531"/>
      <c r="BM56" s="531"/>
      <c r="BN56" s="531"/>
      <c r="BO56" s="531"/>
      <c r="BP56" s="531"/>
    </row>
    <row r="57" spans="1:79" s="180" customFormat="1" ht="15.75" customHeight="1">
      <c r="A57" s="338">
        <v>50</v>
      </c>
      <c r="B57" s="355" t="s">
        <v>240</v>
      </c>
      <c r="C57" s="357">
        <v>2.46</v>
      </c>
      <c r="D57" s="357"/>
      <c r="E57" s="357"/>
      <c r="F57" s="427"/>
      <c r="G57" s="357"/>
      <c r="H57" s="357">
        <v>70</v>
      </c>
      <c r="I57" s="358">
        <f t="shared" si="0"/>
        <v>1.722</v>
      </c>
      <c r="J57" s="357"/>
      <c r="K57" s="359"/>
      <c r="L57" s="358"/>
      <c r="M57" s="360"/>
      <c r="N57" s="358">
        <f t="shared" si="3"/>
        <v>1.722</v>
      </c>
      <c r="O57" s="358">
        <f t="shared" si="1"/>
        <v>4.1820000000000004</v>
      </c>
      <c r="P57" s="359">
        <f t="shared" si="6"/>
        <v>5812980.0000000009</v>
      </c>
      <c r="Q57" s="359">
        <f t="shared" si="4"/>
        <v>359037</v>
      </c>
      <c r="R57" s="359">
        <f t="shared" si="5"/>
        <v>5453943.0000000009</v>
      </c>
      <c r="S57" s="359">
        <v>22</v>
      </c>
      <c r="T57" s="405">
        <f t="shared" si="2"/>
        <v>5453943.0000000009</v>
      </c>
      <c r="U57" s="404" t="s">
        <v>241</v>
      </c>
      <c r="V57" s="120" t="s">
        <v>242</v>
      </c>
      <c r="W57" s="120"/>
      <c r="X57" s="120"/>
      <c r="Y57" s="120"/>
      <c r="Z57" s="120"/>
      <c r="AA57" s="120"/>
      <c r="AB57" s="120"/>
      <c r="AC57" s="416"/>
      <c r="AD57" s="120"/>
      <c r="AE57" s="120"/>
      <c r="AF57" s="120"/>
      <c r="AG57" s="126"/>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1"/>
      <c r="BR57" s="121"/>
      <c r="BS57" s="121"/>
      <c r="BT57" s="121"/>
      <c r="BU57" s="121"/>
      <c r="BV57" s="121"/>
      <c r="BW57" s="121"/>
      <c r="BX57" s="121"/>
      <c r="BY57" s="121"/>
      <c r="BZ57" s="121"/>
      <c r="CA57" s="121"/>
    </row>
    <row r="58" spans="1:79" s="189" customFormat="1" ht="15.75" customHeight="1">
      <c r="A58" s="338">
        <v>51</v>
      </c>
      <c r="B58" s="346" t="s">
        <v>243</v>
      </c>
      <c r="C58" s="344"/>
      <c r="D58" s="340"/>
      <c r="E58" s="340"/>
      <c r="F58" s="341"/>
      <c r="G58" s="340"/>
      <c r="H58" s="340">
        <v>60</v>
      </c>
      <c r="I58" s="342">
        <f t="shared" si="0"/>
        <v>0</v>
      </c>
      <c r="J58" s="340"/>
      <c r="K58" s="343"/>
      <c r="L58" s="348"/>
      <c r="M58" s="349"/>
      <c r="N58" s="342">
        <f t="shared" si="3"/>
        <v>0</v>
      </c>
      <c r="O58" s="342">
        <f t="shared" si="1"/>
        <v>0</v>
      </c>
      <c r="P58" s="343">
        <f t="shared" si="6"/>
        <v>0</v>
      </c>
      <c r="Q58" s="343">
        <f t="shared" si="4"/>
        <v>0</v>
      </c>
      <c r="R58" s="343">
        <f t="shared" si="5"/>
        <v>0</v>
      </c>
      <c r="S58" s="343">
        <v>0</v>
      </c>
      <c r="T58" s="405">
        <f t="shared" si="2"/>
        <v>0</v>
      </c>
      <c r="U58" s="400" t="s">
        <v>47</v>
      </c>
      <c r="V58" s="194" t="s">
        <v>355</v>
      </c>
      <c r="W58" s="194"/>
      <c r="X58" s="194"/>
      <c r="Y58" s="194"/>
      <c r="Z58" s="194"/>
      <c r="AA58" s="194"/>
      <c r="AB58" s="194"/>
      <c r="AC58" s="418"/>
      <c r="AD58" s="194"/>
      <c r="AE58" s="194"/>
      <c r="AF58" s="194"/>
      <c r="AG58" s="126"/>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80"/>
      <c r="BQ58" s="180"/>
      <c r="BR58" s="180"/>
      <c r="BS58" s="180"/>
      <c r="BT58" s="180"/>
      <c r="BU58" s="180"/>
      <c r="BV58" s="180"/>
      <c r="BW58" s="180"/>
      <c r="BX58" s="180"/>
      <c r="BY58" s="180"/>
      <c r="BZ58" s="180"/>
    </row>
    <row r="59" spans="1:79" s="196" customFormat="1">
      <c r="A59" s="338">
        <v>52</v>
      </c>
      <c r="B59" s="350" t="s">
        <v>244</v>
      </c>
      <c r="C59" s="341">
        <v>2.67</v>
      </c>
      <c r="D59" s="341"/>
      <c r="E59" s="341">
        <v>0.3</v>
      </c>
      <c r="F59" s="341"/>
      <c r="G59" s="341"/>
      <c r="H59" s="341">
        <v>40</v>
      </c>
      <c r="I59" s="352">
        <f t="shared" si="0"/>
        <v>1.0680000000000001</v>
      </c>
      <c r="J59" s="341"/>
      <c r="K59" s="353"/>
      <c r="L59" s="351"/>
      <c r="M59" s="354"/>
      <c r="N59" s="352">
        <f t="shared" si="3"/>
        <v>1.3680000000000001</v>
      </c>
      <c r="O59" s="352">
        <f t="shared" si="1"/>
        <v>4.0380000000000003</v>
      </c>
      <c r="P59" s="343">
        <f t="shared" si="6"/>
        <v>5612820</v>
      </c>
      <c r="Q59" s="343">
        <f t="shared" si="4"/>
        <v>389686.5</v>
      </c>
      <c r="R59" s="343">
        <f t="shared" si="5"/>
        <v>5223133.5</v>
      </c>
      <c r="S59" s="343">
        <v>22</v>
      </c>
      <c r="T59" s="405">
        <f t="shared" si="2"/>
        <v>5223133.5</v>
      </c>
      <c r="U59" s="498"/>
      <c r="V59" s="195"/>
      <c r="W59" s="195"/>
      <c r="X59" s="195"/>
      <c r="Y59" s="195"/>
      <c r="Z59" s="195"/>
      <c r="AA59" s="195"/>
      <c r="AB59" s="195"/>
      <c r="AC59" s="419"/>
      <c r="AD59" s="195"/>
      <c r="AE59" s="195"/>
      <c r="AF59" s="195"/>
      <c r="AG59" s="126"/>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row>
    <row r="60" spans="1:79" s="97" customFormat="1" ht="15.75" customHeight="1">
      <c r="A60" s="338">
        <v>53</v>
      </c>
      <c r="B60" s="355" t="s">
        <v>245</v>
      </c>
      <c r="C60" s="357">
        <v>2.67</v>
      </c>
      <c r="D60" s="357"/>
      <c r="E60" s="357">
        <v>0.3</v>
      </c>
      <c r="F60" s="357"/>
      <c r="G60" s="357"/>
      <c r="H60" s="357">
        <v>60</v>
      </c>
      <c r="I60" s="358">
        <f t="shared" si="0"/>
        <v>1.6019999999999999</v>
      </c>
      <c r="J60" s="357">
        <v>0.3</v>
      </c>
      <c r="K60" s="359"/>
      <c r="L60" s="356"/>
      <c r="M60" s="360"/>
      <c r="N60" s="358">
        <f t="shared" si="3"/>
        <v>2.202</v>
      </c>
      <c r="O60" s="358">
        <f t="shared" si="1"/>
        <v>4.8719999999999999</v>
      </c>
      <c r="P60" s="343">
        <f t="shared" si="6"/>
        <v>6772080</v>
      </c>
      <c r="Q60" s="343">
        <f t="shared" si="4"/>
        <v>389686.5</v>
      </c>
      <c r="R60" s="359">
        <f t="shared" si="5"/>
        <v>6382393.5</v>
      </c>
      <c r="S60" s="359">
        <v>22</v>
      </c>
      <c r="T60" s="405">
        <f t="shared" si="2"/>
        <v>6382393.5</v>
      </c>
      <c r="U60" s="404"/>
      <c r="V60" s="96"/>
      <c r="W60" s="96"/>
      <c r="X60" s="96"/>
      <c r="Y60" s="96"/>
      <c r="Z60" s="96"/>
      <c r="AA60" s="96"/>
      <c r="AB60" s="96"/>
      <c r="AC60" s="415"/>
      <c r="AD60" s="96"/>
      <c r="AE60" s="96"/>
      <c r="AF60" s="96"/>
      <c r="AG60" s="12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row>
    <row r="61" spans="1:79" s="97" customFormat="1" ht="15.75" customHeight="1">
      <c r="A61" s="338">
        <v>54</v>
      </c>
      <c r="B61" s="355" t="s">
        <v>246</v>
      </c>
      <c r="C61" s="347">
        <v>4.0599999999999996</v>
      </c>
      <c r="D61" s="347">
        <v>0.3</v>
      </c>
      <c r="E61" s="340">
        <v>0.3</v>
      </c>
      <c r="F61" s="341"/>
      <c r="G61" s="347"/>
      <c r="H61" s="347">
        <v>60</v>
      </c>
      <c r="I61" s="342">
        <f t="shared" si="0"/>
        <v>2.7865199999999999</v>
      </c>
      <c r="J61" s="347">
        <v>0.3</v>
      </c>
      <c r="K61" s="343">
        <v>7</v>
      </c>
      <c r="L61" s="342">
        <f>C61*K61/100</f>
        <v>0.28420000000000001</v>
      </c>
      <c r="M61" s="345">
        <v>0.3</v>
      </c>
      <c r="N61" s="342">
        <f t="shared" si="3"/>
        <v>4.2707199999999998</v>
      </c>
      <c r="O61" s="342">
        <f t="shared" si="1"/>
        <v>8.3307199999999995</v>
      </c>
      <c r="P61" s="343">
        <f t="shared" si="6"/>
        <v>11579700.799999999</v>
      </c>
      <c r="Q61" s="343">
        <f t="shared" si="4"/>
        <v>677820.98999999987</v>
      </c>
      <c r="R61" s="343">
        <f t="shared" si="5"/>
        <v>10901879.809999999</v>
      </c>
      <c r="S61" s="343">
        <v>22</v>
      </c>
      <c r="T61" s="405">
        <f t="shared" si="2"/>
        <v>10901879.809999999</v>
      </c>
      <c r="U61" s="400"/>
      <c r="V61" s="96"/>
      <c r="W61" s="96"/>
      <c r="X61" s="96"/>
      <c r="Y61" s="96"/>
      <c r="Z61" s="96"/>
      <c r="AA61" s="96"/>
      <c r="AB61" s="96"/>
      <c r="AC61" s="415"/>
      <c r="AD61" s="96"/>
      <c r="AE61" s="96"/>
      <c r="AF61" s="96"/>
      <c r="AG61" s="12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row>
    <row r="62" spans="1:79" s="97" customFormat="1" ht="15.75" customHeight="1">
      <c r="A62" s="338">
        <v>55</v>
      </c>
      <c r="B62" s="346" t="s">
        <v>247</v>
      </c>
      <c r="C62" s="347">
        <v>3.63</v>
      </c>
      <c r="D62" s="347"/>
      <c r="E62" s="347">
        <v>0.3</v>
      </c>
      <c r="F62" s="341">
        <v>0.2</v>
      </c>
      <c r="G62" s="347"/>
      <c r="H62" s="347">
        <v>40</v>
      </c>
      <c r="I62" s="342">
        <f t="shared" si="0"/>
        <v>1.452</v>
      </c>
      <c r="J62" s="347"/>
      <c r="K62" s="343"/>
      <c r="L62" s="348"/>
      <c r="M62" s="349"/>
      <c r="N62" s="342">
        <f t="shared" si="3"/>
        <v>1.952</v>
      </c>
      <c r="O62" s="342">
        <f t="shared" si="1"/>
        <v>5.5819999999999999</v>
      </c>
      <c r="P62" s="343">
        <f t="shared" si="6"/>
        <v>7758980</v>
      </c>
      <c r="Q62" s="343">
        <f t="shared" si="4"/>
        <v>529798.5</v>
      </c>
      <c r="R62" s="343">
        <f t="shared" si="5"/>
        <v>7229181.5</v>
      </c>
      <c r="S62" s="343">
        <v>22</v>
      </c>
      <c r="T62" s="405">
        <f t="shared" si="2"/>
        <v>7229181.5000000009</v>
      </c>
      <c r="U62" s="400"/>
      <c r="V62" s="96"/>
      <c r="W62" s="96"/>
      <c r="X62" s="96"/>
      <c r="Y62" s="96"/>
      <c r="Z62" s="96"/>
      <c r="AA62" s="96"/>
      <c r="AB62" s="96"/>
      <c r="AC62" s="415">
        <v>0.2</v>
      </c>
      <c r="AD62" s="96"/>
      <c r="AE62" s="96"/>
      <c r="AF62" s="96"/>
      <c r="AG62" s="12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row>
    <row r="63" spans="1:79" ht="15.75" customHeight="1">
      <c r="A63" s="338">
        <v>56</v>
      </c>
      <c r="B63" s="346" t="s">
        <v>248</v>
      </c>
      <c r="C63" s="344">
        <v>3</v>
      </c>
      <c r="D63" s="340"/>
      <c r="E63" s="340">
        <v>0.3</v>
      </c>
      <c r="F63" s="341"/>
      <c r="G63" s="340"/>
      <c r="H63" s="340">
        <v>60</v>
      </c>
      <c r="I63" s="342">
        <f t="shared" si="0"/>
        <v>1.8</v>
      </c>
      <c r="J63" s="340">
        <v>0.3</v>
      </c>
      <c r="K63" s="343"/>
      <c r="L63" s="342"/>
      <c r="M63" s="345"/>
      <c r="N63" s="342">
        <f t="shared" si="3"/>
        <v>2.4</v>
      </c>
      <c r="O63" s="342">
        <f t="shared" si="1"/>
        <v>5.4</v>
      </c>
      <c r="P63" s="343">
        <f t="shared" si="6"/>
        <v>7506000.0000000009</v>
      </c>
      <c r="Q63" s="343">
        <f t="shared" si="4"/>
        <v>437850</v>
      </c>
      <c r="R63" s="343">
        <f t="shared" si="5"/>
        <v>7068150.0000000009</v>
      </c>
      <c r="S63" s="343">
        <v>22</v>
      </c>
      <c r="T63" s="405">
        <f t="shared" si="2"/>
        <v>7068150</v>
      </c>
      <c r="U63" s="400"/>
      <c r="AC63" s="416"/>
      <c r="AG63" s="126"/>
      <c r="BP63" s="120"/>
      <c r="CA63" s="121"/>
    </row>
    <row r="64" spans="1:79" s="198" customFormat="1" ht="15.75" customHeight="1">
      <c r="A64" s="338">
        <v>57</v>
      </c>
      <c r="B64" s="355" t="s">
        <v>249</v>
      </c>
      <c r="C64" s="357">
        <v>2.92</v>
      </c>
      <c r="D64" s="357"/>
      <c r="E64" s="357">
        <v>0.3</v>
      </c>
      <c r="F64" s="357"/>
      <c r="G64" s="357"/>
      <c r="H64" s="357">
        <v>50</v>
      </c>
      <c r="I64" s="358">
        <f t="shared" si="0"/>
        <v>1.46</v>
      </c>
      <c r="J64" s="357"/>
      <c r="K64" s="359"/>
      <c r="L64" s="356"/>
      <c r="M64" s="360"/>
      <c r="N64" s="358">
        <f t="shared" si="3"/>
        <v>1.76</v>
      </c>
      <c r="O64" s="358">
        <f t="shared" si="1"/>
        <v>4.68</v>
      </c>
      <c r="P64" s="343">
        <f t="shared" si="6"/>
        <v>6505200</v>
      </c>
      <c r="Q64" s="343">
        <f t="shared" si="4"/>
        <v>426174</v>
      </c>
      <c r="R64" s="359">
        <f t="shared" si="5"/>
        <v>6079026</v>
      </c>
      <c r="S64" s="359">
        <v>22</v>
      </c>
      <c r="T64" s="405">
        <f t="shared" si="2"/>
        <v>6079026</v>
      </c>
      <c r="U64" s="404"/>
      <c r="V64" s="96"/>
      <c r="W64" s="197"/>
      <c r="X64" s="197"/>
      <c r="Y64" s="197"/>
      <c r="Z64" s="197"/>
      <c r="AA64" s="197"/>
      <c r="AB64" s="197"/>
      <c r="AC64" s="420"/>
      <c r="AD64" s="197"/>
      <c r="AE64" s="197"/>
      <c r="AF64" s="197"/>
      <c r="AG64" s="126"/>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row>
    <row r="65" spans="1:79" s="200" customFormat="1" ht="15.75" customHeight="1">
      <c r="A65" s="338">
        <v>58</v>
      </c>
      <c r="B65" s="350" t="s">
        <v>250</v>
      </c>
      <c r="C65" s="341">
        <v>2.66</v>
      </c>
      <c r="D65" s="341"/>
      <c r="E65" s="341">
        <v>0.3</v>
      </c>
      <c r="F65" s="341"/>
      <c r="G65" s="341"/>
      <c r="H65" s="341">
        <v>50</v>
      </c>
      <c r="I65" s="352">
        <f t="shared" si="0"/>
        <v>1.33</v>
      </c>
      <c r="J65" s="341"/>
      <c r="K65" s="353"/>
      <c r="L65" s="351"/>
      <c r="M65" s="354"/>
      <c r="N65" s="352">
        <f t="shared" si="3"/>
        <v>1.6300000000000001</v>
      </c>
      <c r="O65" s="352">
        <f t="shared" si="1"/>
        <v>4.29</v>
      </c>
      <c r="P65" s="343">
        <f t="shared" si="6"/>
        <v>5963100</v>
      </c>
      <c r="Q65" s="343">
        <f t="shared" si="4"/>
        <v>388227</v>
      </c>
      <c r="R65" s="343">
        <f t="shared" si="5"/>
        <v>5574873</v>
      </c>
      <c r="S65" s="343">
        <v>22</v>
      </c>
      <c r="T65" s="405">
        <f t="shared" si="2"/>
        <v>5574873</v>
      </c>
      <c r="U65" s="423"/>
      <c r="V65" s="199"/>
      <c r="W65" s="199"/>
      <c r="X65" s="199"/>
      <c r="Y65" s="199"/>
      <c r="Z65" s="199"/>
      <c r="AA65" s="199"/>
      <c r="AB65" s="199"/>
      <c r="AC65" s="421"/>
      <c r="AD65" s="199"/>
      <c r="AE65" s="199"/>
      <c r="AF65" s="199"/>
      <c r="AG65" s="126"/>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row>
    <row r="66" spans="1:79" s="189" customFormat="1" ht="15.75" customHeight="1">
      <c r="A66" s="338">
        <v>59</v>
      </c>
      <c r="B66" s="346" t="s">
        <v>251</v>
      </c>
      <c r="C66" s="340">
        <v>2.46</v>
      </c>
      <c r="D66" s="340"/>
      <c r="E66" s="340">
        <v>0.3</v>
      </c>
      <c r="F66" s="429"/>
      <c r="G66" s="340"/>
      <c r="H66" s="347">
        <v>70</v>
      </c>
      <c r="I66" s="342">
        <f t="shared" si="0"/>
        <v>1.722</v>
      </c>
      <c r="J66" s="340"/>
      <c r="K66" s="343"/>
      <c r="L66" s="342"/>
      <c r="M66" s="345"/>
      <c r="N66" s="342">
        <f t="shared" si="3"/>
        <v>2.0219999999999998</v>
      </c>
      <c r="O66" s="342">
        <f t="shared" si="1"/>
        <v>4.4819999999999993</v>
      </c>
      <c r="P66" s="343">
        <f t="shared" si="6"/>
        <v>6229979.9999999991</v>
      </c>
      <c r="Q66" s="343">
        <f t="shared" si="4"/>
        <v>359037</v>
      </c>
      <c r="R66" s="343">
        <f t="shared" si="5"/>
        <v>5870942.9999999991</v>
      </c>
      <c r="S66" s="343">
        <v>22</v>
      </c>
      <c r="T66" s="405">
        <f t="shared" si="2"/>
        <v>5870942.9999999991</v>
      </c>
      <c r="U66" s="400" t="s">
        <v>215</v>
      </c>
      <c r="V66" s="120"/>
      <c r="W66" s="120"/>
      <c r="X66" s="120"/>
      <c r="Y66" s="120"/>
      <c r="Z66" s="120"/>
      <c r="AA66" s="120"/>
      <c r="AB66" s="120"/>
      <c r="AC66" s="416"/>
      <c r="AD66" s="120"/>
      <c r="AE66" s="120"/>
      <c r="AF66" s="120"/>
      <c r="AG66" s="126"/>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1"/>
      <c r="BQ66" s="121"/>
      <c r="BR66" s="121"/>
      <c r="BS66" s="121"/>
      <c r="BT66" s="121"/>
      <c r="BU66" s="121"/>
      <c r="BV66" s="121"/>
      <c r="BW66" s="121"/>
      <c r="BX66" s="121"/>
      <c r="BY66" s="121"/>
      <c r="BZ66" s="121"/>
    </row>
    <row r="67" spans="1:79" s="189" customFormat="1" ht="15.75" customHeight="1">
      <c r="A67" s="338">
        <v>60</v>
      </c>
      <c r="B67" s="346" t="s">
        <v>252</v>
      </c>
      <c r="C67" s="340">
        <v>2.46</v>
      </c>
      <c r="D67" s="340"/>
      <c r="E67" s="347">
        <v>0.3</v>
      </c>
      <c r="F67" s="341"/>
      <c r="G67" s="347"/>
      <c r="H67" s="347">
        <v>60</v>
      </c>
      <c r="I67" s="342">
        <f t="shared" si="0"/>
        <v>1.476</v>
      </c>
      <c r="J67" s="347">
        <v>0.3</v>
      </c>
      <c r="K67" s="343"/>
      <c r="L67" s="348"/>
      <c r="M67" s="349"/>
      <c r="N67" s="342">
        <f t="shared" si="3"/>
        <v>2.0760000000000001</v>
      </c>
      <c r="O67" s="342">
        <f t="shared" si="1"/>
        <v>4.5359999999999996</v>
      </c>
      <c r="P67" s="343">
        <f t="shared" si="6"/>
        <v>6305039.9999999991</v>
      </c>
      <c r="Q67" s="343">
        <f t="shared" si="4"/>
        <v>359037</v>
      </c>
      <c r="R67" s="343">
        <f t="shared" si="5"/>
        <v>5946002.9999999991</v>
      </c>
      <c r="S67" s="343">
        <v>22</v>
      </c>
      <c r="T67" s="405">
        <f t="shared" si="2"/>
        <v>5946002.9999999991</v>
      </c>
      <c r="U67" s="400"/>
      <c r="V67" s="120"/>
      <c r="W67" s="120"/>
      <c r="X67" s="120"/>
      <c r="Y67" s="120"/>
      <c r="Z67" s="120"/>
      <c r="AA67" s="120"/>
      <c r="AB67" s="120"/>
      <c r="AC67" s="416"/>
      <c r="AD67" s="120"/>
      <c r="AE67" s="120"/>
      <c r="AF67" s="120"/>
      <c r="AG67" s="126"/>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1"/>
      <c r="BQ67" s="121"/>
      <c r="BR67" s="121"/>
      <c r="BS67" s="121"/>
      <c r="BT67" s="121"/>
      <c r="BU67" s="121"/>
      <c r="BV67" s="121"/>
      <c r="BW67" s="121"/>
      <c r="BX67" s="121"/>
      <c r="BY67" s="121"/>
      <c r="BZ67" s="121"/>
    </row>
    <row r="68" spans="1:79" s="189" customFormat="1" ht="15.75" customHeight="1">
      <c r="A68" s="338">
        <v>61</v>
      </c>
      <c r="B68" s="346" t="s">
        <v>253</v>
      </c>
      <c r="C68" s="344">
        <v>2.46</v>
      </c>
      <c r="D68" s="340"/>
      <c r="E68" s="340">
        <v>0.3</v>
      </c>
      <c r="F68" s="341"/>
      <c r="G68" s="340"/>
      <c r="H68" s="347">
        <v>50</v>
      </c>
      <c r="I68" s="342">
        <f t="shared" si="0"/>
        <v>1.23</v>
      </c>
      <c r="J68" s="340"/>
      <c r="K68" s="343"/>
      <c r="L68" s="344"/>
      <c r="M68" s="345"/>
      <c r="N68" s="342">
        <f t="shared" si="3"/>
        <v>1.53</v>
      </c>
      <c r="O68" s="342">
        <f t="shared" si="1"/>
        <v>3.99</v>
      </c>
      <c r="P68" s="343">
        <f t="shared" si="6"/>
        <v>5546100</v>
      </c>
      <c r="Q68" s="343">
        <f t="shared" si="4"/>
        <v>359037</v>
      </c>
      <c r="R68" s="343">
        <f t="shared" si="5"/>
        <v>5187063</v>
      </c>
      <c r="S68" s="343">
        <v>22</v>
      </c>
      <c r="T68" s="405">
        <f t="shared" si="2"/>
        <v>5187063</v>
      </c>
      <c r="U68" s="400"/>
      <c r="V68" s="188"/>
      <c r="W68" s="188"/>
      <c r="X68" s="188"/>
      <c r="Y68" s="188"/>
      <c r="Z68" s="188"/>
      <c r="AA68" s="188"/>
      <c r="AB68" s="188"/>
      <c r="AC68" s="413"/>
      <c r="AD68" s="188"/>
      <c r="AE68" s="188"/>
      <c r="AF68" s="188"/>
      <c r="AG68" s="126"/>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row>
    <row r="69" spans="1:79" s="189" customFormat="1" ht="15.75" customHeight="1">
      <c r="A69" s="338">
        <v>62</v>
      </c>
      <c r="B69" s="346" t="s">
        <v>254</v>
      </c>
      <c r="C69" s="344">
        <v>2.2599999999999998</v>
      </c>
      <c r="D69" s="340"/>
      <c r="E69" s="347">
        <v>0.3</v>
      </c>
      <c r="F69" s="341">
        <v>0.4</v>
      </c>
      <c r="G69" s="347"/>
      <c r="H69" s="347">
        <v>60</v>
      </c>
      <c r="I69" s="342">
        <f t="shared" si="0"/>
        <v>1.3559999999999999</v>
      </c>
      <c r="J69" s="347"/>
      <c r="K69" s="343"/>
      <c r="L69" s="348"/>
      <c r="M69" s="349"/>
      <c r="N69" s="342">
        <f t="shared" si="3"/>
        <v>2.056</v>
      </c>
      <c r="O69" s="342">
        <f t="shared" si="1"/>
        <v>4.3159999999999998</v>
      </c>
      <c r="P69" s="343">
        <f t="shared" si="6"/>
        <v>5999240</v>
      </c>
      <c r="Q69" s="343">
        <f t="shared" si="4"/>
        <v>329846.99999999994</v>
      </c>
      <c r="R69" s="343">
        <f t="shared" si="5"/>
        <v>5669393</v>
      </c>
      <c r="S69" s="343">
        <v>22</v>
      </c>
      <c r="T69" s="405">
        <f t="shared" si="2"/>
        <v>5669393</v>
      </c>
      <c r="U69" s="400"/>
      <c r="V69" s="120"/>
      <c r="W69" s="120"/>
      <c r="X69" s="120"/>
      <c r="Y69" s="120"/>
      <c r="Z69" s="120"/>
      <c r="AA69" s="120"/>
      <c r="AB69" s="120"/>
      <c r="AC69" s="416">
        <v>0.4</v>
      </c>
      <c r="AD69" s="120"/>
      <c r="AE69" s="120"/>
      <c r="AF69" s="120"/>
      <c r="AG69" s="126"/>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1"/>
      <c r="BQ69" s="121"/>
      <c r="BR69" s="121"/>
      <c r="BS69" s="121"/>
      <c r="BT69" s="121"/>
      <c r="BU69" s="121"/>
      <c r="BV69" s="121"/>
      <c r="BW69" s="121"/>
      <c r="BX69" s="121"/>
      <c r="BY69" s="121"/>
      <c r="BZ69" s="121"/>
    </row>
    <row r="70" spans="1:79" s="97" customFormat="1" ht="15.75" customHeight="1">
      <c r="A70" s="338">
        <v>63</v>
      </c>
      <c r="B70" s="355" t="s">
        <v>255</v>
      </c>
      <c r="C70" s="347">
        <v>2.46</v>
      </c>
      <c r="D70" s="347"/>
      <c r="E70" s="347">
        <v>0.3</v>
      </c>
      <c r="F70" s="341">
        <v>0.4</v>
      </c>
      <c r="G70" s="347"/>
      <c r="H70" s="347">
        <v>60</v>
      </c>
      <c r="I70" s="342">
        <f t="shared" si="0"/>
        <v>1.476</v>
      </c>
      <c r="J70" s="347"/>
      <c r="K70" s="359"/>
      <c r="L70" s="356"/>
      <c r="M70" s="349"/>
      <c r="N70" s="342">
        <f t="shared" si="3"/>
        <v>2.1760000000000002</v>
      </c>
      <c r="O70" s="342">
        <f t="shared" si="1"/>
        <v>4.6360000000000001</v>
      </c>
      <c r="P70" s="343">
        <f t="shared" si="6"/>
        <v>6444040</v>
      </c>
      <c r="Q70" s="343">
        <f t="shared" si="4"/>
        <v>359037</v>
      </c>
      <c r="R70" s="343">
        <f t="shared" si="5"/>
        <v>6085003</v>
      </c>
      <c r="S70" s="343">
        <v>22</v>
      </c>
      <c r="T70" s="405">
        <f t="shared" si="2"/>
        <v>6085003</v>
      </c>
      <c r="U70" s="400"/>
      <c r="V70" s="96"/>
      <c r="W70" s="96"/>
      <c r="X70" s="96"/>
      <c r="Y70" s="96"/>
      <c r="Z70" s="96"/>
      <c r="AA70" s="96"/>
      <c r="AB70" s="96"/>
      <c r="AC70" s="415">
        <v>0.4</v>
      </c>
      <c r="AD70" s="96"/>
      <c r="AE70" s="96"/>
      <c r="AF70" s="96"/>
      <c r="AG70" s="12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row>
    <row r="71" spans="1:79" s="189" customFormat="1" ht="15.75" customHeight="1">
      <c r="A71" s="338">
        <v>64</v>
      </c>
      <c r="B71" s="346" t="s">
        <v>256</v>
      </c>
      <c r="C71" s="347">
        <v>2.2599999999999998</v>
      </c>
      <c r="D71" s="340"/>
      <c r="E71" s="340">
        <v>0.3</v>
      </c>
      <c r="F71" s="341"/>
      <c r="G71" s="340"/>
      <c r="H71" s="340">
        <v>50</v>
      </c>
      <c r="I71" s="342">
        <f t="shared" si="0"/>
        <v>1.1299999999999999</v>
      </c>
      <c r="J71" s="340"/>
      <c r="K71" s="343"/>
      <c r="L71" s="344"/>
      <c r="M71" s="345"/>
      <c r="N71" s="342">
        <f t="shared" si="3"/>
        <v>1.43</v>
      </c>
      <c r="O71" s="342">
        <f t="shared" si="1"/>
        <v>3.6899999999999995</v>
      </c>
      <c r="P71" s="343">
        <f t="shared" si="6"/>
        <v>5129099.9999999991</v>
      </c>
      <c r="Q71" s="343">
        <f t="shared" si="4"/>
        <v>329846.99999999994</v>
      </c>
      <c r="R71" s="343">
        <f t="shared" si="5"/>
        <v>4799252.9999999991</v>
      </c>
      <c r="S71" s="343">
        <v>22</v>
      </c>
      <c r="T71" s="405">
        <f t="shared" si="2"/>
        <v>4799252.9999999991</v>
      </c>
      <c r="U71" s="400"/>
      <c r="V71" s="188"/>
      <c r="W71" s="188"/>
      <c r="X71" s="188"/>
      <c r="Y71" s="188"/>
      <c r="Z71" s="188"/>
      <c r="AA71" s="188"/>
      <c r="AB71" s="188"/>
      <c r="AC71" s="413"/>
      <c r="AD71" s="188"/>
      <c r="AE71" s="188"/>
      <c r="AF71" s="188"/>
      <c r="AG71" s="126"/>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row>
    <row r="72" spans="1:79" s="121" customFormat="1" ht="15.75" customHeight="1">
      <c r="A72" s="338">
        <v>65</v>
      </c>
      <c r="B72" s="339" t="s">
        <v>257</v>
      </c>
      <c r="C72" s="340">
        <v>4.9800000000000004</v>
      </c>
      <c r="D72" s="340">
        <v>0.4</v>
      </c>
      <c r="E72" s="347">
        <v>0.3</v>
      </c>
      <c r="F72" s="341"/>
      <c r="G72" s="340"/>
      <c r="H72" s="340">
        <v>70</v>
      </c>
      <c r="I72" s="342">
        <f t="shared" ref="I72:I103" si="7">(C72+D72+L72)*H72/100</f>
        <v>3.9403000000000001</v>
      </c>
      <c r="J72" s="340"/>
      <c r="K72" s="343">
        <v>5</v>
      </c>
      <c r="L72" s="342">
        <f>C72*K72/100</f>
        <v>0.24900000000000003</v>
      </c>
      <c r="M72" s="345"/>
      <c r="N72" s="342">
        <f t="shared" si="3"/>
        <v>4.8892999999999995</v>
      </c>
      <c r="O72" s="342">
        <f t="shared" ref="O72:O103" si="8">N72+C72</f>
        <v>9.8692999999999991</v>
      </c>
      <c r="P72" s="343">
        <f t="shared" si="6"/>
        <v>13718326.999999998</v>
      </c>
      <c r="Q72" s="343">
        <f t="shared" si="4"/>
        <v>821552.55</v>
      </c>
      <c r="R72" s="343">
        <f t="shared" si="5"/>
        <v>12896774.449999997</v>
      </c>
      <c r="S72" s="343">
        <v>22</v>
      </c>
      <c r="T72" s="405">
        <f t="shared" ref="T72:T103" si="9">R72/22*S72</f>
        <v>12896774.449999999</v>
      </c>
      <c r="U72" s="400" t="s">
        <v>215</v>
      </c>
      <c r="V72" s="120"/>
      <c r="W72" s="120"/>
      <c r="X72" s="120"/>
      <c r="Y72" s="120"/>
      <c r="Z72" s="120"/>
      <c r="AA72" s="120"/>
      <c r="AB72" s="120"/>
      <c r="AC72" s="416"/>
      <c r="AD72" s="120"/>
      <c r="AE72" s="120"/>
      <c r="AF72" s="120"/>
      <c r="AG72" s="126"/>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row>
    <row r="73" spans="1:79" s="121" customFormat="1" ht="15.75" customHeight="1">
      <c r="A73" s="338">
        <v>66</v>
      </c>
      <c r="B73" s="339" t="s">
        <v>258</v>
      </c>
      <c r="C73" s="340"/>
      <c r="D73" s="340"/>
      <c r="E73" s="340"/>
      <c r="F73" s="341"/>
      <c r="G73" s="340"/>
      <c r="H73" s="340">
        <v>70</v>
      </c>
      <c r="I73" s="342">
        <f t="shared" si="7"/>
        <v>0</v>
      </c>
      <c r="J73" s="340"/>
      <c r="K73" s="343"/>
      <c r="L73" s="344"/>
      <c r="M73" s="345"/>
      <c r="N73" s="342">
        <f t="shared" ref="N73:N97" si="10">(D73+E73+J73+F73+I73+L73+M73)</f>
        <v>0</v>
      </c>
      <c r="O73" s="342">
        <f t="shared" si="8"/>
        <v>0</v>
      </c>
      <c r="P73" s="343">
        <f t="shared" si="6"/>
        <v>0</v>
      </c>
      <c r="Q73" s="343">
        <f t="shared" ref="Q73:Q103" si="11">(C73+D73+L73)*1390000*10.5%</f>
        <v>0</v>
      </c>
      <c r="R73" s="343">
        <f t="shared" ref="R73:R103" si="12">P73-Q73</f>
        <v>0</v>
      </c>
      <c r="S73" s="343"/>
      <c r="T73" s="405">
        <f t="shared" si="9"/>
        <v>0</v>
      </c>
      <c r="U73" s="400" t="s">
        <v>47</v>
      </c>
      <c r="V73" s="120"/>
      <c r="W73" s="120"/>
      <c r="X73" s="120"/>
      <c r="Y73" s="120"/>
      <c r="Z73" s="120"/>
      <c r="AA73" s="120"/>
      <c r="AB73" s="120"/>
      <c r="AC73" s="416"/>
      <c r="AD73" s="120"/>
      <c r="AE73" s="120"/>
      <c r="AF73" s="120"/>
      <c r="AG73" s="126"/>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row>
    <row r="74" spans="1:79" ht="15.75" customHeight="1">
      <c r="A74" s="338">
        <v>67</v>
      </c>
      <c r="B74" s="339" t="s">
        <v>259</v>
      </c>
      <c r="C74" s="340">
        <v>2.66</v>
      </c>
      <c r="D74" s="340"/>
      <c r="E74" s="347">
        <v>0.3</v>
      </c>
      <c r="F74" s="341"/>
      <c r="G74" s="340"/>
      <c r="H74" s="340">
        <v>40</v>
      </c>
      <c r="I74" s="342">
        <f t="shared" si="7"/>
        <v>1.0640000000000001</v>
      </c>
      <c r="J74" s="340"/>
      <c r="K74" s="343"/>
      <c r="L74" s="344"/>
      <c r="M74" s="345"/>
      <c r="N74" s="342">
        <f t="shared" si="10"/>
        <v>1.3640000000000001</v>
      </c>
      <c r="O74" s="342">
        <f t="shared" si="8"/>
        <v>4.024</v>
      </c>
      <c r="P74" s="343">
        <f t="shared" ref="P74:P103" si="13">O74*1390000</f>
        <v>5593360</v>
      </c>
      <c r="Q74" s="343">
        <f t="shared" si="11"/>
        <v>388227</v>
      </c>
      <c r="R74" s="343">
        <f t="shared" si="12"/>
        <v>5205133</v>
      </c>
      <c r="S74" s="343">
        <v>22</v>
      </c>
      <c r="T74" s="405">
        <f t="shared" si="9"/>
        <v>5205133</v>
      </c>
      <c r="U74" s="400"/>
      <c r="AC74" s="416"/>
      <c r="AG74" s="126"/>
      <c r="BP74" s="120"/>
    </row>
    <row r="75" spans="1:79" ht="15.75" customHeight="1">
      <c r="A75" s="338">
        <v>68</v>
      </c>
      <c r="B75" s="346" t="s">
        <v>260</v>
      </c>
      <c r="C75" s="362">
        <v>2.66</v>
      </c>
      <c r="D75" s="362"/>
      <c r="E75" s="340">
        <v>0.3</v>
      </c>
      <c r="F75" s="363"/>
      <c r="G75" s="362"/>
      <c r="H75" s="362">
        <v>70</v>
      </c>
      <c r="I75" s="364">
        <f t="shared" si="7"/>
        <v>1.8620000000000001</v>
      </c>
      <c r="J75" s="362"/>
      <c r="K75" s="343"/>
      <c r="L75" s="342"/>
      <c r="M75" s="345"/>
      <c r="N75" s="342">
        <f t="shared" si="10"/>
        <v>2.1619999999999999</v>
      </c>
      <c r="O75" s="342">
        <f t="shared" si="8"/>
        <v>4.8220000000000001</v>
      </c>
      <c r="P75" s="343">
        <f t="shared" si="13"/>
        <v>6702580</v>
      </c>
      <c r="Q75" s="343">
        <f t="shared" si="11"/>
        <v>388227</v>
      </c>
      <c r="R75" s="343">
        <f t="shared" si="12"/>
        <v>6314353</v>
      </c>
      <c r="S75" s="343">
        <v>22</v>
      </c>
      <c r="T75" s="405">
        <f t="shared" si="9"/>
        <v>6314353</v>
      </c>
      <c r="U75" s="400" t="s">
        <v>215</v>
      </c>
      <c r="AC75" s="416"/>
      <c r="AG75" s="126"/>
      <c r="BP75" s="120"/>
      <c r="CA75" s="121"/>
    </row>
    <row r="76" spans="1:79" s="189" customFormat="1" ht="15.75" customHeight="1">
      <c r="A76" s="338">
        <v>69</v>
      </c>
      <c r="B76" s="346" t="s">
        <v>261</v>
      </c>
      <c r="C76" s="340">
        <v>4.0599999999999996</v>
      </c>
      <c r="D76" s="340"/>
      <c r="E76" s="347">
        <v>0.3</v>
      </c>
      <c r="F76" s="341"/>
      <c r="G76" s="340"/>
      <c r="H76" s="340">
        <v>40</v>
      </c>
      <c r="I76" s="342">
        <f t="shared" si="7"/>
        <v>1.6239999999999997</v>
      </c>
      <c r="J76" s="340"/>
      <c r="K76" s="343"/>
      <c r="L76" s="342"/>
      <c r="M76" s="345"/>
      <c r="N76" s="342">
        <f t="shared" si="10"/>
        <v>1.9239999999999997</v>
      </c>
      <c r="O76" s="342">
        <f t="shared" si="8"/>
        <v>5.9839999999999991</v>
      </c>
      <c r="P76" s="343">
        <f t="shared" si="13"/>
        <v>8317759.9999999991</v>
      </c>
      <c r="Q76" s="343">
        <f t="shared" si="11"/>
        <v>592556.99999999988</v>
      </c>
      <c r="R76" s="343">
        <f t="shared" si="12"/>
        <v>7725202.9999999991</v>
      </c>
      <c r="S76" s="343">
        <v>22</v>
      </c>
      <c r="T76" s="405">
        <f t="shared" si="9"/>
        <v>7725202.9999999991</v>
      </c>
      <c r="U76" s="400"/>
      <c r="V76" s="120"/>
      <c r="W76" s="120"/>
      <c r="X76" s="120"/>
      <c r="Y76" s="120"/>
      <c r="Z76" s="120"/>
      <c r="AA76" s="120"/>
      <c r="AB76" s="120"/>
      <c r="AC76" s="416"/>
      <c r="AD76" s="120"/>
      <c r="AE76" s="120"/>
      <c r="AF76" s="120"/>
      <c r="AG76" s="126"/>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1"/>
      <c r="BQ76" s="121"/>
      <c r="BR76" s="121"/>
      <c r="BS76" s="121"/>
      <c r="BT76" s="121"/>
      <c r="BU76" s="121"/>
      <c r="BV76" s="121"/>
      <c r="BW76" s="121"/>
      <c r="BX76" s="121"/>
      <c r="BY76" s="121"/>
      <c r="BZ76" s="121"/>
    </row>
    <row r="77" spans="1:79" s="511" customFormat="1" ht="15.75" customHeight="1">
      <c r="A77" s="512">
        <v>70</v>
      </c>
      <c r="B77" s="513" t="s">
        <v>262</v>
      </c>
      <c r="C77" s="514">
        <v>4.4000000000000004</v>
      </c>
      <c r="D77" s="429">
        <v>0.5</v>
      </c>
      <c r="E77" s="429">
        <v>0.3</v>
      </c>
      <c r="F77" s="429"/>
      <c r="G77" s="429"/>
      <c r="H77" s="429">
        <v>60</v>
      </c>
      <c r="I77" s="515">
        <f t="shared" si="7"/>
        <v>2.94</v>
      </c>
      <c r="J77" s="429">
        <v>0.1</v>
      </c>
      <c r="K77" s="516"/>
      <c r="L77" s="515"/>
      <c r="M77" s="517">
        <v>0.3</v>
      </c>
      <c r="N77" s="515">
        <f t="shared" si="10"/>
        <v>4.1399999999999997</v>
      </c>
      <c r="O77" s="515">
        <f t="shared" si="8"/>
        <v>8.5399999999999991</v>
      </c>
      <c r="P77" s="516">
        <f t="shared" si="13"/>
        <v>11870599.999999998</v>
      </c>
      <c r="Q77" s="516">
        <f t="shared" si="11"/>
        <v>715155.00000000012</v>
      </c>
      <c r="R77" s="516">
        <f t="shared" si="12"/>
        <v>11155444.999999998</v>
      </c>
      <c r="S77" s="516">
        <v>22</v>
      </c>
      <c r="T77" s="518">
        <f t="shared" si="9"/>
        <v>11155444.999999998</v>
      </c>
      <c r="U77" s="519"/>
      <c r="V77" s="520" t="s">
        <v>379</v>
      </c>
      <c r="W77" s="195"/>
      <c r="X77" s="195"/>
      <c r="Y77" s="195"/>
      <c r="Z77" s="195"/>
      <c r="AA77" s="195"/>
      <c r="AB77" s="195"/>
      <c r="AC77" s="419"/>
      <c r="AD77" s="195"/>
      <c r="AE77" s="195"/>
      <c r="AF77" s="195"/>
      <c r="AG77" s="510"/>
      <c r="AH77" s="195"/>
      <c r="AI77" s="195"/>
      <c r="AJ77" s="195"/>
      <c r="AK77" s="195"/>
      <c r="AL77" s="195"/>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5"/>
      <c r="BQ77" s="196"/>
      <c r="BR77" s="196"/>
      <c r="BS77" s="196"/>
      <c r="BT77" s="196"/>
      <c r="BU77" s="196"/>
      <c r="BV77" s="196"/>
      <c r="BW77" s="196"/>
      <c r="BX77" s="196"/>
      <c r="BY77" s="196"/>
      <c r="BZ77" s="196"/>
      <c r="CA77" s="196"/>
    </row>
    <row r="78" spans="1:79" s="198" customFormat="1" ht="15.75" customHeight="1">
      <c r="A78" s="338">
        <v>71</v>
      </c>
      <c r="B78" s="355" t="s">
        <v>263</v>
      </c>
      <c r="C78" s="356">
        <v>4.32</v>
      </c>
      <c r="D78" s="357"/>
      <c r="E78" s="357"/>
      <c r="F78" s="430"/>
      <c r="G78" s="357"/>
      <c r="H78" s="357"/>
      <c r="I78" s="358">
        <f t="shared" si="7"/>
        <v>0</v>
      </c>
      <c r="J78" s="357"/>
      <c r="K78" s="359"/>
      <c r="L78" s="358"/>
      <c r="M78" s="360"/>
      <c r="N78" s="358">
        <f t="shared" si="10"/>
        <v>0</v>
      </c>
      <c r="O78" s="358">
        <f t="shared" si="8"/>
        <v>4.32</v>
      </c>
      <c r="P78" s="343">
        <f t="shared" si="13"/>
        <v>6004800</v>
      </c>
      <c r="Q78" s="343">
        <f t="shared" si="11"/>
        <v>630504</v>
      </c>
      <c r="R78" s="359">
        <f t="shared" si="12"/>
        <v>5374296</v>
      </c>
      <c r="S78" s="359"/>
      <c r="T78" s="405">
        <f t="shared" si="9"/>
        <v>0</v>
      </c>
      <c r="U78" s="404" t="s">
        <v>198</v>
      </c>
      <c r="V78" s="520"/>
      <c r="W78" s="96"/>
      <c r="X78" s="96"/>
      <c r="Y78" s="96"/>
      <c r="Z78" s="96"/>
      <c r="AA78" s="96"/>
      <c r="AB78" s="96"/>
      <c r="AC78" s="415"/>
      <c r="AD78" s="96"/>
      <c r="AE78" s="96"/>
      <c r="AF78" s="96"/>
      <c r="AG78" s="12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7"/>
      <c r="BQ78" s="97"/>
      <c r="BR78" s="97"/>
      <c r="BS78" s="97"/>
      <c r="BT78" s="97"/>
      <c r="BU78" s="97"/>
      <c r="BV78" s="97"/>
      <c r="BW78" s="97"/>
      <c r="BX78" s="97"/>
      <c r="BY78" s="97"/>
      <c r="BZ78" s="97"/>
    </row>
    <row r="79" spans="1:79" s="198" customFormat="1" ht="15.75" customHeight="1">
      <c r="A79" s="338">
        <v>72</v>
      </c>
      <c r="B79" s="522" t="s">
        <v>264</v>
      </c>
      <c r="C79" s="523">
        <v>3</v>
      </c>
      <c r="D79" s="427">
        <v>0.4</v>
      </c>
      <c r="E79" s="427">
        <v>0.3</v>
      </c>
      <c r="F79" s="427"/>
      <c r="G79" s="427"/>
      <c r="H79" s="427">
        <v>40</v>
      </c>
      <c r="I79" s="524">
        <f t="shared" si="7"/>
        <v>1.36</v>
      </c>
      <c r="J79" s="427">
        <v>0.1</v>
      </c>
      <c r="K79" s="359"/>
      <c r="L79" s="358"/>
      <c r="M79" s="360"/>
      <c r="N79" s="358">
        <f t="shared" si="10"/>
        <v>2.16</v>
      </c>
      <c r="O79" s="358">
        <f t="shared" si="8"/>
        <v>5.16</v>
      </c>
      <c r="P79" s="343">
        <f t="shared" si="13"/>
        <v>7172400</v>
      </c>
      <c r="Q79" s="343">
        <f t="shared" si="11"/>
        <v>496230</v>
      </c>
      <c r="R79" s="359">
        <f t="shared" si="12"/>
        <v>6676170</v>
      </c>
      <c r="S79" s="359">
        <v>22</v>
      </c>
      <c r="T79" s="405">
        <f t="shared" si="9"/>
        <v>6676170</v>
      </c>
      <c r="U79" s="404" t="s">
        <v>215</v>
      </c>
      <c r="V79" s="520" t="s">
        <v>380</v>
      </c>
      <c r="W79" s="96"/>
      <c r="X79" s="96"/>
      <c r="Y79" s="96"/>
      <c r="Z79" s="96"/>
      <c r="AA79" s="96"/>
      <c r="AB79" s="96"/>
      <c r="AC79" s="415"/>
      <c r="AD79" s="96"/>
      <c r="AE79" s="96"/>
      <c r="AF79" s="96"/>
      <c r="AG79" s="12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7"/>
      <c r="BQ79" s="97"/>
      <c r="BR79" s="97"/>
      <c r="BS79" s="97"/>
      <c r="BT79" s="97"/>
      <c r="BU79" s="97"/>
      <c r="BV79" s="97"/>
      <c r="BW79" s="97"/>
      <c r="BX79" s="97"/>
      <c r="BY79" s="97"/>
      <c r="BZ79" s="97"/>
    </row>
    <row r="80" spans="1:79" s="189" customFormat="1" ht="15.75" customHeight="1">
      <c r="A80" s="338">
        <v>73</v>
      </c>
      <c r="B80" s="346" t="s">
        <v>265</v>
      </c>
      <c r="C80" s="344">
        <v>2.67</v>
      </c>
      <c r="D80" s="340">
        <v>0.4</v>
      </c>
      <c r="E80" s="340">
        <v>0.3</v>
      </c>
      <c r="F80" s="341">
        <v>0.2</v>
      </c>
      <c r="G80" s="340"/>
      <c r="H80" s="341">
        <v>50</v>
      </c>
      <c r="I80" s="342">
        <f t="shared" si="7"/>
        <v>1.5349999999999999</v>
      </c>
      <c r="J80" s="340"/>
      <c r="K80" s="343"/>
      <c r="L80" s="342"/>
      <c r="M80" s="345"/>
      <c r="N80" s="342">
        <f t="shared" si="10"/>
        <v>2.4349999999999996</v>
      </c>
      <c r="O80" s="342">
        <f t="shared" si="8"/>
        <v>5.1049999999999995</v>
      </c>
      <c r="P80" s="343">
        <f t="shared" si="13"/>
        <v>7095949.9999999991</v>
      </c>
      <c r="Q80" s="343">
        <f t="shared" si="11"/>
        <v>448066.5</v>
      </c>
      <c r="R80" s="343">
        <f t="shared" si="12"/>
        <v>6647883.4999999991</v>
      </c>
      <c r="S80" s="343">
        <v>22</v>
      </c>
      <c r="T80" s="405">
        <f t="shared" si="9"/>
        <v>6647883.5</v>
      </c>
      <c r="U80" s="400"/>
      <c r="V80" s="521"/>
      <c r="W80" s="120"/>
      <c r="X80" s="120"/>
      <c r="Y80" s="120"/>
      <c r="Z80" s="120"/>
      <c r="AA80" s="120"/>
      <c r="AB80" s="120"/>
      <c r="AC80" s="416">
        <v>0.2</v>
      </c>
      <c r="AD80" s="120"/>
      <c r="AE80" s="120"/>
      <c r="AF80" s="120"/>
      <c r="AG80" s="126"/>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1"/>
      <c r="BQ80" s="121"/>
      <c r="BR80" s="121"/>
      <c r="BS80" s="121"/>
      <c r="BT80" s="121"/>
      <c r="BU80" s="121"/>
      <c r="BV80" s="121"/>
      <c r="BW80" s="121"/>
      <c r="BX80" s="121"/>
      <c r="BY80" s="121"/>
      <c r="BZ80" s="121"/>
    </row>
    <row r="81" spans="1:79" s="202" customFormat="1" ht="15.75" customHeight="1">
      <c r="A81" s="338">
        <v>74</v>
      </c>
      <c r="B81" s="350" t="s">
        <v>266</v>
      </c>
      <c r="C81" s="341">
        <v>2.67</v>
      </c>
      <c r="D81" s="341"/>
      <c r="E81" s="341">
        <v>0.3</v>
      </c>
      <c r="F81" s="429"/>
      <c r="G81" s="341"/>
      <c r="H81" s="341">
        <v>40</v>
      </c>
      <c r="I81" s="352">
        <f t="shared" si="7"/>
        <v>1.0680000000000001</v>
      </c>
      <c r="J81" s="341"/>
      <c r="K81" s="353"/>
      <c r="L81" s="351"/>
      <c r="M81" s="354"/>
      <c r="N81" s="352">
        <f t="shared" si="10"/>
        <v>1.3680000000000001</v>
      </c>
      <c r="O81" s="352">
        <f t="shared" si="8"/>
        <v>4.0380000000000003</v>
      </c>
      <c r="P81" s="343">
        <f t="shared" si="13"/>
        <v>5612820</v>
      </c>
      <c r="Q81" s="343">
        <f t="shared" si="11"/>
        <v>389686.5</v>
      </c>
      <c r="R81" s="343">
        <f t="shared" si="12"/>
        <v>5223133.5</v>
      </c>
      <c r="S81" s="343">
        <v>22</v>
      </c>
      <c r="T81" s="405">
        <f t="shared" si="9"/>
        <v>5223133.5</v>
      </c>
      <c r="U81" s="423" t="s">
        <v>215</v>
      </c>
      <c r="V81" s="201"/>
      <c r="W81" s="201"/>
      <c r="X81" s="201"/>
      <c r="Y81" s="201"/>
      <c r="Z81" s="201"/>
      <c r="AA81" s="201"/>
      <c r="AB81" s="201"/>
      <c r="AC81" s="422"/>
      <c r="AD81" s="201"/>
      <c r="AE81" s="201"/>
      <c r="AF81" s="201"/>
      <c r="AG81" s="126"/>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row>
    <row r="82" spans="1:79" ht="15.75" customHeight="1">
      <c r="A82" s="338">
        <v>75</v>
      </c>
      <c r="B82" s="346" t="s">
        <v>267</v>
      </c>
      <c r="C82" s="340">
        <f>2.86+0.06</f>
        <v>2.92</v>
      </c>
      <c r="D82" s="340">
        <v>0.3</v>
      </c>
      <c r="E82" s="340">
        <v>0.3</v>
      </c>
      <c r="F82" s="429"/>
      <c r="G82" s="340"/>
      <c r="H82" s="341">
        <v>50</v>
      </c>
      <c r="I82" s="342">
        <f t="shared" si="7"/>
        <v>1.61</v>
      </c>
      <c r="J82" s="340"/>
      <c r="K82" s="343"/>
      <c r="L82" s="342"/>
      <c r="M82" s="345"/>
      <c r="N82" s="342">
        <f t="shared" si="10"/>
        <v>2.21</v>
      </c>
      <c r="O82" s="342">
        <f t="shared" si="8"/>
        <v>5.13</v>
      </c>
      <c r="P82" s="343">
        <f t="shared" si="13"/>
        <v>7130700</v>
      </c>
      <c r="Q82" s="343">
        <f t="shared" si="11"/>
        <v>469959</v>
      </c>
      <c r="R82" s="343">
        <f t="shared" si="12"/>
        <v>6660741</v>
      </c>
      <c r="S82" s="343">
        <v>22</v>
      </c>
      <c r="T82" s="405">
        <f t="shared" si="9"/>
        <v>6660741</v>
      </c>
      <c r="U82" s="400" t="s">
        <v>215</v>
      </c>
      <c r="AC82" s="416"/>
      <c r="AG82" s="126"/>
      <c r="BP82" s="120"/>
      <c r="CA82" s="121"/>
    </row>
    <row r="83" spans="1:79" s="189" customFormat="1" ht="15.75" customHeight="1">
      <c r="A83" s="338">
        <v>76</v>
      </c>
      <c r="B83" s="346" t="s">
        <v>268</v>
      </c>
      <c r="C83" s="340">
        <v>2.46</v>
      </c>
      <c r="D83" s="340"/>
      <c r="E83" s="347">
        <v>0.3</v>
      </c>
      <c r="F83" s="341"/>
      <c r="G83" s="340"/>
      <c r="H83" s="341">
        <v>40</v>
      </c>
      <c r="I83" s="342">
        <f t="shared" si="7"/>
        <v>0.9840000000000001</v>
      </c>
      <c r="J83" s="340">
        <v>0.1</v>
      </c>
      <c r="K83" s="343"/>
      <c r="L83" s="348"/>
      <c r="M83" s="349"/>
      <c r="N83" s="342">
        <f t="shared" si="10"/>
        <v>1.3840000000000001</v>
      </c>
      <c r="O83" s="342">
        <f t="shared" si="8"/>
        <v>3.8440000000000003</v>
      </c>
      <c r="P83" s="343">
        <f t="shared" si="13"/>
        <v>5343160</v>
      </c>
      <c r="Q83" s="343">
        <f t="shared" si="11"/>
        <v>359037</v>
      </c>
      <c r="R83" s="343">
        <f t="shared" si="12"/>
        <v>4984123</v>
      </c>
      <c r="S83" s="343">
        <v>22</v>
      </c>
      <c r="T83" s="405">
        <f t="shared" si="9"/>
        <v>4984123</v>
      </c>
      <c r="U83" s="400"/>
      <c r="V83" s="120"/>
      <c r="W83" s="120"/>
      <c r="X83" s="120"/>
      <c r="Y83" s="120"/>
      <c r="Z83" s="120"/>
      <c r="AA83" s="120"/>
      <c r="AB83" s="120"/>
      <c r="AC83" s="416"/>
      <c r="AD83" s="120"/>
      <c r="AE83" s="120"/>
      <c r="AF83" s="120"/>
      <c r="AG83" s="126"/>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1"/>
      <c r="BQ83" s="121"/>
      <c r="BR83" s="121"/>
      <c r="BS83" s="121"/>
      <c r="BT83" s="121"/>
      <c r="BU83" s="121"/>
      <c r="BV83" s="121"/>
      <c r="BW83" s="121"/>
      <c r="BX83" s="121"/>
      <c r="BY83" s="121"/>
      <c r="BZ83" s="121"/>
    </row>
    <row r="84" spans="1:79" ht="15.75" customHeight="1">
      <c r="A84" s="338">
        <v>77</v>
      </c>
      <c r="B84" s="355" t="s">
        <v>269</v>
      </c>
      <c r="C84" s="357">
        <v>2.46</v>
      </c>
      <c r="D84" s="357"/>
      <c r="E84" s="357">
        <v>0.3</v>
      </c>
      <c r="F84" s="357"/>
      <c r="G84" s="357"/>
      <c r="H84" s="357">
        <v>40</v>
      </c>
      <c r="I84" s="342">
        <f t="shared" si="7"/>
        <v>0.9840000000000001</v>
      </c>
      <c r="J84" s="357"/>
      <c r="K84" s="343"/>
      <c r="L84" s="342"/>
      <c r="M84" s="345"/>
      <c r="N84" s="342">
        <f t="shared" si="10"/>
        <v>1.284</v>
      </c>
      <c r="O84" s="342">
        <f t="shared" si="8"/>
        <v>3.7439999999999998</v>
      </c>
      <c r="P84" s="343">
        <f t="shared" si="13"/>
        <v>5204160</v>
      </c>
      <c r="Q84" s="343">
        <f t="shared" si="11"/>
        <v>359037</v>
      </c>
      <c r="R84" s="343">
        <f t="shared" si="12"/>
        <v>4845123</v>
      </c>
      <c r="S84" s="343">
        <v>22</v>
      </c>
      <c r="T84" s="405">
        <f t="shared" si="9"/>
        <v>4845123</v>
      </c>
      <c r="U84" s="400"/>
      <c r="AC84" s="416"/>
      <c r="AG84" s="126"/>
    </row>
    <row r="85" spans="1:79" s="198" customFormat="1" ht="15.75" customHeight="1">
      <c r="A85" s="338">
        <v>78</v>
      </c>
      <c r="B85" s="355" t="s">
        <v>270</v>
      </c>
      <c r="C85" s="357">
        <v>2.46</v>
      </c>
      <c r="D85" s="357"/>
      <c r="E85" s="357"/>
      <c r="F85" s="357"/>
      <c r="G85" s="357"/>
      <c r="H85" s="357"/>
      <c r="I85" s="358">
        <f t="shared" si="7"/>
        <v>0</v>
      </c>
      <c r="J85" s="357"/>
      <c r="K85" s="359"/>
      <c r="L85" s="358"/>
      <c r="M85" s="360"/>
      <c r="N85" s="358">
        <f t="shared" si="10"/>
        <v>0</v>
      </c>
      <c r="O85" s="358">
        <f t="shared" si="8"/>
        <v>2.46</v>
      </c>
      <c r="P85" s="343">
        <f t="shared" si="13"/>
        <v>3419400</v>
      </c>
      <c r="Q85" s="343">
        <f t="shared" si="11"/>
        <v>359037</v>
      </c>
      <c r="R85" s="359">
        <f t="shared" si="12"/>
        <v>3060363</v>
      </c>
      <c r="S85" s="343">
        <v>22</v>
      </c>
      <c r="T85" s="405">
        <f t="shared" si="9"/>
        <v>3060363</v>
      </c>
      <c r="U85" s="400" t="s">
        <v>198</v>
      </c>
      <c r="V85" s="96"/>
      <c r="W85" s="96"/>
      <c r="X85" s="96"/>
      <c r="Y85" s="96"/>
      <c r="Z85" s="96"/>
      <c r="AA85" s="96"/>
      <c r="AB85" s="96"/>
      <c r="AC85" s="415"/>
      <c r="AD85" s="96"/>
      <c r="AE85" s="96"/>
      <c r="AF85" s="96"/>
      <c r="AG85" s="12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7"/>
      <c r="BQ85" s="97"/>
      <c r="BR85" s="97"/>
      <c r="BS85" s="97"/>
      <c r="BT85" s="97"/>
      <c r="BU85" s="97"/>
      <c r="BV85" s="97"/>
      <c r="BW85" s="97"/>
      <c r="BX85" s="97"/>
      <c r="BY85" s="97"/>
      <c r="BZ85" s="97"/>
    </row>
    <row r="86" spans="1:79" s="189" customFormat="1" ht="15.75" customHeight="1">
      <c r="A86" s="338">
        <v>79</v>
      </c>
      <c r="B86" s="355" t="s">
        <v>271</v>
      </c>
      <c r="C86" s="356">
        <v>4.0599999999999996</v>
      </c>
      <c r="D86" s="357"/>
      <c r="E86" s="357">
        <v>0.3</v>
      </c>
      <c r="F86" s="427">
        <v>0.2</v>
      </c>
      <c r="G86" s="357"/>
      <c r="H86" s="357">
        <v>40</v>
      </c>
      <c r="I86" s="342">
        <f t="shared" si="7"/>
        <v>1.7051999999999998</v>
      </c>
      <c r="J86" s="357"/>
      <c r="K86" s="343">
        <v>5</v>
      </c>
      <c r="L86" s="342">
        <f>C86*K86/100</f>
        <v>0.20299999999999996</v>
      </c>
      <c r="M86" s="345"/>
      <c r="N86" s="342">
        <f t="shared" si="10"/>
        <v>2.4081999999999995</v>
      </c>
      <c r="O86" s="342">
        <f t="shared" si="8"/>
        <v>6.4681999999999995</v>
      </c>
      <c r="P86" s="343">
        <f t="shared" si="13"/>
        <v>8990798</v>
      </c>
      <c r="Q86" s="343">
        <f t="shared" si="11"/>
        <v>622184.85</v>
      </c>
      <c r="R86" s="343">
        <f t="shared" si="12"/>
        <v>8368613.1500000004</v>
      </c>
      <c r="S86" s="343">
        <v>22</v>
      </c>
      <c r="T86" s="405">
        <f t="shared" si="9"/>
        <v>8368613.1500000004</v>
      </c>
      <c r="U86" s="400" t="s">
        <v>215</v>
      </c>
      <c r="V86" s="188"/>
      <c r="W86" s="188"/>
      <c r="X86" s="188"/>
      <c r="Y86" s="188"/>
      <c r="Z86" s="188"/>
      <c r="AA86" s="188"/>
      <c r="AB86" s="188"/>
      <c r="AC86" s="413">
        <v>0.2</v>
      </c>
      <c r="AD86" s="188"/>
      <c r="AE86" s="188"/>
      <c r="AF86" s="188"/>
      <c r="AG86" s="126"/>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row>
    <row r="87" spans="1:79" s="162" customFormat="1" ht="15.75" customHeight="1">
      <c r="A87" s="338">
        <v>80</v>
      </c>
      <c r="B87" s="346" t="s">
        <v>272</v>
      </c>
      <c r="C87" s="340">
        <v>3.46</v>
      </c>
      <c r="D87" s="340"/>
      <c r="E87" s="340">
        <v>0.3</v>
      </c>
      <c r="F87" s="341">
        <v>0.2</v>
      </c>
      <c r="G87" s="340"/>
      <c r="H87" s="347">
        <v>50</v>
      </c>
      <c r="I87" s="342">
        <f t="shared" si="7"/>
        <v>1.73</v>
      </c>
      <c r="J87" s="340"/>
      <c r="K87" s="343"/>
      <c r="L87" s="342"/>
      <c r="M87" s="345">
        <v>0.3</v>
      </c>
      <c r="N87" s="342">
        <f t="shared" si="10"/>
        <v>2.5299999999999998</v>
      </c>
      <c r="O87" s="342">
        <f t="shared" si="8"/>
        <v>5.99</v>
      </c>
      <c r="P87" s="343">
        <f t="shared" si="13"/>
        <v>8326100</v>
      </c>
      <c r="Q87" s="343">
        <f t="shared" si="11"/>
        <v>504987</v>
      </c>
      <c r="R87" s="343">
        <f t="shared" si="12"/>
        <v>7821113</v>
      </c>
      <c r="S87" s="343">
        <v>22</v>
      </c>
      <c r="T87" s="405">
        <f t="shared" si="9"/>
        <v>7821113</v>
      </c>
      <c r="U87" s="400"/>
      <c r="V87" s="193"/>
      <c r="W87" s="193"/>
      <c r="X87" s="193"/>
      <c r="Y87" s="193"/>
      <c r="Z87" s="193"/>
      <c r="AA87" s="193"/>
      <c r="AB87" s="193"/>
      <c r="AC87" s="417">
        <v>0.2</v>
      </c>
      <c r="AD87" s="193"/>
      <c r="AE87" s="193"/>
      <c r="AF87" s="193"/>
      <c r="AG87" s="126"/>
      <c r="AH87" s="193"/>
      <c r="AI87" s="193"/>
      <c r="AJ87" s="193"/>
      <c r="AK87" s="193"/>
      <c r="AL87" s="193"/>
      <c r="AM87" s="193"/>
      <c r="AN87" s="193"/>
      <c r="AO87" s="193"/>
      <c r="AP87" s="193"/>
      <c r="AQ87" s="193"/>
      <c r="AR87" s="193"/>
      <c r="AS87" s="193"/>
      <c r="AT87" s="193"/>
      <c r="AU87" s="193"/>
      <c r="AV87" s="193"/>
      <c r="AW87" s="193"/>
      <c r="AX87" s="193"/>
      <c r="AY87" s="193"/>
      <c r="AZ87" s="193"/>
      <c r="BA87" s="193"/>
      <c r="BB87" s="193"/>
      <c r="BC87" s="193"/>
      <c r="BD87" s="193"/>
      <c r="BE87" s="193"/>
      <c r="BF87" s="193"/>
      <c r="BG87" s="193"/>
      <c r="BH87" s="193"/>
      <c r="BI87" s="193"/>
      <c r="BJ87" s="193"/>
      <c r="BK87" s="193"/>
      <c r="BL87" s="193"/>
      <c r="BM87" s="193"/>
      <c r="BN87" s="193"/>
      <c r="BO87" s="193"/>
    </row>
    <row r="88" spans="1:79" s="162" customFormat="1" ht="15.75" customHeight="1">
      <c r="A88" s="338">
        <v>81</v>
      </c>
      <c r="B88" s="339" t="s">
        <v>273</v>
      </c>
      <c r="C88" s="365">
        <v>2.86</v>
      </c>
      <c r="D88" s="365"/>
      <c r="E88" s="347">
        <v>0.3</v>
      </c>
      <c r="F88" s="429"/>
      <c r="G88" s="340"/>
      <c r="H88" s="347">
        <v>40</v>
      </c>
      <c r="I88" s="342">
        <f t="shared" si="7"/>
        <v>1.1439999999999999</v>
      </c>
      <c r="J88" s="365"/>
      <c r="K88" s="343"/>
      <c r="L88" s="366"/>
      <c r="M88" s="367"/>
      <c r="N88" s="342">
        <f t="shared" si="10"/>
        <v>1.444</v>
      </c>
      <c r="O88" s="342">
        <f t="shared" si="8"/>
        <v>4.3040000000000003</v>
      </c>
      <c r="P88" s="343">
        <f t="shared" si="13"/>
        <v>5982560</v>
      </c>
      <c r="Q88" s="343">
        <f t="shared" si="11"/>
        <v>417417</v>
      </c>
      <c r="R88" s="343">
        <f t="shared" si="12"/>
        <v>5565143</v>
      </c>
      <c r="S88" s="343">
        <v>22</v>
      </c>
      <c r="T88" s="405">
        <f t="shared" si="9"/>
        <v>5565143</v>
      </c>
      <c r="U88" s="400" t="s">
        <v>215</v>
      </c>
      <c r="V88" s="120"/>
      <c r="W88" s="120"/>
      <c r="X88" s="120"/>
      <c r="Y88" s="120"/>
      <c r="Z88" s="120"/>
      <c r="AA88" s="120"/>
      <c r="AB88" s="120"/>
      <c r="AC88" s="416"/>
      <c r="AD88" s="120"/>
      <c r="AE88" s="120"/>
      <c r="AF88" s="120"/>
      <c r="AG88" s="126"/>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1"/>
      <c r="BQ88" s="121"/>
      <c r="BR88" s="121"/>
      <c r="BS88" s="121"/>
      <c r="BT88" s="121"/>
      <c r="BU88" s="121"/>
      <c r="BV88" s="121"/>
      <c r="BW88" s="121"/>
      <c r="BX88" s="121"/>
      <c r="BY88" s="121"/>
      <c r="BZ88" s="121"/>
    </row>
    <row r="89" spans="1:79" ht="15.75" customHeight="1">
      <c r="A89" s="338">
        <v>82</v>
      </c>
      <c r="B89" s="346" t="s">
        <v>274</v>
      </c>
      <c r="C89" s="340">
        <v>4.0599999999999996</v>
      </c>
      <c r="D89" s="340"/>
      <c r="E89" s="347">
        <v>0.3</v>
      </c>
      <c r="F89" s="341">
        <v>0.2</v>
      </c>
      <c r="G89" s="340"/>
      <c r="H89" s="340">
        <v>50</v>
      </c>
      <c r="I89" s="342">
        <f t="shared" si="7"/>
        <v>2.2126999999999999</v>
      </c>
      <c r="J89" s="340"/>
      <c r="K89" s="343">
        <v>9</v>
      </c>
      <c r="L89" s="342">
        <f>C89*K89/100</f>
        <v>0.3654</v>
      </c>
      <c r="M89" s="345"/>
      <c r="N89" s="342">
        <f t="shared" si="10"/>
        <v>3.0781000000000001</v>
      </c>
      <c r="O89" s="342">
        <f t="shared" si="8"/>
        <v>7.1380999999999997</v>
      </c>
      <c r="P89" s="343">
        <f t="shared" si="13"/>
        <v>9921959</v>
      </c>
      <c r="Q89" s="343">
        <f t="shared" si="11"/>
        <v>645887.13</v>
      </c>
      <c r="R89" s="343">
        <f t="shared" si="12"/>
        <v>9276071.8699999992</v>
      </c>
      <c r="S89" s="343">
        <v>22</v>
      </c>
      <c r="T89" s="405">
        <f t="shared" si="9"/>
        <v>9276071.8699999992</v>
      </c>
      <c r="U89" s="400"/>
      <c r="AC89" s="416">
        <v>0.2</v>
      </c>
      <c r="AG89" s="126"/>
      <c r="BP89" s="120"/>
      <c r="CA89" s="121"/>
    </row>
    <row r="90" spans="1:79" s="189" customFormat="1" ht="15.75" customHeight="1">
      <c r="A90" s="338">
        <v>83</v>
      </c>
      <c r="B90" s="346" t="s">
        <v>275</v>
      </c>
      <c r="C90" s="344">
        <v>4.0599999999999996</v>
      </c>
      <c r="D90" s="340"/>
      <c r="E90" s="340">
        <v>0.3</v>
      </c>
      <c r="F90" s="429"/>
      <c r="G90" s="340"/>
      <c r="H90" s="340">
        <v>40</v>
      </c>
      <c r="I90" s="342">
        <f t="shared" si="7"/>
        <v>1.8026399999999998</v>
      </c>
      <c r="J90" s="340">
        <v>0.1</v>
      </c>
      <c r="K90" s="343">
        <v>11</v>
      </c>
      <c r="L90" s="342">
        <f>C90*K90/100</f>
        <v>0.44659999999999994</v>
      </c>
      <c r="M90" s="345"/>
      <c r="N90" s="342">
        <f t="shared" si="10"/>
        <v>2.6492399999999998</v>
      </c>
      <c r="O90" s="342">
        <f t="shared" si="8"/>
        <v>6.7092399999999994</v>
      </c>
      <c r="P90" s="343">
        <f t="shared" si="13"/>
        <v>9325843.5999999996</v>
      </c>
      <c r="Q90" s="343">
        <f t="shared" si="11"/>
        <v>657738.27</v>
      </c>
      <c r="R90" s="343">
        <f t="shared" si="12"/>
        <v>8668105.3300000001</v>
      </c>
      <c r="S90" s="343">
        <v>22</v>
      </c>
      <c r="T90" s="405">
        <f t="shared" si="9"/>
        <v>8668105.3300000001</v>
      </c>
      <c r="U90" s="400"/>
      <c r="V90" s="188"/>
      <c r="W90" s="188"/>
      <c r="X90" s="188"/>
      <c r="Y90" s="188"/>
      <c r="Z90" s="188"/>
      <c r="AA90" s="188"/>
      <c r="AB90" s="188"/>
      <c r="AC90" s="413"/>
      <c r="AD90" s="188"/>
      <c r="AE90" s="188"/>
      <c r="AF90" s="188"/>
      <c r="AG90" s="126"/>
      <c r="AH90" s="188"/>
      <c r="AI90" s="188"/>
      <c r="AJ90" s="188"/>
      <c r="AK90" s="188"/>
      <c r="AL90" s="188"/>
      <c r="AM90" s="188"/>
      <c r="AN90" s="188"/>
      <c r="AO90" s="188"/>
      <c r="AP90" s="188"/>
      <c r="AQ90" s="188"/>
      <c r="AR90" s="188"/>
      <c r="AS90" s="188"/>
      <c r="AT90" s="188"/>
      <c r="AU90" s="188"/>
      <c r="AV90" s="188"/>
      <c r="AW90" s="188"/>
      <c r="AX90" s="188"/>
      <c r="AY90" s="188"/>
      <c r="AZ90" s="188"/>
      <c r="BA90" s="188"/>
      <c r="BB90" s="188"/>
      <c r="BC90" s="188"/>
      <c r="BD90" s="188"/>
      <c r="BE90" s="188"/>
      <c r="BF90" s="188"/>
      <c r="BG90" s="188"/>
      <c r="BH90" s="188"/>
      <c r="BI90" s="188"/>
      <c r="BJ90" s="188"/>
      <c r="BK90" s="188"/>
      <c r="BL90" s="188"/>
      <c r="BM90" s="188"/>
      <c r="BN90" s="188"/>
      <c r="BO90" s="188"/>
      <c r="BP90" s="188"/>
    </row>
    <row r="91" spans="1:79" s="189" customFormat="1" ht="15.75" customHeight="1">
      <c r="A91" s="338">
        <v>84</v>
      </c>
      <c r="B91" s="346" t="s">
        <v>276</v>
      </c>
      <c r="C91" s="340">
        <v>2.86</v>
      </c>
      <c r="D91" s="340"/>
      <c r="E91" s="347">
        <v>0.3</v>
      </c>
      <c r="F91" s="341">
        <v>0.2</v>
      </c>
      <c r="G91" s="347"/>
      <c r="H91" s="340">
        <v>50</v>
      </c>
      <c r="I91" s="342">
        <f t="shared" si="7"/>
        <v>1.43</v>
      </c>
      <c r="J91" s="347"/>
      <c r="K91" s="343"/>
      <c r="L91" s="348"/>
      <c r="M91" s="349"/>
      <c r="N91" s="342">
        <f t="shared" si="10"/>
        <v>1.93</v>
      </c>
      <c r="O91" s="342">
        <f t="shared" si="8"/>
        <v>4.79</v>
      </c>
      <c r="P91" s="343">
        <f t="shared" si="13"/>
        <v>6658100</v>
      </c>
      <c r="Q91" s="343">
        <f t="shared" si="11"/>
        <v>417417</v>
      </c>
      <c r="R91" s="343">
        <f t="shared" si="12"/>
        <v>6240683</v>
      </c>
      <c r="S91" s="343">
        <v>22</v>
      </c>
      <c r="T91" s="405">
        <f t="shared" si="9"/>
        <v>6240683.0000000009</v>
      </c>
      <c r="U91" s="400"/>
      <c r="V91" s="120"/>
      <c r="W91" s="120"/>
      <c r="X91" s="120"/>
      <c r="Y91" s="120"/>
      <c r="Z91" s="120"/>
      <c r="AA91" s="120"/>
      <c r="AB91" s="120"/>
      <c r="AC91" s="416">
        <v>0.2</v>
      </c>
      <c r="AD91" s="120"/>
      <c r="AE91" s="120"/>
      <c r="AF91" s="120"/>
      <c r="AG91" s="126"/>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1"/>
      <c r="BQ91" s="121"/>
      <c r="BR91" s="121"/>
      <c r="BS91" s="121"/>
      <c r="BT91" s="121"/>
      <c r="BU91" s="121"/>
      <c r="BV91" s="121"/>
      <c r="BW91" s="121"/>
      <c r="BX91" s="121"/>
      <c r="BY91" s="121"/>
      <c r="BZ91" s="121"/>
    </row>
    <row r="92" spans="1:79" s="189" customFormat="1" ht="15.75" customHeight="1">
      <c r="A92" s="338">
        <v>85</v>
      </c>
      <c r="B92" s="346" t="s">
        <v>277</v>
      </c>
      <c r="C92" s="340">
        <v>2.46</v>
      </c>
      <c r="D92" s="340"/>
      <c r="E92" s="347">
        <v>0.3</v>
      </c>
      <c r="F92" s="341"/>
      <c r="G92" s="340"/>
      <c r="H92" s="340">
        <v>40</v>
      </c>
      <c r="I92" s="342">
        <f t="shared" si="7"/>
        <v>0.9840000000000001</v>
      </c>
      <c r="J92" s="340"/>
      <c r="K92" s="343"/>
      <c r="L92" s="344"/>
      <c r="M92" s="345"/>
      <c r="N92" s="342">
        <f t="shared" si="10"/>
        <v>1.284</v>
      </c>
      <c r="O92" s="342">
        <f t="shared" si="8"/>
        <v>3.7439999999999998</v>
      </c>
      <c r="P92" s="343">
        <f t="shared" si="13"/>
        <v>5204160</v>
      </c>
      <c r="Q92" s="343">
        <f t="shared" si="11"/>
        <v>359037</v>
      </c>
      <c r="R92" s="343">
        <f t="shared" si="12"/>
        <v>4845123</v>
      </c>
      <c r="S92" s="343">
        <v>22</v>
      </c>
      <c r="T92" s="405">
        <f t="shared" si="9"/>
        <v>4845123</v>
      </c>
      <c r="U92" s="400" t="s">
        <v>215</v>
      </c>
      <c r="V92" s="188"/>
      <c r="W92" s="188"/>
      <c r="X92" s="188"/>
      <c r="Y92" s="188"/>
      <c r="Z92" s="188"/>
      <c r="AA92" s="188"/>
      <c r="AB92" s="188"/>
      <c r="AC92" s="413"/>
      <c r="AD92" s="188"/>
      <c r="AE92" s="188"/>
      <c r="AF92" s="188"/>
      <c r="AG92" s="126"/>
      <c r="AH92" s="188"/>
      <c r="AI92" s="188"/>
      <c r="AJ92" s="188"/>
      <c r="AK92" s="188"/>
      <c r="AL92" s="188"/>
      <c r="AM92" s="188"/>
      <c r="AN92" s="188"/>
      <c r="AO92" s="188"/>
      <c r="AP92" s="188"/>
      <c r="AQ92" s="188"/>
      <c r="AR92" s="188"/>
      <c r="AS92" s="188"/>
      <c r="AT92" s="188"/>
      <c r="AU92" s="188"/>
      <c r="AV92" s="188"/>
      <c r="AW92" s="188"/>
      <c r="AX92" s="188"/>
      <c r="AY92" s="188"/>
      <c r="AZ92" s="188"/>
      <c r="BA92" s="188"/>
      <c r="BB92" s="188"/>
      <c r="BC92" s="188"/>
      <c r="BD92" s="188"/>
      <c r="BE92" s="188"/>
      <c r="BF92" s="188"/>
      <c r="BG92" s="188"/>
      <c r="BH92" s="188"/>
      <c r="BI92" s="188"/>
      <c r="BJ92" s="188"/>
      <c r="BK92" s="188"/>
      <c r="BL92" s="188"/>
      <c r="BM92" s="188"/>
      <c r="BN92" s="188"/>
      <c r="BO92" s="188"/>
      <c r="BP92" s="188"/>
    </row>
    <row r="93" spans="1:79" ht="15.75" customHeight="1">
      <c r="A93" s="338">
        <v>86</v>
      </c>
      <c r="B93" s="346" t="s">
        <v>278</v>
      </c>
      <c r="C93" s="340">
        <v>4.0599999999999996</v>
      </c>
      <c r="D93" s="340"/>
      <c r="E93" s="347">
        <v>0.3</v>
      </c>
      <c r="F93" s="341">
        <v>0.2</v>
      </c>
      <c r="G93" s="340"/>
      <c r="H93" s="340">
        <v>40</v>
      </c>
      <c r="I93" s="342">
        <f t="shared" si="7"/>
        <v>1.6239999999999997</v>
      </c>
      <c r="J93" s="340"/>
      <c r="K93" s="343"/>
      <c r="L93" s="344"/>
      <c r="M93" s="345"/>
      <c r="N93" s="342">
        <f t="shared" si="10"/>
        <v>2.1239999999999997</v>
      </c>
      <c r="O93" s="342">
        <f t="shared" si="8"/>
        <v>6.1839999999999993</v>
      </c>
      <c r="P93" s="343">
        <f t="shared" si="13"/>
        <v>8595759.9999999981</v>
      </c>
      <c r="Q93" s="343">
        <f t="shared" si="11"/>
        <v>592556.99999999988</v>
      </c>
      <c r="R93" s="343">
        <f t="shared" si="12"/>
        <v>8003202.9999999981</v>
      </c>
      <c r="S93" s="343">
        <v>22</v>
      </c>
      <c r="T93" s="405">
        <f t="shared" si="9"/>
        <v>8003202.9999999981</v>
      </c>
      <c r="U93" s="400"/>
      <c r="AC93" s="416">
        <v>0.2</v>
      </c>
      <c r="AG93" s="126"/>
      <c r="BP93" s="120"/>
      <c r="CA93" s="121"/>
    </row>
    <row r="94" spans="1:79" ht="15.75" customHeight="1">
      <c r="A94" s="338">
        <v>87</v>
      </c>
      <c r="B94" s="346" t="s">
        <v>279</v>
      </c>
      <c r="C94" s="340">
        <v>4.0599999999999996</v>
      </c>
      <c r="D94" s="340"/>
      <c r="E94" s="340">
        <v>0.3</v>
      </c>
      <c r="F94" s="429"/>
      <c r="G94" s="340"/>
      <c r="H94" s="347">
        <v>40</v>
      </c>
      <c r="I94" s="342">
        <f t="shared" si="7"/>
        <v>1.7539199999999997</v>
      </c>
      <c r="J94" s="340">
        <v>0.1</v>
      </c>
      <c r="K94" s="343">
        <v>8</v>
      </c>
      <c r="L94" s="342">
        <f>C94*K94/100</f>
        <v>0.32479999999999998</v>
      </c>
      <c r="M94" s="345"/>
      <c r="N94" s="342">
        <f t="shared" si="10"/>
        <v>2.47872</v>
      </c>
      <c r="O94" s="342">
        <f t="shared" si="8"/>
        <v>6.5387199999999996</v>
      </c>
      <c r="P94" s="343">
        <f t="shared" si="13"/>
        <v>9088820.7999999989</v>
      </c>
      <c r="Q94" s="343">
        <f t="shared" si="11"/>
        <v>639961.55999999982</v>
      </c>
      <c r="R94" s="343">
        <f t="shared" si="12"/>
        <v>8448859.2399999984</v>
      </c>
      <c r="S94" s="343">
        <v>22</v>
      </c>
      <c r="T94" s="405">
        <f t="shared" si="9"/>
        <v>8448859.2399999984</v>
      </c>
      <c r="U94" s="400" t="s">
        <v>215</v>
      </c>
      <c r="AC94" s="416"/>
      <c r="AG94" s="126"/>
    </row>
    <row r="95" spans="1:79" s="121" customFormat="1" ht="15.75" customHeight="1">
      <c r="A95" s="338">
        <v>88</v>
      </c>
      <c r="B95" s="355" t="s">
        <v>280</v>
      </c>
      <c r="C95" s="340">
        <v>2.86</v>
      </c>
      <c r="D95" s="347"/>
      <c r="E95" s="347">
        <v>0.3</v>
      </c>
      <c r="F95" s="429"/>
      <c r="G95" s="340"/>
      <c r="H95" s="347">
        <v>40</v>
      </c>
      <c r="I95" s="342">
        <f t="shared" si="7"/>
        <v>1.1439999999999999</v>
      </c>
      <c r="J95" s="340">
        <v>0.1</v>
      </c>
      <c r="K95" s="343"/>
      <c r="L95" s="344"/>
      <c r="M95" s="345"/>
      <c r="N95" s="342">
        <f t="shared" si="10"/>
        <v>1.544</v>
      </c>
      <c r="O95" s="342">
        <f t="shared" si="8"/>
        <v>4.4039999999999999</v>
      </c>
      <c r="P95" s="343">
        <f t="shared" si="13"/>
        <v>6121560</v>
      </c>
      <c r="Q95" s="343">
        <f t="shared" si="11"/>
        <v>417417</v>
      </c>
      <c r="R95" s="343">
        <f t="shared" si="12"/>
        <v>5704143</v>
      </c>
      <c r="S95" s="343">
        <v>22</v>
      </c>
      <c r="T95" s="405">
        <f t="shared" si="9"/>
        <v>5704143</v>
      </c>
      <c r="U95" s="400" t="s">
        <v>215</v>
      </c>
      <c r="V95" s="120"/>
      <c r="W95" s="120"/>
      <c r="X95" s="120"/>
      <c r="Y95" s="120"/>
      <c r="Z95" s="120"/>
      <c r="AA95" s="120"/>
      <c r="AB95" s="120"/>
      <c r="AC95" s="416"/>
      <c r="AD95" s="120"/>
      <c r="AE95" s="120"/>
      <c r="AF95" s="120"/>
      <c r="AG95" s="126"/>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row>
    <row r="96" spans="1:79" s="189" customFormat="1" ht="15.75" customHeight="1">
      <c r="A96" s="338">
        <v>89</v>
      </c>
      <c r="B96" s="346" t="s">
        <v>95</v>
      </c>
      <c r="C96" s="344">
        <v>3.63</v>
      </c>
      <c r="D96" s="340"/>
      <c r="E96" s="340">
        <v>0.3</v>
      </c>
      <c r="F96" s="341">
        <v>0.2</v>
      </c>
      <c r="G96" s="340"/>
      <c r="H96" s="340">
        <v>40</v>
      </c>
      <c r="I96" s="342">
        <f t="shared" si="7"/>
        <v>1.452</v>
      </c>
      <c r="J96" s="340"/>
      <c r="K96" s="343"/>
      <c r="L96" s="342"/>
      <c r="M96" s="345"/>
      <c r="N96" s="342">
        <f t="shared" si="10"/>
        <v>1.952</v>
      </c>
      <c r="O96" s="342">
        <f t="shared" si="8"/>
        <v>5.5819999999999999</v>
      </c>
      <c r="P96" s="343">
        <f t="shared" si="13"/>
        <v>7758980</v>
      </c>
      <c r="Q96" s="343">
        <f t="shared" si="11"/>
        <v>529798.5</v>
      </c>
      <c r="R96" s="343">
        <f t="shared" si="12"/>
        <v>7229181.5</v>
      </c>
      <c r="S96" s="343">
        <v>22</v>
      </c>
      <c r="T96" s="405">
        <f t="shared" si="9"/>
        <v>7229181.5000000009</v>
      </c>
      <c r="U96" s="400"/>
      <c r="V96" s="120"/>
      <c r="W96" s="120"/>
      <c r="X96" s="120"/>
      <c r="Y96" s="120"/>
      <c r="Z96" s="120"/>
      <c r="AA96" s="120"/>
      <c r="AB96" s="120"/>
      <c r="AC96" s="416">
        <v>0.2</v>
      </c>
      <c r="AD96" s="120"/>
      <c r="AE96" s="120"/>
      <c r="AF96" s="120"/>
      <c r="AG96" s="126"/>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1"/>
      <c r="BQ96" s="121"/>
      <c r="BR96" s="121"/>
      <c r="BS96" s="121"/>
      <c r="BT96" s="121"/>
      <c r="BU96" s="121"/>
      <c r="BV96" s="121"/>
      <c r="BW96" s="121"/>
      <c r="BX96" s="121"/>
      <c r="BY96" s="121"/>
      <c r="BZ96" s="121"/>
    </row>
    <row r="97" spans="1:78" s="189" customFormat="1" ht="15.75" customHeight="1">
      <c r="A97" s="338">
        <v>90</v>
      </c>
      <c r="B97" s="346" t="s">
        <v>281</v>
      </c>
      <c r="C97" s="340">
        <v>3.86</v>
      </c>
      <c r="D97" s="340"/>
      <c r="E97" s="347">
        <v>0.3</v>
      </c>
      <c r="F97" s="341">
        <v>0.2</v>
      </c>
      <c r="G97" s="340"/>
      <c r="H97" s="347">
        <v>40</v>
      </c>
      <c r="I97" s="342">
        <f t="shared" si="7"/>
        <v>1.544</v>
      </c>
      <c r="J97" s="340"/>
      <c r="K97" s="343"/>
      <c r="L97" s="342"/>
      <c r="M97" s="345"/>
      <c r="N97" s="342">
        <f t="shared" si="10"/>
        <v>2.044</v>
      </c>
      <c r="O97" s="342">
        <f t="shared" si="8"/>
        <v>5.9039999999999999</v>
      </c>
      <c r="P97" s="343">
        <f t="shared" si="13"/>
        <v>8206560</v>
      </c>
      <c r="Q97" s="343">
        <f t="shared" si="11"/>
        <v>563367</v>
      </c>
      <c r="R97" s="343">
        <f t="shared" si="12"/>
        <v>7643193</v>
      </c>
      <c r="S97" s="343">
        <v>22</v>
      </c>
      <c r="T97" s="405">
        <f t="shared" si="9"/>
        <v>7643193</v>
      </c>
      <c r="U97" s="400"/>
      <c r="V97" s="120"/>
      <c r="W97" s="120"/>
      <c r="X97" s="120"/>
      <c r="Y97" s="120"/>
      <c r="Z97" s="120"/>
      <c r="AA97" s="120"/>
      <c r="AB97" s="120"/>
      <c r="AC97" s="416">
        <v>0.2</v>
      </c>
      <c r="AD97" s="120"/>
      <c r="AE97" s="120"/>
      <c r="AF97" s="120"/>
      <c r="AG97" s="126"/>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1"/>
      <c r="BQ97" s="121"/>
      <c r="BR97" s="121"/>
      <c r="BS97" s="121"/>
      <c r="BT97" s="121"/>
      <c r="BU97" s="121"/>
      <c r="BV97" s="121"/>
      <c r="BW97" s="121"/>
      <c r="BX97" s="121"/>
      <c r="BY97" s="121"/>
      <c r="BZ97" s="121"/>
    </row>
    <row r="98" spans="1:78" s="121" customFormat="1" ht="15.75" customHeight="1">
      <c r="A98" s="338">
        <v>91</v>
      </c>
      <c r="B98" s="368" t="s">
        <v>282</v>
      </c>
      <c r="C98" s="351">
        <v>2.34</v>
      </c>
      <c r="D98" s="341"/>
      <c r="E98" s="341">
        <v>0.3</v>
      </c>
      <c r="F98" s="341"/>
      <c r="G98" s="354"/>
      <c r="H98" s="341">
        <v>20</v>
      </c>
      <c r="I98" s="352">
        <f t="shared" si="7"/>
        <v>0.46799999999999997</v>
      </c>
      <c r="J98" s="369"/>
      <c r="K98" s="370"/>
      <c r="L98" s="352"/>
      <c r="M98" s="341"/>
      <c r="N98" s="352">
        <f t="shared" ref="N98:N103" si="14">(D98+E98+J98+F98+I98+L98+M98+G98)</f>
        <v>0.76800000000000002</v>
      </c>
      <c r="O98" s="352">
        <f t="shared" si="8"/>
        <v>3.1079999999999997</v>
      </c>
      <c r="P98" s="343">
        <f t="shared" si="13"/>
        <v>4320119.9999999991</v>
      </c>
      <c r="Q98" s="343">
        <f t="shared" si="11"/>
        <v>341523</v>
      </c>
      <c r="R98" s="343">
        <f t="shared" si="12"/>
        <v>3978596.9999999991</v>
      </c>
      <c r="S98" s="343">
        <v>22</v>
      </c>
      <c r="T98" s="405">
        <f t="shared" si="9"/>
        <v>3978596.9999999991</v>
      </c>
      <c r="U98" s="400"/>
      <c r="V98" s="120"/>
      <c r="W98" s="120"/>
      <c r="X98" s="120"/>
      <c r="Y98" s="120"/>
      <c r="Z98" s="120"/>
      <c r="AA98" s="120"/>
      <c r="AB98" s="120"/>
      <c r="AC98" s="416"/>
      <c r="AD98" s="120"/>
      <c r="AE98" s="120"/>
      <c r="AF98" s="120"/>
      <c r="AG98" s="126"/>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row>
    <row r="99" spans="1:78" s="97" customFormat="1" ht="15.75" customHeight="1">
      <c r="A99" s="338">
        <v>92</v>
      </c>
      <c r="B99" s="355" t="s">
        <v>283</v>
      </c>
      <c r="C99" s="356">
        <v>2.06</v>
      </c>
      <c r="D99" s="357"/>
      <c r="E99" s="357">
        <v>0.3</v>
      </c>
      <c r="F99" s="357"/>
      <c r="G99" s="357"/>
      <c r="H99" s="357">
        <v>40</v>
      </c>
      <c r="I99" s="358">
        <f t="shared" si="7"/>
        <v>0.82400000000000007</v>
      </c>
      <c r="J99" s="357"/>
      <c r="K99" s="359"/>
      <c r="L99" s="358"/>
      <c r="M99" s="360"/>
      <c r="N99" s="358">
        <f t="shared" si="14"/>
        <v>1.1240000000000001</v>
      </c>
      <c r="O99" s="358">
        <f t="shared" si="8"/>
        <v>3.1840000000000002</v>
      </c>
      <c r="P99" s="359">
        <f t="shared" si="13"/>
        <v>4425760</v>
      </c>
      <c r="Q99" s="359">
        <f t="shared" si="11"/>
        <v>300657</v>
      </c>
      <c r="R99" s="359">
        <f t="shared" si="12"/>
        <v>4125103</v>
      </c>
      <c r="S99" s="359">
        <v>22</v>
      </c>
      <c r="T99" s="405">
        <f t="shared" si="9"/>
        <v>4125103</v>
      </c>
      <c r="U99" s="404" t="s">
        <v>377</v>
      </c>
      <c r="V99" s="96"/>
      <c r="W99" s="96"/>
      <c r="X99" s="96"/>
      <c r="Y99" s="96"/>
      <c r="Z99" s="96"/>
      <c r="AA99" s="96"/>
      <c r="AB99" s="96"/>
      <c r="AC99" s="415"/>
      <c r="AD99" s="96"/>
      <c r="AE99" s="96"/>
      <c r="AF99" s="96"/>
      <c r="AG99" s="12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row>
    <row r="100" spans="1:78" s="97" customFormat="1" ht="15.75" customHeight="1">
      <c r="A100" s="338">
        <v>93</v>
      </c>
      <c r="B100" s="355" t="s">
        <v>284</v>
      </c>
      <c r="C100" s="357">
        <v>2.34</v>
      </c>
      <c r="D100" s="357"/>
      <c r="E100" s="357">
        <v>0.3</v>
      </c>
      <c r="F100" s="357"/>
      <c r="G100" s="357"/>
      <c r="H100" s="357">
        <v>40</v>
      </c>
      <c r="I100" s="358">
        <f t="shared" si="7"/>
        <v>0.93599999999999994</v>
      </c>
      <c r="J100" s="357"/>
      <c r="K100" s="359"/>
      <c r="L100" s="358"/>
      <c r="M100" s="360"/>
      <c r="N100" s="358">
        <f t="shared" si="14"/>
        <v>1.236</v>
      </c>
      <c r="O100" s="358">
        <f t="shared" si="8"/>
        <v>3.5759999999999996</v>
      </c>
      <c r="P100" s="359">
        <f t="shared" si="13"/>
        <v>4970639.9999999991</v>
      </c>
      <c r="Q100" s="359">
        <f t="shared" si="11"/>
        <v>341523</v>
      </c>
      <c r="R100" s="359">
        <f t="shared" si="12"/>
        <v>4629116.9999999991</v>
      </c>
      <c r="S100" s="359">
        <v>22</v>
      </c>
      <c r="T100" s="405">
        <f t="shared" si="9"/>
        <v>4629116.9999999991</v>
      </c>
      <c r="U100" s="404" t="s">
        <v>377</v>
      </c>
      <c r="V100" s="96"/>
      <c r="W100" s="96"/>
      <c r="X100" s="96"/>
      <c r="Y100" s="96"/>
      <c r="Z100" s="96"/>
      <c r="AA100" s="96"/>
      <c r="AB100" s="96"/>
      <c r="AC100" s="415"/>
      <c r="AD100" s="96"/>
      <c r="AE100" s="96"/>
      <c r="AF100" s="96"/>
      <c r="AG100" s="12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row>
    <row r="101" spans="1:78" s="97" customFormat="1" ht="15.75" customHeight="1">
      <c r="A101" s="338">
        <v>94</v>
      </c>
      <c r="B101" s="355" t="s">
        <v>285</v>
      </c>
      <c r="C101" s="357">
        <v>2.34</v>
      </c>
      <c r="D101" s="357"/>
      <c r="E101" s="357">
        <v>0.3</v>
      </c>
      <c r="F101" s="357"/>
      <c r="G101" s="357"/>
      <c r="H101" s="357">
        <v>40</v>
      </c>
      <c r="I101" s="358">
        <f t="shared" si="7"/>
        <v>0.93599999999999994</v>
      </c>
      <c r="J101" s="357"/>
      <c r="K101" s="359"/>
      <c r="L101" s="358"/>
      <c r="M101" s="360"/>
      <c r="N101" s="358">
        <f t="shared" si="14"/>
        <v>1.236</v>
      </c>
      <c r="O101" s="358">
        <f t="shared" si="8"/>
        <v>3.5759999999999996</v>
      </c>
      <c r="P101" s="359">
        <f t="shared" si="13"/>
        <v>4970639.9999999991</v>
      </c>
      <c r="Q101" s="359">
        <f t="shared" si="11"/>
        <v>341523</v>
      </c>
      <c r="R101" s="359">
        <f t="shared" si="12"/>
        <v>4629116.9999999991</v>
      </c>
      <c r="S101" s="359">
        <v>22</v>
      </c>
      <c r="T101" s="405">
        <f t="shared" si="9"/>
        <v>4629116.9999999991</v>
      </c>
      <c r="U101" s="404" t="s">
        <v>377</v>
      </c>
      <c r="V101" s="96"/>
      <c r="W101" s="96"/>
      <c r="X101" s="96"/>
      <c r="Y101" s="96"/>
      <c r="Z101" s="96"/>
      <c r="AA101" s="96"/>
      <c r="AB101" s="96"/>
      <c r="AC101" s="415"/>
      <c r="AD101" s="96"/>
      <c r="AE101" s="96"/>
      <c r="AF101" s="96"/>
      <c r="AG101" s="12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row>
    <row r="102" spans="1:78" s="97" customFormat="1" ht="15.75" customHeight="1">
      <c r="A102" s="338">
        <v>95</v>
      </c>
      <c r="B102" s="355" t="s">
        <v>286</v>
      </c>
      <c r="C102" s="357">
        <v>2.34</v>
      </c>
      <c r="D102" s="357"/>
      <c r="E102" s="357">
        <v>0.3</v>
      </c>
      <c r="F102" s="357"/>
      <c r="G102" s="357"/>
      <c r="H102" s="357">
        <v>40</v>
      </c>
      <c r="I102" s="358">
        <f t="shared" si="7"/>
        <v>0.93599999999999994</v>
      </c>
      <c r="J102" s="357"/>
      <c r="K102" s="359"/>
      <c r="L102" s="358"/>
      <c r="M102" s="360"/>
      <c r="N102" s="358">
        <f t="shared" si="14"/>
        <v>1.236</v>
      </c>
      <c r="O102" s="358">
        <f t="shared" si="8"/>
        <v>3.5759999999999996</v>
      </c>
      <c r="P102" s="359">
        <f t="shared" si="13"/>
        <v>4970639.9999999991</v>
      </c>
      <c r="Q102" s="359">
        <f t="shared" si="11"/>
        <v>341523</v>
      </c>
      <c r="R102" s="359">
        <f t="shared" si="12"/>
        <v>4629116.9999999991</v>
      </c>
      <c r="S102" s="359">
        <v>17</v>
      </c>
      <c r="T102" s="405">
        <f t="shared" si="9"/>
        <v>3577044.9545454541</v>
      </c>
      <c r="U102" s="404" t="s">
        <v>377</v>
      </c>
      <c r="V102" s="96"/>
      <c r="W102" s="96"/>
      <c r="X102" s="96"/>
      <c r="Y102" s="96"/>
      <c r="Z102" s="96"/>
      <c r="AA102" s="96"/>
      <c r="AB102" s="96"/>
      <c r="AC102" s="415"/>
      <c r="AD102" s="96"/>
      <c r="AE102" s="96"/>
      <c r="AF102" s="96"/>
      <c r="AG102" s="12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row>
    <row r="103" spans="1:78" s="97" customFormat="1" ht="15.75" customHeight="1">
      <c r="A103" s="338">
        <v>96</v>
      </c>
      <c r="B103" s="355" t="s">
        <v>287</v>
      </c>
      <c r="C103" s="356">
        <v>2.06</v>
      </c>
      <c r="D103" s="357"/>
      <c r="E103" s="357">
        <v>0.3</v>
      </c>
      <c r="F103" s="357"/>
      <c r="G103" s="357"/>
      <c r="H103" s="357">
        <v>40</v>
      </c>
      <c r="I103" s="358">
        <f t="shared" si="7"/>
        <v>0.82400000000000007</v>
      </c>
      <c r="J103" s="357"/>
      <c r="K103" s="359"/>
      <c r="L103" s="358"/>
      <c r="M103" s="360"/>
      <c r="N103" s="358">
        <f t="shared" si="14"/>
        <v>1.1240000000000001</v>
      </c>
      <c r="O103" s="358">
        <f t="shared" si="8"/>
        <v>3.1840000000000002</v>
      </c>
      <c r="P103" s="359">
        <f t="shared" si="13"/>
        <v>4425760</v>
      </c>
      <c r="Q103" s="359">
        <f t="shared" si="11"/>
        <v>300657</v>
      </c>
      <c r="R103" s="359">
        <f t="shared" si="12"/>
        <v>4125103</v>
      </c>
      <c r="S103" s="359">
        <v>22</v>
      </c>
      <c r="T103" s="405">
        <f t="shared" si="9"/>
        <v>4125103</v>
      </c>
      <c r="U103" s="404" t="s">
        <v>377</v>
      </c>
      <c r="V103" s="96"/>
      <c r="W103" s="96"/>
      <c r="X103" s="96"/>
      <c r="Y103" s="96"/>
      <c r="Z103" s="96"/>
      <c r="AA103" s="96"/>
      <c r="AB103" s="96"/>
      <c r="AC103" s="415"/>
      <c r="AD103" s="96"/>
      <c r="AE103" s="96"/>
      <c r="AF103" s="96"/>
      <c r="AG103" s="12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row>
    <row r="104" spans="1:78" s="212" customFormat="1" ht="20.25" customHeight="1" thickBot="1">
      <c r="A104" s="203"/>
      <c r="B104" s="507" t="s">
        <v>288</v>
      </c>
      <c r="C104" s="205">
        <f>SUM(C8:C103)</f>
        <v>299.06999999999994</v>
      </c>
      <c r="D104" s="205">
        <f>SUM(D8:D103)</f>
        <v>8.3000000000000007</v>
      </c>
      <c r="E104" s="205">
        <f>SUM(E8:E103)</f>
        <v>26.400000000000041</v>
      </c>
      <c r="F104" s="205">
        <f>SUM(F8:F103)</f>
        <v>7.200000000000002</v>
      </c>
      <c r="G104" s="205">
        <f>SUM(G8:G103)</f>
        <v>0</v>
      </c>
      <c r="H104" s="205"/>
      <c r="I104" s="206">
        <f>SUM(I8:I103)</f>
        <v>136.07977999999994</v>
      </c>
      <c r="J104" s="205">
        <f>SUM(J8:J103)</f>
        <v>2.3000000000000007</v>
      </c>
      <c r="K104" s="205"/>
      <c r="L104" s="207">
        <f t="shared" ref="L104:Q104" si="15">SUM(L8:L103)</f>
        <v>4.7149999999999999</v>
      </c>
      <c r="M104" s="205">
        <f t="shared" si="15"/>
        <v>2.1</v>
      </c>
      <c r="N104" s="205">
        <f t="shared" si="15"/>
        <v>187.0947799999999</v>
      </c>
      <c r="O104" s="205">
        <f t="shared" si="15"/>
        <v>486.16478000000029</v>
      </c>
      <c r="P104" s="208">
        <f t="shared" si="15"/>
        <v>675769044.19999993</v>
      </c>
      <c r="Q104" s="208">
        <f t="shared" si="15"/>
        <v>45463737.750000015</v>
      </c>
      <c r="R104" s="208">
        <f>SUM(R8:R103)</f>
        <v>630305306.45000005</v>
      </c>
      <c r="S104" s="208">
        <f t="shared" ref="S104:T104" si="16">SUM(S8:S103)</f>
        <v>1992</v>
      </c>
      <c r="T104" s="209">
        <f t="shared" si="16"/>
        <v>616657048.08636367</v>
      </c>
      <c r="U104" s="499"/>
      <c r="V104" s="210"/>
      <c r="W104" s="210"/>
      <c r="X104" s="210"/>
      <c r="Y104" s="210"/>
      <c r="Z104" s="210">
        <f>R104+X24+AE16</f>
        <v>630305306.45000005</v>
      </c>
      <c r="AA104" s="210"/>
      <c r="AB104" s="210"/>
      <c r="AC104" s="210"/>
      <c r="AD104" s="210"/>
      <c r="AE104" s="210"/>
      <c r="AF104" s="210"/>
      <c r="AG104" s="210"/>
      <c r="AH104" s="210"/>
      <c r="AI104" s="210"/>
      <c r="AJ104" s="210"/>
      <c r="AK104" s="210"/>
      <c r="AL104" s="210"/>
      <c r="AM104" s="210"/>
      <c r="AN104" s="210"/>
      <c r="AO104" s="210"/>
      <c r="AP104" s="210"/>
      <c r="AQ104" s="210"/>
      <c r="AR104" s="210"/>
      <c r="AS104" s="210"/>
      <c r="AT104" s="210"/>
      <c r="AU104" s="210"/>
      <c r="AV104" s="210"/>
      <c r="AW104" s="210"/>
      <c r="AX104" s="210"/>
      <c r="AY104" s="210"/>
      <c r="AZ104" s="210"/>
      <c r="BA104" s="210"/>
      <c r="BB104" s="210"/>
      <c r="BC104" s="210"/>
      <c r="BD104" s="210"/>
      <c r="BE104" s="210"/>
      <c r="BF104" s="210"/>
      <c r="BG104" s="210"/>
      <c r="BH104" s="210"/>
      <c r="BI104" s="210"/>
      <c r="BJ104" s="210"/>
      <c r="BK104" s="210"/>
      <c r="BL104" s="210"/>
      <c r="BM104" s="210"/>
      <c r="BN104" s="210"/>
      <c r="BO104" s="210"/>
      <c r="BP104" s="211"/>
      <c r="BQ104" s="211"/>
      <c r="BR104" s="211"/>
      <c r="BS104" s="211"/>
      <c r="BT104" s="211"/>
      <c r="BU104" s="211"/>
      <c r="BV104" s="211"/>
      <c r="BW104" s="211"/>
      <c r="BX104" s="211"/>
      <c r="BY104" s="211"/>
      <c r="BZ104" s="211"/>
    </row>
    <row r="105" spans="1:78" s="214" customFormat="1" ht="16.5" thickTop="1">
      <c r="A105" s="213" t="s">
        <v>289</v>
      </c>
      <c r="C105" s="215"/>
      <c r="D105" s="216"/>
      <c r="E105" s="216"/>
      <c r="F105" s="216"/>
      <c r="G105" s="216"/>
      <c r="H105" s="217"/>
      <c r="I105" s="217"/>
      <c r="J105" s="217"/>
      <c r="K105" s="217"/>
      <c r="L105" s="217"/>
      <c r="M105" s="216"/>
      <c r="N105" s="217"/>
      <c r="O105" s="217"/>
      <c r="P105" s="218"/>
      <c r="Q105" s="218"/>
      <c r="R105" s="218"/>
      <c r="S105" s="218"/>
      <c r="T105" s="218"/>
      <c r="U105" s="500"/>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19"/>
      <c r="BH105" s="219"/>
      <c r="BI105" s="219"/>
      <c r="BJ105" s="219"/>
      <c r="BK105" s="219"/>
      <c r="BL105" s="219"/>
      <c r="BM105" s="219"/>
      <c r="BN105" s="219"/>
      <c r="BO105" s="219"/>
      <c r="BP105" s="220"/>
      <c r="BQ105" s="220"/>
      <c r="BR105" s="220"/>
      <c r="BS105" s="220"/>
      <c r="BT105" s="220"/>
      <c r="BU105" s="220"/>
      <c r="BV105" s="220"/>
      <c r="BW105" s="220"/>
      <c r="BX105" s="220"/>
      <c r="BY105" s="220"/>
      <c r="BZ105" s="220"/>
    </row>
    <row r="106" spans="1:78" s="214" customFormat="1" ht="16.5" customHeight="1">
      <c r="A106" s="81"/>
      <c r="B106" s="82"/>
      <c r="C106" s="83"/>
      <c r="D106" s="84"/>
      <c r="E106" s="85"/>
      <c r="F106" s="85"/>
      <c r="G106" s="85"/>
      <c r="H106" s="85"/>
      <c r="I106" s="85"/>
      <c r="J106" s="85"/>
      <c r="K106" s="212"/>
      <c r="L106" s="212"/>
      <c r="M106" s="212"/>
      <c r="P106" s="309" t="s">
        <v>153</v>
      </c>
      <c r="Q106" s="85"/>
      <c r="R106" s="85"/>
      <c r="S106" s="85"/>
      <c r="T106" s="85"/>
      <c r="U106" s="86"/>
      <c r="V106" s="223"/>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19"/>
      <c r="BF106" s="219"/>
      <c r="BG106" s="219"/>
      <c r="BH106" s="219"/>
      <c r="BI106" s="219"/>
      <c r="BJ106" s="219"/>
      <c r="BK106" s="219"/>
      <c r="BL106" s="219"/>
      <c r="BM106" s="219"/>
      <c r="BN106" s="219"/>
      <c r="BO106" s="219"/>
      <c r="BP106" s="220"/>
      <c r="BQ106" s="220"/>
      <c r="BR106" s="220"/>
      <c r="BS106" s="220"/>
      <c r="BT106" s="220"/>
      <c r="BU106" s="220"/>
      <c r="BV106" s="220"/>
      <c r="BW106" s="220"/>
      <c r="BX106" s="220"/>
      <c r="BY106" s="220"/>
      <c r="BZ106" s="220"/>
    </row>
    <row r="107" spans="1:78" s="214" customFormat="1" ht="16.5" customHeight="1">
      <c r="A107" s="306"/>
      <c r="B107" s="282" t="s">
        <v>346</v>
      </c>
      <c r="C107" s="282"/>
      <c r="D107" s="212"/>
      <c r="E107" s="212"/>
      <c r="I107" s="212"/>
      <c r="J107" s="212"/>
      <c r="K107" s="283" t="s">
        <v>347</v>
      </c>
      <c r="L107" s="284"/>
      <c r="M107" s="212"/>
      <c r="N107" s="283"/>
      <c r="O107" s="88"/>
      <c r="P107" s="283"/>
      <c r="Q107" s="310" t="s">
        <v>154</v>
      </c>
      <c r="R107" s="283"/>
      <c r="S107" s="283"/>
      <c r="T107" s="283"/>
      <c r="U107" s="501"/>
      <c r="V107" s="219"/>
      <c r="W107" s="21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219"/>
      <c r="AZ107" s="219"/>
      <c r="BA107" s="219"/>
      <c r="BB107" s="219"/>
      <c r="BC107" s="219"/>
      <c r="BD107" s="219"/>
      <c r="BE107" s="219"/>
      <c r="BF107" s="219"/>
      <c r="BG107" s="219"/>
      <c r="BH107" s="219"/>
      <c r="BI107" s="219"/>
      <c r="BJ107" s="219"/>
      <c r="BK107" s="219"/>
      <c r="BL107" s="219"/>
      <c r="BM107" s="219"/>
      <c r="BN107" s="219"/>
      <c r="BO107" s="219"/>
      <c r="BP107" s="220"/>
      <c r="BQ107" s="220"/>
      <c r="BR107" s="220"/>
      <c r="BS107" s="220"/>
      <c r="BT107" s="220"/>
      <c r="BU107" s="220"/>
      <c r="BV107" s="220"/>
      <c r="BW107" s="220"/>
      <c r="BX107" s="220"/>
      <c r="BY107" s="220"/>
      <c r="BZ107" s="220"/>
    </row>
    <row r="108" spans="1:78" s="214" customFormat="1" ht="16.5" customHeight="1">
      <c r="A108" s="307" t="s">
        <v>348</v>
      </c>
      <c r="B108" s="221"/>
      <c r="C108" s="286"/>
      <c r="D108" s="287"/>
      <c r="E108" s="212"/>
      <c r="I108" s="307" t="s">
        <v>352</v>
      </c>
      <c r="K108" s="221"/>
      <c r="L108" s="286"/>
      <c r="M108" s="288"/>
      <c r="N108" s="281"/>
      <c r="O108" s="88"/>
      <c r="P108" s="281"/>
      <c r="Q108" s="289"/>
      <c r="R108" s="281"/>
      <c r="S108" s="281"/>
      <c r="T108" s="281"/>
      <c r="U108" s="501"/>
      <c r="V108" s="219"/>
      <c r="W108" s="219"/>
      <c r="X108" s="219"/>
      <c r="Y108" s="219"/>
      <c r="Z108" s="219"/>
      <c r="AA108" s="219"/>
      <c r="AB108" s="219"/>
      <c r="AC108" s="219"/>
      <c r="AD108" s="219"/>
      <c r="AE108" s="219"/>
      <c r="AF108" s="219"/>
      <c r="AG108" s="219"/>
      <c r="AH108" s="219"/>
      <c r="AI108" s="219"/>
      <c r="AJ108" s="219"/>
      <c r="AK108" s="219"/>
      <c r="AL108" s="219"/>
      <c r="AM108" s="219"/>
      <c r="AN108" s="219"/>
      <c r="AO108" s="219"/>
      <c r="AP108" s="219"/>
      <c r="AQ108" s="219"/>
      <c r="AR108" s="219"/>
      <c r="AS108" s="219"/>
      <c r="AT108" s="219"/>
      <c r="AU108" s="219"/>
      <c r="AV108" s="219"/>
      <c r="AW108" s="219"/>
      <c r="AX108" s="219"/>
      <c r="AY108" s="219"/>
      <c r="AZ108" s="219"/>
      <c r="BA108" s="219"/>
      <c r="BB108" s="219"/>
      <c r="BC108" s="219"/>
      <c r="BD108" s="219"/>
      <c r="BE108" s="219"/>
      <c r="BF108" s="219"/>
      <c r="BG108" s="219"/>
      <c r="BH108" s="219"/>
      <c r="BI108" s="219"/>
      <c r="BJ108" s="219"/>
      <c r="BK108" s="219"/>
      <c r="BL108" s="219"/>
      <c r="BM108" s="219"/>
      <c r="BN108" s="219"/>
      <c r="BO108" s="219"/>
      <c r="BP108" s="220"/>
      <c r="BQ108" s="220"/>
      <c r="BR108" s="220"/>
      <c r="BS108" s="220"/>
      <c r="BT108" s="220"/>
      <c r="BU108" s="220"/>
      <c r="BV108" s="220"/>
      <c r="BW108" s="220"/>
      <c r="BX108" s="220"/>
      <c r="BY108" s="220"/>
      <c r="BZ108" s="220"/>
    </row>
    <row r="109" spans="1:78" s="212" customFormat="1" ht="15.75">
      <c r="A109" s="226"/>
      <c r="B109" s="221"/>
      <c r="C109" s="290"/>
      <c r="D109" s="290"/>
      <c r="J109" s="290"/>
      <c r="K109" s="290"/>
      <c r="L109" s="290"/>
      <c r="M109" s="290"/>
      <c r="N109" s="281"/>
      <c r="O109" s="89"/>
      <c r="P109" s="281"/>
      <c r="Q109" s="289"/>
      <c r="R109" s="281"/>
      <c r="S109" s="281"/>
      <c r="T109" s="281"/>
      <c r="U109" s="501"/>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c r="AT109" s="210"/>
      <c r="AU109" s="210"/>
      <c r="AV109" s="210"/>
      <c r="AW109" s="210"/>
      <c r="AX109" s="210"/>
      <c r="AY109" s="210"/>
      <c r="AZ109" s="210"/>
      <c r="BA109" s="210"/>
      <c r="BB109" s="210"/>
      <c r="BC109" s="210"/>
      <c r="BD109" s="210"/>
      <c r="BE109" s="210"/>
      <c r="BF109" s="210"/>
      <c r="BG109" s="210"/>
      <c r="BH109" s="210"/>
      <c r="BI109" s="210"/>
      <c r="BJ109" s="210"/>
      <c r="BK109" s="210"/>
      <c r="BL109" s="210"/>
      <c r="BM109" s="210"/>
      <c r="BN109" s="210"/>
      <c r="BO109" s="210"/>
      <c r="BP109" s="211"/>
      <c r="BQ109" s="211"/>
      <c r="BR109" s="211"/>
      <c r="BS109" s="211"/>
      <c r="BT109" s="211"/>
      <c r="BU109" s="211"/>
      <c r="BV109" s="211"/>
      <c r="BW109" s="211"/>
      <c r="BX109" s="211"/>
      <c r="BY109" s="211"/>
      <c r="BZ109" s="211"/>
    </row>
    <row r="110" spans="1:78" s="212" customFormat="1" ht="15.75">
      <c r="A110" s="226"/>
      <c r="B110" s="221"/>
      <c r="C110" s="291"/>
      <c r="D110" s="281"/>
      <c r="J110" s="281"/>
      <c r="K110" s="292"/>
      <c r="L110" s="293"/>
      <c r="N110" s="281"/>
      <c r="O110" s="89"/>
      <c r="P110" s="281"/>
      <c r="Q110" s="289"/>
      <c r="R110" s="281"/>
      <c r="S110" s="281"/>
      <c r="T110" s="281"/>
      <c r="U110" s="501"/>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0"/>
      <c r="AW110" s="210"/>
      <c r="AX110" s="210"/>
      <c r="AY110" s="210"/>
      <c r="AZ110" s="210"/>
      <c r="BA110" s="210"/>
      <c r="BB110" s="210"/>
      <c r="BC110" s="210"/>
      <c r="BD110" s="210"/>
      <c r="BE110" s="210"/>
      <c r="BF110" s="210"/>
      <c r="BG110" s="210"/>
      <c r="BH110" s="210"/>
      <c r="BI110" s="210"/>
      <c r="BJ110" s="210"/>
      <c r="BK110" s="210"/>
      <c r="BL110" s="210"/>
      <c r="BM110" s="210"/>
      <c r="BN110" s="210"/>
      <c r="BO110" s="210"/>
      <c r="BP110" s="211"/>
      <c r="BQ110" s="211"/>
      <c r="BR110" s="211"/>
      <c r="BS110" s="211"/>
      <c r="BT110" s="211"/>
      <c r="BU110" s="211"/>
      <c r="BV110" s="211"/>
      <c r="BW110" s="211"/>
      <c r="BX110" s="211"/>
      <c r="BY110" s="211"/>
      <c r="BZ110" s="211"/>
    </row>
    <row r="111" spans="1:78" s="212" customFormat="1" ht="15.75">
      <c r="A111" s="226"/>
      <c r="B111" s="221"/>
      <c r="C111" s="291"/>
      <c r="D111" s="281"/>
      <c r="J111" s="281"/>
      <c r="K111" s="292"/>
      <c r="L111" s="293"/>
      <c r="N111" s="281"/>
      <c r="O111" s="91"/>
      <c r="P111" s="281"/>
      <c r="Q111" s="289"/>
      <c r="R111" s="281"/>
      <c r="S111" s="281"/>
      <c r="T111" s="281"/>
      <c r="U111" s="501"/>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10"/>
      <c r="BC111" s="210"/>
      <c r="BD111" s="210"/>
      <c r="BE111" s="210"/>
      <c r="BF111" s="210"/>
      <c r="BG111" s="210"/>
      <c r="BH111" s="210"/>
      <c r="BI111" s="210"/>
      <c r="BJ111" s="210"/>
      <c r="BK111" s="210"/>
      <c r="BL111" s="210"/>
      <c r="BM111" s="210"/>
      <c r="BN111" s="210"/>
      <c r="BO111" s="210"/>
      <c r="BP111" s="211"/>
      <c r="BQ111" s="211"/>
      <c r="BR111" s="211"/>
      <c r="BS111" s="211"/>
      <c r="BT111" s="211"/>
      <c r="BU111" s="211"/>
      <c r="BV111" s="211"/>
      <c r="BW111" s="211"/>
      <c r="BX111" s="211"/>
      <c r="BY111" s="211"/>
      <c r="BZ111" s="211"/>
    </row>
    <row r="112" spans="1:78" s="212" customFormat="1" ht="15.75">
      <c r="A112" s="226"/>
      <c r="B112" s="221"/>
      <c r="C112" s="291"/>
      <c r="D112" s="281"/>
      <c r="J112" s="281"/>
      <c r="K112" s="292"/>
      <c r="L112" s="293"/>
      <c r="N112" s="281"/>
      <c r="O112" s="90"/>
      <c r="P112" s="281"/>
      <c r="Q112" s="289"/>
      <c r="R112" s="281"/>
      <c r="S112" s="281"/>
      <c r="T112" s="281"/>
      <c r="U112" s="501"/>
      <c r="V112" s="210"/>
      <c r="W112" s="210"/>
      <c r="X112" s="210"/>
      <c r="Y112" s="210"/>
      <c r="Z112" s="210"/>
      <c r="AA112" s="210"/>
      <c r="AB112" s="210"/>
      <c r="AC112" s="210"/>
      <c r="AD112" s="210"/>
      <c r="AE112" s="210"/>
      <c r="AF112" s="210"/>
      <c r="AG112" s="210"/>
      <c r="AH112" s="210"/>
      <c r="AI112" s="210"/>
      <c r="AJ112" s="210"/>
      <c r="AK112" s="210"/>
      <c r="AL112" s="210"/>
      <c r="AM112" s="210"/>
      <c r="AN112" s="210"/>
      <c r="AO112" s="210"/>
      <c r="AP112" s="210"/>
      <c r="AQ112" s="210"/>
      <c r="AR112" s="210"/>
      <c r="AS112" s="210"/>
      <c r="AT112" s="210"/>
      <c r="AU112" s="210"/>
      <c r="AV112" s="210"/>
      <c r="AW112" s="210"/>
      <c r="AX112" s="210"/>
      <c r="AY112" s="210"/>
      <c r="AZ112" s="210"/>
      <c r="BA112" s="210"/>
      <c r="BB112" s="210"/>
      <c r="BC112" s="210"/>
      <c r="BD112" s="210"/>
      <c r="BE112" s="210"/>
      <c r="BF112" s="210"/>
      <c r="BG112" s="210"/>
      <c r="BH112" s="210"/>
      <c r="BI112" s="210"/>
      <c r="BJ112" s="210"/>
      <c r="BK112" s="210"/>
      <c r="BL112" s="210"/>
      <c r="BM112" s="210"/>
      <c r="BN112" s="210"/>
      <c r="BO112" s="210"/>
      <c r="BP112" s="211"/>
      <c r="BQ112" s="211"/>
      <c r="BR112" s="211"/>
      <c r="BS112" s="211"/>
      <c r="BT112" s="211"/>
      <c r="BU112" s="211"/>
      <c r="BV112" s="211"/>
      <c r="BW112" s="211"/>
      <c r="BX112" s="211"/>
      <c r="BY112" s="211"/>
      <c r="BZ112" s="211"/>
    </row>
    <row r="113" spans="1:78" s="212" customFormat="1" ht="15.75">
      <c r="A113" s="308" t="s">
        <v>349</v>
      </c>
      <c r="B113" s="227"/>
      <c r="C113" s="227"/>
      <c r="I113" s="311" t="s">
        <v>155</v>
      </c>
      <c r="K113" s="229"/>
      <c r="L113" s="304"/>
      <c r="M113" s="212" t="s">
        <v>344</v>
      </c>
      <c r="N113" s="228"/>
      <c r="O113" s="90"/>
      <c r="P113" s="90"/>
      <c r="Q113" s="228" t="s">
        <v>350</v>
      </c>
      <c r="R113" s="228"/>
      <c r="S113" s="228"/>
      <c r="T113" s="228"/>
      <c r="U113" s="501"/>
      <c r="V113" s="210"/>
      <c r="W113" s="210"/>
      <c r="X113" s="210"/>
      <c r="Y113" s="210"/>
      <c r="Z113" s="210"/>
      <c r="AA113" s="210"/>
      <c r="AB113" s="210"/>
      <c r="AC113" s="210"/>
      <c r="AD113" s="210"/>
      <c r="AE113" s="210"/>
      <c r="AF113" s="210"/>
      <c r="AG113" s="210"/>
      <c r="AH113" s="210"/>
      <c r="AI113" s="210"/>
      <c r="AJ113" s="210"/>
      <c r="AK113" s="210"/>
      <c r="AL113" s="210"/>
      <c r="AM113" s="210"/>
      <c r="AN113" s="210"/>
      <c r="AO113" s="210"/>
      <c r="AP113" s="210"/>
      <c r="AQ113" s="210"/>
      <c r="AR113" s="210"/>
      <c r="AS113" s="210"/>
      <c r="AT113" s="210"/>
      <c r="AU113" s="210"/>
      <c r="AV113" s="210"/>
      <c r="AW113" s="210"/>
      <c r="AX113" s="210"/>
      <c r="AY113" s="210"/>
      <c r="AZ113" s="210"/>
      <c r="BA113" s="210"/>
      <c r="BB113" s="210"/>
      <c r="BC113" s="210"/>
      <c r="BD113" s="210"/>
      <c r="BE113" s="210"/>
      <c r="BF113" s="210"/>
      <c r="BG113" s="210"/>
      <c r="BH113" s="210"/>
      <c r="BI113" s="210"/>
      <c r="BJ113" s="210"/>
      <c r="BK113" s="210"/>
      <c r="BL113" s="210"/>
      <c r="BM113" s="210"/>
      <c r="BN113" s="210"/>
      <c r="BO113" s="210"/>
      <c r="BP113" s="211"/>
      <c r="BQ113" s="211"/>
      <c r="BR113" s="211"/>
      <c r="BS113" s="211"/>
      <c r="BT113" s="211"/>
      <c r="BU113" s="211"/>
      <c r="BV113" s="211"/>
      <c r="BW113" s="211"/>
      <c r="BX113" s="211"/>
      <c r="BY113" s="211"/>
      <c r="BZ113" s="211"/>
    </row>
    <row r="114" spans="1:78" s="212" customFormat="1" ht="15.75">
      <c r="A114" s="233"/>
      <c r="C114" s="234"/>
      <c r="D114" s="224"/>
      <c r="E114" s="224"/>
      <c r="F114" s="224"/>
      <c r="G114" s="224"/>
      <c r="R114" s="224"/>
      <c r="S114" s="224"/>
      <c r="T114" s="224"/>
      <c r="U114" s="502"/>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c r="AT114" s="210"/>
      <c r="AU114" s="210"/>
      <c r="AV114" s="210"/>
      <c r="AW114" s="210"/>
      <c r="AX114" s="210"/>
      <c r="AY114" s="210"/>
      <c r="AZ114" s="210"/>
      <c r="BA114" s="210"/>
      <c r="BB114" s="210"/>
      <c r="BC114" s="210"/>
      <c r="BD114" s="210"/>
      <c r="BE114" s="210"/>
      <c r="BF114" s="210"/>
      <c r="BG114" s="210"/>
      <c r="BH114" s="210"/>
      <c r="BI114" s="210"/>
      <c r="BJ114" s="210"/>
      <c r="BK114" s="210"/>
      <c r="BL114" s="210"/>
      <c r="BM114" s="210"/>
      <c r="BN114" s="210"/>
      <c r="BO114" s="210"/>
      <c r="BP114" s="211"/>
      <c r="BQ114" s="211"/>
      <c r="BR114" s="211"/>
      <c r="BS114" s="211"/>
      <c r="BT114" s="211"/>
      <c r="BU114" s="211"/>
      <c r="BV114" s="211"/>
      <c r="BW114" s="211"/>
      <c r="BX114" s="211"/>
      <c r="BY114" s="211"/>
      <c r="BZ114" s="211"/>
    </row>
    <row r="115" spans="1:78" s="212" customFormat="1" ht="15.75">
      <c r="A115" s="236"/>
      <c r="B115" s="237"/>
      <c r="C115" s="238"/>
      <c r="D115" s="239"/>
      <c r="E115" s="239"/>
      <c r="F115" s="239"/>
      <c r="G115" s="239"/>
      <c r="H115" s="238"/>
      <c r="I115" s="238"/>
      <c r="J115" s="238"/>
      <c r="K115" s="238"/>
      <c r="L115" s="238"/>
      <c r="M115" s="239"/>
      <c r="N115" s="238"/>
      <c r="O115" s="238"/>
      <c r="P115" s="235"/>
      <c r="Q115" s="235"/>
      <c r="R115" s="235"/>
      <c r="S115" s="235"/>
      <c r="T115" s="235"/>
      <c r="U115" s="502"/>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210"/>
      <c r="BL115" s="210"/>
      <c r="BM115" s="210"/>
      <c r="BN115" s="210"/>
      <c r="BO115" s="210"/>
      <c r="BP115" s="211"/>
      <c r="BQ115" s="211"/>
      <c r="BR115" s="211"/>
      <c r="BS115" s="211"/>
      <c r="BT115" s="211"/>
      <c r="BU115" s="211"/>
      <c r="BV115" s="211"/>
      <c r="BW115" s="211"/>
      <c r="BX115" s="211"/>
      <c r="BY115" s="211"/>
      <c r="BZ115" s="211"/>
    </row>
    <row r="116" spans="1:78" s="212" customFormat="1" ht="15.75">
      <c r="A116" s="236"/>
      <c r="B116" s="237"/>
      <c r="C116" s="238"/>
      <c r="D116" s="239"/>
      <c r="E116" s="239"/>
      <c r="F116" s="239"/>
      <c r="G116" s="239"/>
      <c r="H116" s="238"/>
      <c r="I116" s="238"/>
      <c r="J116" s="238"/>
      <c r="K116" s="238"/>
      <c r="L116" s="238"/>
      <c r="M116" s="239"/>
      <c r="N116" s="238"/>
      <c r="O116" s="238"/>
      <c r="P116" s="235"/>
      <c r="Q116" s="235"/>
      <c r="R116" s="235"/>
      <c r="S116" s="235"/>
      <c r="T116" s="235"/>
      <c r="U116" s="502"/>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10"/>
      <c r="AW116" s="210"/>
      <c r="AX116" s="210"/>
      <c r="AY116" s="210"/>
      <c r="AZ116" s="210"/>
      <c r="BA116" s="210"/>
      <c r="BB116" s="210"/>
      <c r="BC116" s="210"/>
      <c r="BD116" s="210"/>
      <c r="BE116" s="210"/>
      <c r="BF116" s="210"/>
      <c r="BG116" s="210"/>
      <c r="BH116" s="210"/>
      <c r="BI116" s="210"/>
      <c r="BJ116" s="210"/>
      <c r="BK116" s="210"/>
      <c r="BL116" s="210"/>
      <c r="BM116" s="210"/>
      <c r="BN116" s="210"/>
      <c r="BO116" s="210"/>
      <c r="BP116" s="211"/>
      <c r="BQ116" s="211"/>
      <c r="BR116" s="211"/>
      <c r="BS116" s="211"/>
      <c r="BT116" s="211"/>
      <c r="BU116" s="211"/>
      <c r="BV116" s="211"/>
      <c r="BW116" s="211"/>
      <c r="BX116" s="211"/>
      <c r="BY116" s="211"/>
      <c r="BZ116" s="211"/>
    </row>
    <row r="117" spans="1:78" s="212" customFormat="1" ht="15.75">
      <c r="A117" s="236"/>
      <c r="B117" s="237"/>
      <c r="C117" s="238"/>
      <c r="D117" s="239"/>
      <c r="E117" s="239"/>
      <c r="F117" s="239"/>
      <c r="G117" s="239"/>
      <c r="H117" s="238"/>
      <c r="I117" s="238"/>
      <c r="J117" s="238"/>
      <c r="K117" s="238"/>
      <c r="L117" s="238"/>
      <c r="M117" s="239"/>
      <c r="N117" s="238"/>
      <c r="O117" s="238"/>
      <c r="P117" s="235"/>
      <c r="Q117" s="235"/>
      <c r="R117" s="235"/>
      <c r="S117" s="235"/>
      <c r="T117" s="235"/>
      <c r="U117" s="502"/>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210"/>
      <c r="AV117" s="210"/>
      <c r="AW117" s="210"/>
      <c r="AX117" s="210"/>
      <c r="AY117" s="210"/>
      <c r="AZ117" s="210"/>
      <c r="BA117" s="210"/>
      <c r="BB117" s="210"/>
      <c r="BC117" s="210"/>
      <c r="BD117" s="210"/>
      <c r="BE117" s="210"/>
      <c r="BF117" s="210"/>
      <c r="BG117" s="210"/>
      <c r="BH117" s="210"/>
      <c r="BI117" s="210"/>
      <c r="BJ117" s="210"/>
      <c r="BK117" s="210"/>
      <c r="BL117" s="210"/>
      <c r="BM117" s="210"/>
      <c r="BN117" s="210"/>
      <c r="BO117" s="210"/>
      <c r="BP117" s="211"/>
      <c r="BQ117" s="211"/>
      <c r="BR117" s="211"/>
      <c r="BS117" s="211"/>
      <c r="BT117" s="211"/>
      <c r="BU117" s="211"/>
      <c r="BV117" s="211"/>
      <c r="BW117" s="211"/>
      <c r="BX117" s="211"/>
      <c r="BY117" s="211"/>
      <c r="BZ117" s="211"/>
    </row>
    <row r="118" spans="1:78" s="212" customFormat="1" ht="15.75">
      <c r="A118" s="236"/>
      <c r="B118" s="237"/>
      <c r="C118" s="238"/>
      <c r="D118" s="239"/>
      <c r="E118" s="239"/>
      <c r="F118" s="239"/>
      <c r="G118" s="239"/>
      <c r="H118" s="238"/>
      <c r="I118" s="238"/>
      <c r="J118" s="238"/>
      <c r="K118" s="238"/>
      <c r="L118" s="238"/>
      <c r="M118" s="239"/>
      <c r="N118" s="238"/>
      <c r="O118" s="238"/>
      <c r="P118" s="235"/>
      <c r="Q118" s="235"/>
      <c r="R118" s="235"/>
      <c r="S118" s="235"/>
      <c r="T118" s="235"/>
      <c r="U118" s="502"/>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210"/>
      <c r="AV118" s="210"/>
      <c r="AW118" s="210"/>
      <c r="AX118" s="210"/>
      <c r="AY118" s="210"/>
      <c r="AZ118" s="210"/>
      <c r="BA118" s="210"/>
      <c r="BB118" s="210"/>
      <c r="BC118" s="210"/>
      <c r="BD118" s="210"/>
      <c r="BE118" s="210"/>
      <c r="BF118" s="210"/>
      <c r="BG118" s="210"/>
      <c r="BH118" s="210"/>
      <c r="BI118" s="210"/>
      <c r="BJ118" s="210"/>
      <c r="BK118" s="210"/>
      <c r="BL118" s="210"/>
      <c r="BM118" s="210"/>
      <c r="BN118" s="210"/>
      <c r="BO118" s="210"/>
      <c r="BP118" s="211"/>
      <c r="BQ118" s="211"/>
      <c r="BR118" s="211"/>
      <c r="BS118" s="211"/>
      <c r="BT118" s="211"/>
      <c r="BU118" s="211"/>
      <c r="BV118" s="211"/>
      <c r="BW118" s="211"/>
      <c r="BX118" s="211"/>
      <c r="BY118" s="211"/>
      <c r="BZ118" s="211"/>
    </row>
    <row r="119" spans="1:78" s="212" customFormat="1" ht="15.75">
      <c r="A119" s="236"/>
      <c r="B119" s="237"/>
      <c r="C119" s="238"/>
      <c r="D119" s="239"/>
      <c r="E119" s="239"/>
      <c r="F119" s="239"/>
      <c r="G119" s="239"/>
      <c r="H119" s="238"/>
      <c r="I119" s="238"/>
      <c r="J119" s="238"/>
      <c r="K119" s="238"/>
      <c r="L119" s="238"/>
      <c r="M119" s="239"/>
      <c r="N119" s="238"/>
      <c r="O119" s="238"/>
      <c r="P119" s="235"/>
      <c r="Q119" s="235"/>
      <c r="R119" s="235"/>
      <c r="S119" s="235"/>
      <c r="T119" s="235"/>
      <c r="U119" s="502"/>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0"/>
      <c r="AZ119" s="210"/>
      <c r="BA119" s="210"/>
      <c r="BB119" s="210"/>
      <c r="BC119" s="210"/>
      <c r="BD119" s="210"/>
      <c r="BE119" s="210"/>
      <c r="BF119" s="210"/>
      <c r="BG119" s="210"/>
      <c r="BH119" s="210"/>
      <c r="BI119" s="210"/>
      <c r="BJ119" s="210"/>
      <c r="BK119" s="210"/>
      <c r="BL119" s="210"/>
      <c r="BM119" s="210"/>
      <c r="BN119" s="210"/>
      <c r="BO119" s="210"/>
      <c r="BP119" s="211"/>
      <c r="BQ119" s="211"/>
      <c r="BR119" s="211"/>
      <c r="BS119" s="211"/>
      <c r="BT119" s="211"/>
      <c r="BU119" s="211"/>
      <c r="BV119" s="211"/>
      <c r="BW119" s="211"/>
      <c r="BX119" s="211"/>
      <c r="BY119" s="211"/>
      <c r="BZ119" s="211"/>
    </row>
    <row r="120" spans="1:78" s="212" customFormat="1" ht="15.75">
      <c r="A120" s="236"/>
      <c r="B120" s="237"/>
      <c r="C120" s="238"/>
      <c r="D120" s="239"/>
      <c r="E120" s="239"/>
      <c r="F120" s="239"/>
      <c r="G120" s="239"/>
      <c r="H120" s="238"/>
      <c r="I120" s="238"/>
      <c r="J120" s="238"/>
      <c r="K120" s="238"/>
      <c r="L120" s="238"/>
      <c r="M120" s="239"/>
      <c r="N120" s="238"/>
      <c r="O120" s="238"/>
      <c r="P120" s="235"/>
      <c r="Q120" s="235"/>
      <c r="R120" s="235"/>
      <c r="S120" s="235"/>
      <c r="T120" s="235"/>
      <c r="U120" s="502"/>
      <c r="V120" s="210"/>
      <c r="W120" s="210"/>
      <c r="X120" s="210"/>
      <c r="Y120" s="210"/>
      <c r="Z120" s="210"/>
      <c r="AA120" s="210"/>
      <c r="AB120" s="210"/>
      <c r="AC120" s="210"/>
      <c r="AD120" s="210"/>
      <c r="AE120" s="210"/>
      <c r="AF120" s="210"/>
      <c r="AG120" s="210"/>
      <c r="AH120" s="210"/>
      <c r="AI120" s="210"/>
      <c r="AJ120" s="210"/>
      <c r="AK120" s="210"/>
      <c r="AL120" s="210"/>
      <c r="AM120" s="210"/>
      <c r="AN120" s="210"/>
      <c r="AO120" s="210"/>
      <c r="AP120" s="210"/>
      <c r="AQ120" s="210"/>
      <c r="AR120" s="210"/>
      <c r="AS120" s="210"/>
      <c r="AT120" s="210"/>
      <c r="AU120" s="210"/>
      <c r="AV120" s="210"/>
      <c r="AW120" s="210"/>
      <c r="AX120" s="210"/>
      <c r="AY120" s="210"/>
      <c r="AZ120" s="210"/>
      <c r="BA120" s="210"/>
      <c r="BB120" s="210"/>
      <c r="BC120" s="210"/>
      <c r="BD120" s="210"/>
      <c r="BE120" s="210"/>
      <c r="BF120" s="210"/>
      <c r="BG120" s="210"/>
      <c r="BH120" s="210"/>
      <c r="BI120" s="210"/>
      <c r="BJ120" s="210"/>
      <c r="BK120" s="210"/>
      <c r="BL120" s="210"/>
      <c r="BM120" s="210"/>
      <c r="BN120" s="210"/>
      <c r="BO120" s="210"/>
      <c r="BP120" s="211"/>
      <c r="BQ120" s="211"/>
      <c r="BR120" s="211"/>
      <c r="BS120" s="211"/>
      <c r="BT120" s="211"/>
      <c r="BU120" s="211"/>
      <c r="BV120" s="211"/>
      <c r="BW120" s="211"/>
      <c r="BX120" s="211"/>
      <c r="BY120" s="211"/>
      <c r="BZ120" s="211"/>
    </row>
    <row r="121" spans="1:78" s="212" customFormat="1" ht="15.75">
      <c r="A121" s="236"/>
      <c r="B121" s="237"/>
      <c r="C121" s="238"/>
      <c r="D121" s="239"/>
      <c r="E121" s="239"/>
      <c r="F121" s="239"/>
      <c r="G121" s="239"/>
      <c r="H121" s="238"/>
      <c r="I121" s="238"/>
      <c r="J121" s="238"/>
      <c r="K121" s="238"/>
      <c r="L121" s="238"/>
      <c r="M121" s="239"/>
      <c r="N121" s="238"/>
      <c r="O121" s="238"/>
      <c r="P121" s="235"/>
      <c r="Q121" s="235"/>
      <c r="R121" s="235"/>
      <c r="S121" s="235"/>
      <c r="T121" s="235"/>
      <c r="U121" s="502"/>
      <c r="V121" s="210"/>
      <c r="W121" s="210"/>
      <c r="X121" s="210"/>
      <c r="Y121" s="210"/>
      <c r="Z121" s="210"/>
      <c r="AA121" s="210"/>
      <c r="AB121" s="210"/>
      <c r="AC121" s="210"/>
      <c r="AD121" s="210"/>
      <c r="AE121" s="210"/>
      <c r="AF121" s="210"/>
      <c r="AG121" s="210"/>
      <c r="AH121" s="210"/>
      <c r="AI121" s="210"/>
      <c r="AJ121" s="210"/>
      <c r="AK121" s="210"/>
      <c r="AL121" s="210"/>
      <c r="AM121" s="210"/>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1"/>
      <c r="BQ121" s="211"/>
      <c r="BR121" s="211"/>
      <c r="BS121" s="211"/>
      <c r="BT121" s="211"/>
      <c r="BU121" s="211"/>
      <c r="BV121" s="211"/>
      <c r="BW121" s="211"/>
      <c r="BX121" s="211"/>
      <c r="BY121" s="211"/>
      <c r="BZ121" s="211"/>
    </row>
    <row r="122" spans="1:78" s="212" customFormat="1" ht="15.75">
      <c r="A122" s="236"/>
      <c r="B122" s="237"/>
      <c r="C122" s="238"/>
      <c r="D122" s="239"/>
      <c r="E122" s="239"/>
      <c r="F122" s="239"/>
      <c r="G122" s="239"/>
      <c r="H122" s="238"/>
      <c r="I122" s="238"/>
      <c r="J122" s="238"/>
      <c r="K122" s="238"/>
      <c r="L122" s="238"/>
      <c r="M122" s="239"/>
      <c r="N122" s="238"/>
      <c r="O122" s="238"/>
      <c r="P122" s="235"/>
      <c r="Q122" s="235"/>
      <c r="R122" s="235"/>
      <c r="S122" s="235"/>
      <c r="T122" s="235"/>
      <c r="U122" s="502"/>
      <c r="V122" s="210"/>
      <c r="W122" s="210"/>
      <c r="X122" s="210"/>
      <c r="Y122" s="210"/>
      <c r="Z122" s="210"/>
      <c r="AA122" s="210"/>
      <c r="AB122" s="210"/>
      <c r="AC122" s="210"/>
      <c r="AD122" s="210"/>
      <c r="AE122" s="210"/>
      <c r="AF122" s="210"/>
      <c r="AG122" s="210"/>
      <c r="AH122" s="210"/>
      <c r="AI122" s="210"/>
      <c r="AJ122" s="210"/>
      <c r="AK122" s="210"/>
      <c r="AL122" s="210"/>
      <c r="AM122" s="210"/>
      <c r="AN122" s="210"/>
      <c r="AO122" s="210"/>
      <c r="AP122" s="210"/>
      <c r="AQ122" s="210"/>
      <c r="AR122" s="210"/>
      <c r="AS122" s="210"/>
      <c r="AT122" s="210"/>
      <c r="AU122" s="210"/>
      <c r="AV122" s="210"/>
      <c r="AW122" s="210"/>
      <c r="AX122" s="210"/>
      <c r="AY122" s="210"/>
      <c r="AZ122" s="210"/>
      <c r="BA122" s="210"/>
      <c r="BB122" s="210"/>
      <c r="BC122" s="210"/>
      <c r="BD122" s="210"/>
      <c r="BE122" s="210"/>
      <c r="BF122" s="210"/>
      <c r="BG122" s="210"/>
      <c r="BH122" s="210"/>
      <c r="BI122" s="210"/>
      <c r="BJ122" s="210"/>
      <c r="BK122" s="210"/>
      <c r="BL122" s="210"/>
      <c r="BM122" s="210"/>
      <c r="BN122" s="210"/>
      <c r="BO122" s="210"/>
      <c r="BP122" s="211"/>
      <c r="BQ122" s="211"/>
      <c r="BR122" s="211"/>
      <c r="BS122" s="211"/>
      <c r="BT122" s="211"/>
      <c r="BU122" s="211"/>
      <c r="BV122" s="211"/>
      <c r="BW122" s="211"/>
      <c r="BX122" s="211"/>
      <c r="BY122" s="211"/>
      <c r="BZ122" s="211"/>
    </row>
    <row r="123" spans="1:78" s="212" customFormat="1" ht="15.75">
      <c r="A123" s="236"/>
      <c r="B123" s="237"/>
      <c r="C123" s="238"/>
      <c r="D123" s="239"/>
      <c r="E123" s="239"/>
      <c r="F123" s="239"/>
      <c r="G123" s="239"/>
      <c r="H123" s="238"/>
      <c r="I123" s="238"/>
      <c r="J123" s="238"/>
      <c r="K123" s="238"/>
      <c r="L123" s="238"/>
      <c r="M123" s="239"/>
      <c r="N123" s="238"/>
      <c r="O123" s="238"/>
      <c r="P123" s="235"/>
      <c r="Q123" s="235"/>
      <c r="R123" s="235"/>
      <c r="S123" s="235"/>
      <c r="T123" s="235"/>
      <c r="U123" s="502"/>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0"/>
      <c r="AW123" s="210"/>
      <c r="AX123" s="210"/>
      <c r="AY123" s="210"/>
      <c r="AZ123" s="210"/>
      <c r="BA123" s="210"/>
      <c r="BB123" s="210"/>
      <c r="BC123" s="210"/>
      <c r="BD123" s="210"/>
      <c r="BE123" s="210"/>
      <c r="BF123" s="210"/>
      <c r="BG123" s="210"/>
      <c r="BH123" s="210"/>
      <c r="BI123" s="210"/>
      <c r="BJ123" s="210"/>
      <c r="BK123" s="210"/>
      <c r="BL123" s="210"/>
      <c r="BM123" s="210"/>
      <c r="BN123" s="210"/>
      <c r="BO123" s="210"/>
      <c r="BP123" s="211"/>
      <c r="BQ123" s="211"/>
      <c r="BR123" s="211"/>
      <c r="BS123" s="211"/>
      <c r="BT123" s="211"/>
      <c r="BU123" s="211"/>
      <c r="BV123" s="211"/>
      <c r="BW123" s="211"/>
      <c r="BX123" s="211"/>
      <c r="BY123" s="211"/>
      <c r="BZ123" s="211"/>
    </row>
    <row r="124" spans="1:78" s="212" customFormat="1" ht="15.75">
      <c r="A124" s="236"/>
      <c r="B124" s="237"/>
      <c r="C124" s="238"/>
      <c r="D124" s="239"/>
      <c r="E124" s="239"/>
      <c r="F124" s="239"/>
      <c r="G124" s="239"/>
      <c r="H124" s="238"/>
      <c r="I124" s="238"/>
      <c r="J124" s="238"/>
      <c r="K124" s="238"/>
      <c r="L124" s="238"/>
      <c r="M124" s="239"/>
      <c r="N124" s="238"/>
      <c r="O124" s="238"/>
      <c r="P124" s="235"/>
      <c r="Q124" s="235"/>
      <c r="R124" s="235"/>
      <c r="S124" s="235"/>
      <c r="T124" s="235"/>
      <c r="U124" s="502"/>
      <c r="V124" s="210"/>
      <c r="W124" s="210"/>
      <c r="X124" s="210"/>
      <c r="Y124" s="210"/>
      <c r="Z124" s="210"/>
      <c r="AA124" s="210"/>
      <c r="AB124" s="210"/>
      <c r="AC124" s="210"/>
      <c r="AD124" s="210"/>
      <c r="AE124" s="210"/>
      <c r="AF124" s="210"/>
      <c r="AG124" s="210"/>
      <c r="AH124" s="210"/>
      <c r="AI124" s="210"/>
      <c r="AJ124" s="210"/>
      <c r="AK124" s="210"/>
      <c r="AL124" s="210"/>
      <c r="AM124" s="210"/>
      <c r="AN124" s="210"/>
      <c r="AO124" s="210"/>
      <c r="AP124" s="210"/>
      <c r="AQ124" s="210"/>
      <c r="AR124" s="210"/>
      <c r="AS124" s="210"/>
      <c r="AT124" s="210"/>
      <c r="AU124" s="210"/>
      <c r="AV124" s="210"/>
      <c r="AW124" s="210"/>
      <c r="AX124" s="210"/>
      <c r="AY124" s="210"/>
      <c r="AZ124" s="210"/>
      <c r="BA124" s="210"/>
      <c r="BB124" s="210"/>
      <c r="BC124" s="210"/>
      <c r="BD124" s="210"/>
      <c r="BE124" s="210"/>
      <c r="BF124" s="210"/>
      <c r="BG124" s="210"/>
      <c r="BH124" s="210"/>
      <c r="BI124" s="210"/>
      <c r="BJ124" s="210"/>
      <c r="BK124" s="210"/>
      <c r="BL124" s="210"/>
      <c r="BM124" s="210"/>
      <c r="BN124" s="210"/>
      <c r="BO124" s="210"/>
      <c r="BP124" s="211"/>
      <c r="BQ124" s="211"/>
      <c r="BR124" s="211"/>
      <c r="BS124" s="211"/>
      <c r="BT124" s="211"/>
      <c r="BU124" s="211"/>
      <c r="BV124" s="211"/>
      <c r="BW124" s="211"/>
      <c r="BX124" s="211"/>
      <c r="BY124" s="211"/>
      <c r="BZ124" s="211"/>
    </row>
    <row r="125" spans="1:78" s="212" customFormat="1" ht="15.75">
      <c r="A125" s="236"/>
      <c r="B125" s="237"/>
      <c r="C125" s="238"/>
      <c r="D125" s="239"/>
      <c r="E125" s="239"/>
      <c r="F125" s="239"/>
      <c r="G125" s="239"/>
      <c r="H125" s="238"/>
      <c r="I125" s="238"/>
      <c r="J125" s="238"/>
      <c r="K125" s="238"/>
      <c r="L125" s="238"/>
      <c r="M125" s="239"/>
      <c r="N125" s="238"/>
      <c r="O125" s="238"/>
      <c r="P125" s="235"/>
      <c r="Q125" s="235"/>
      <c r="R125" s="235"/>
      <c r="S125" s="235"/>
      <c r="T125" s="235"/>
      <c r="U125" s="502"/>
      <c r="V125" s="210"/>
      <c r="W125" s="210"/>
      <c r="X125" s="210"/>
      <c r="Y125" s="210"/>
      <c r="Z125" s="210"/>
      <c r="AA125" s="210"/>
      <c r="AB125" s="210"/>
      <c r="AC125" s="210"/>
      <c r="AD125" s="210"/>
      <c r="AE125" s="210"/>
      <c r="AF125" s="210"/>
      <c r="AG125" s="210"/>
      <c r="AH125" s="210"/>
      <c r="AI125" s="210"/>
      <c r="AJ125" s="210"/>
      <c r="AK125" s="210"/>
      <c r="AL125" s="210"/>
      <c r="AM125" s="210"/>
      <c r="AN125" s="210"/>
      <c r="AO125" s="210"/>
      <c r="AP125" s="210"/>
      <c r="AQ125" s="210"/>
      <c r="AR125" s="210"/>
      <c r="AS125" s="210"/>
      <c r="AT125" s="210"/>
      <c r="AU125" s="210"/>
      <c r="AV125" s="210"/>
      <c r="AW125" s="210"/>
      <c r="AX125" s="210"/>
      <c r="AY125" s="210"/>
      <c r="AZ125" s="210"/>
      <c r="BA125" s="210"/>
      <c r="BB125" s="210"/>
      <c r="BC125" s="210"/>
      <c r="BD125" s="210"/>
      <c r="BE125" s="210"/>
      <c r="BF125" s="210"/>
      <c r="BG125" s="210"/>
      <c r="BH125" s="210"/>
      <c r="BI125" s="210"/>
      <c r="BJ125" s="210"/>
      <c r="BK125" s="210"/>
      <c r="BL125" s="210"/>
      <c r="BM125" s="210"/>
      <c r="BN125" s="210"/>
      <c r="BO125" s="210"/>
      <c r="BP125" s="211"/>
      <c r="BQ125" s="211"/>
      <c r="BR125" s="211"/>
      <c r="BS125" s="211"/>
      <c r="BT125" s="211"/>
      <c r="BU125" s="211"/>
      <c r="BV125" s="211"/>
      <c r="BW125" s="211"/>
      <c r="BX125" s="211"/>
      <c r="BY125" s="211"/>
      <c r="BZ125" s="211"/>
    </row>
    <row r="126" spans="1:78" s="212" customFormat="1" ht="15.75">
      <c r="A126" s="236"/>
      <c r="B126" s="237"/>
      <c r="C126" s="238"/>
      <c r="D126" s="239"/>
      <c r="E126" s="239"/>
      <c r="F126" s="239"/>
      <c r="G126" s="239"/>
      <c r="H126" s="238"/>
      <c r="I126" s="238"/>
      <c r="J126" s="238"/>
      <c r="K126" s="238"/>
      <c r="L126" s="238"/>
      <c r="M126" s="239"/>
      <c r="N126" s="238"/>
      <c r="O126" s="238"/>
      <c r="P126" s="235"/>
      <c r="Q126" s="235"/>
      <c r="R126" s="235"/>
      <c r="S126" s="235"/>
      <c r="T126" s="235"/>
      <c r="U126" s="502"/>
      <c r="V126" s="210"/>
      <c r="W126" s="210"/>
      <c r="X126" s="210"/>
      <c r="Y126" s="210"/>
      <c r="Z126" s="210"/>
      <c r="AA126" s="210"/>
      <c r="AB126" s="210"/>
      <c r="AC126" s="210"/>
      <c r="AD126" s="210"/>
      <c r="AE126" s="210"/>
      <c r="AF126" s="210"/>
      <c r="AG126" s="210"/>
      <c r="AH126" s="210"/>
      <c r="AI126" s="210"/>
      <c r="AJ126" s="210"/>
      <c r="AK126" s="210"/>
      <c r="AL126" s="210"/>
      <c r="AM126" s="210"/>
      <c r="AN126" s="210"/>
      <c r="AO126" s="210"/>
      <c r="AP126" s="210"/>
      <c r="AQ126" s="210"/>
      <c r="AR126" s="210"/>
      <c r="AS126" s="210"/>
      <c r="AT126" s="210"/>
      <c r="AU126" s="210"/>
      <c r="AV126" s="210"/>
      <c r="AW126" s="210"/>
      <c r="AX126" s="210"/>
      <c r="AY126" s="210"/>
      <c r="AZ126" s="210"/>
      <c r="BA126" s="210"/>
      <c r="BB126" s="210"/>
      <c r="BC126" s="210"/>
      <c r="BD126" s="210"/>
      <c r="BE126" s="210"/>
      <c r="BF126" s="210"/>
      <c r="BG126" s="210"/>
      <c r="BH126" s="210"/>
      <c r="BI126" s="210"/>
      <c r="BJ126" s="210"/>
      <c r="BK126" s="210"/>
      <c r="BL126" s="210"/>
      <c r="BM126" s="210"/>
      <c r="BN126" s="210"/>
      <c r="BO126" s="210"/>
      <c r="BP126" s="211"/>
      <c r="BQ126" s="211"/>
      <c r="BR126" s="211"/>
      <c r="BS126" s="211"/>
      <c r="BT126" s="211"/>
      <c r="BU126" s="211"/>
      <c r="BV126" s="211"/>
      <c r="BW126" s="211"/>
      <c r="BX126" s="211"/>
      <c r="BY126" s="211"/>
      <c r="BZ126" s="211"/>
    </row>
    <row r="127" spans="1:78" s="212" customFormat="1" ht="15.75">
      <c r="A127" s="236"/>
      <c r="B127" s="237"/>
      <c r="C127" s="238"/>
      <c r="D127" s="239"/>
      <c r="E127" s="239"/>
      <c r="F127" s="239"/>
      <c r="G127" s="239"/>
      <c r="H127" s="238"/>
      <c r="I127" s="238"/>
      <c r="J127" s="238"/>
      <c r="K127" s="238"/>
      <c r="L127" s="238"/>
      <c r="M127" s="239"/>
      <c r="N127" s="238"/>
      <c r="O127" s="238"/>
      <c r="P127" s="235"/>
      <c r="Q127" s="235"/>
      <c r="R127" s="235"/>
      <c r="S127" s="235"/>
      <c r="T127" s="235"/>
      <c r="U127" s="502"/>
      <c r="V127" s="210"/>
      <c r="W127" s="210"/>
      <c r="X127" s="210"/>
      <c r="Y127" s="210"/>
      <c r="Z127" s="210"/>
      <c r="AA127" s="210"/>
      <c r="AB127" s="210"/>
      <c r="AC127" s="210"/>
      <c r="AD127" s="210"/>
      <c r="AE127" s="210"/>
      <c r="AF127" s="210"/>
      <c r="AG127" s="210"/>
      <c r="AH127" s="210"/>
      <c r="AI127" s="210"/>
      <c r="AJ127" s="210"/>
      <c r="AK127" s="210"/>
      <c r="AL127" s="210"/>
      <c r="AM127" s="210"/>
      <c r="AN127" s="210"/>
      <c r="AO127" s="210"/>
      <c r="AP127" s="210"/>
      <c r="AQ127" s="210"/>
      <c r="AR127" s="210"/>
      <c r="AS127" s="210"/>
      <c r="AT127" s="210"/>
      <c r="AU127" s="210"/>
      <c r="AV127" s="210"/>
      <c r="AW127" s="210"/>
      <c r="AX127" s="210"/>
      <c r="AY127" s="210"/>
      <c r="AZ127" s="210"/>
      <c r="BA127" s="210"/>
      <c r="BB127" s="210"/>
      <c r="BC127" s="210"/>
      <c r="BD127" s="210"/>
      <c r="BE127" s="210"/>
      <c r="BF127" s="210"/>
      <c r="BG127" s="210"/>
      <c r="BH127" s="210"/>
      <c r="BI127" s="210"/>
      <c r="BJ127" s="210"/>
      <c r="BK127" s="210"/>
      <c r="BL127" s="210"/>
      <c r="BM127" s="210"/>
      <c r="BN127" s="210"/>
      <c r="BO127" s="210"/>
      <c r="BP127" s="211"/>
      <c r="BQ127" s="211"/>
      <c r="BR127" s="211"/>
      <c r="BS127" s="211"/>
      <c r="BT127" s="211"/>
      <c r="BU127" s="211"/>
      <c r="BV127" s="211"/>
      <c r="BW127" s="211"/>
      <c r="BX127" s="211"/>
      <c r="BY127" s="211"/>
      <c r="BZ127" s="211"/>
    </row>
    <row r="128" spans="1:78" s="212" customFormat="1" ht="15.75">
      <c r="A128" s="236"/>
      <c r="B128" s="237"/>
      <c r="C128" s="238"/>
      <c r="D128" s="239"/>
      <c r="E128" s="239"/>
      <c r="F128" s="239"/>
      <c r="G128" s="239"/>
      <c r="H128" s="238"/>
      <c r="I128" s="238"/>
      <c r="J128" s="238"/>
      <c r="K128" s="238"/>
      <c r="L128" s="238"/>
      <c r="M128" s="239"/>
      <c r="N128" s="238"/>
      <c r="O128" s="238"/>
      <c r="P128" s="235"/>
      <c r="Q128" s="235"/>
      <c r="R128" s="235"/>
      <c r="S128" s="235"/>
      <c r="T128" s="235"/>
      <c r="U128" s="502"/>
      <c r="V128" s="210"/>
      <c r="W128" s="210"/>
      <c r="X128" s="210"/>
      <c r="Y128" s="210"/>
      <c r="Z128" s="210"/>
      <c r="AA128" s="210"/>
      <c r="AB128" s="210"/>
      <c r="AC128" s="210"/>
      <c r="AD128" s="210"/>
      <c r="AE128" s="210"/>
      <c r="AF128" s="210"/>
      <c r="AG128" s="210"/>
      <c r="AH128" s="210"/>
      <c r="AI128" s="210"/>
      <c r="AJ128" s="210"/>
      <c r="AK128" s="210"/>
      <c r="AL128" s="210"/>
      <c r="AM128" s="210"/>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1"/>
      <c r="BQ128" s="211"/>
      <c r="BR128" s="211"/>
      <c r="BS128" s="211"/>
      <c r="BT128" s="211"/>
      <c r="BU128" s="211"/>
      <c r="BV128" s="211"/>
      <c r="BW128" s="211"/>
      <c r="BX128" s="211"/>
      <c r="BY128" s="211"/>
      <c r="BZ128" s="211"/>
    </row>
    <row r="129" spans="1:78" s="212" customFormat="1" ht="15.75">
      <c r="A129" s="236"/>
      <c r="B129" s="237"/>
      <c r="C129" s="238"/>
      <c r="D129" s="239"/>
      <c r="E129" s="239"/>
      <c r="F129" s="239"/>
      <c r="G129" s="239"/>
      <c r="H129" s="238"/>
      <c r="I129" s="238"/>
      <c r="J129" s="238"/>
      <c r="K129" s="238"/>
      <c r="L129" s="238"/>
      <c r="M129" s="239"/>
      <c r="N129" s="238"/>
      <c r="O129" s="238"/>
      <c r="P129" s="235"/>
      <c r="Q129" s="235"/>
      <c r="R129" s="235"/>
      <c r="S129" s="235"/>
      <c r="T129" s="235"/>
      <c r="U129" s="502"/>
      <c r="V129" s="210"/>
      <c r="W129" s="210"/>
      <c r="X129" s="210"/>
      <c r="Y129" s="210"/>
      <c r="Z129" s="210"/>
      <c r="AA129" s="210"/>
      <c r="AB129" s="210"/>
      <c r="AC129" s="210"/>
      <c r="AD129" s="210"/>
      <c r="AE129" s="210"/>
      <c r="AF129" s="210"/>
      <c r="AG129" s="210"/>
      <c r="AH129" s="210"/>
      <c r="AI129" s="210"/>
      <c r="AJ129" s="210"/>
      <c r="AK129" s="210"/>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210"/>
      <c r="BJ129" s="210"/>
      <c r="BK129" s="210"/>
      <c r="BL129" s="210"/>
      <c r="BM129" s="210"/>
      <c r="BN129" s="210"/>
      <c r="BO129" s="210"/>
      <c r="BP129" s="211"/>
      <c r="BQ129" s="211"/>
      <c r="BR129" s="211"/>
      <c r="BS129" s="211"/>
      <c r="BT129" s="211"/>
      <c r="BU129" s="211"/>
      <c r="BV129" s="211"/>
      <c r="BW129" s="211"/>
      <c r="BX129" s="211"/>
      <c r="BY129" s="211"/>
      <c r="BZ129" s="211"/>
    </row>
    <row r="130" spans="1:78" s="212" customFormat="1" ht="15.75">
      <c r="A130" s="236"/>
      <c r="B130" s="237"/>
      <c r="C130" s="238"/>
      <c r="D130" s="239"/>
      <c r="E130" s="239"/>
      <c r="F130" s="239"/>
      <c r="G130" s="239"/>
      <c r="H130" s="238"/>
      <c r="I130" s="238"/>
      <c r="J130" s="238"/>
      <c r="K130" s="238"/>
      <c r="L130" s="238"/>
      <c r="M130" s="239"/>
      <c r="N130" s="238"/>
      <c r="O130" s="238"/>
      <c r="P130" s="235"/>
      <c r="Q130" s="235"/>
      <c r="R130" s="235"/>
      <c r="S130" s="235"/>
      <c r="T130" s="235"/>
      <c r="U130" s="502"/>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0"/>
      <c r="BK130" s="210"/>
      <c r="BL130" s="210"/>
      <c r="BM130" s="210"/>
      <c r="BN130" s="210"/>
      <c r="BO130" s="210"/>
      <c r="BP130" s="211"/>
      <c r="BQ130" s="211"/>
      <c r="BR130" s="211"/>
      <c r="BS130" s="211"/>
      <c r="BT130" s="211"/>
      <c r="BU130" s="211"/>
      <c r="BV130" s="211"/>
      <c r="BW130" s="211"/>
      <c r="BX130" s="211"/>
      <c r="BY130" s="211"/>
      <c r="BZ130" s="211"/>
    </row>
    <row r="131" spans="1:78" s="212" customFormat="1" ht="15.75">
      <c r="A131" s="236"/>
      <c r="B131" s="237"/>
      <c r="C131" s="238"/>
      <c r="D131" s="239"/>
      <c r="E131" s="239"/>
      <c r="F131" s="239"/>
      <c r="G131" s="239"/>
      <c r="H131" s="238"/>
      <c r="I131" s="238"/>
      <c r="J131" s="238"/>
      <c r="K131" s="238"/>
      <c r="L131" s="238"/>
      <c r="M131" s="239"/>
      <c r="N131" s="238"/>
      <c r="O131" s="238"/>
      <c r="P131" s="235"/>
      <c r="Q131" s="235"/>
      <c r="R131" s="235"/>
      <c r="S131" s="235"/>
      <c r="T131" s="235"/>
      <c r="U131" s="502"/>
      <c r="V131" s="210"/>
      <c r="W131" s="210"/>
      <c r="X131" s="210"/>
      <c r="Y131" s="210"/>
      <c r="Z131" s="210"/>
      <c r="AA131" s="210"/>
      <c r="AB131" s="210"/>
      <c r="AC131" s="210"/>
      <c r="AD131" s="210"/>
      <c r="AE131" s="210"/>
      <c r="AF131" s="210"/>
      <c r="AG131" s="210"/>
      <c r="AH131" s="210"/>
      <c r="AI131" s="210"/>
      <c r="AJ131" s="210"/>
      <c r="AK131" s="210"/>
      <c r="AL131" s="210"/>
      <c r="AM131" s="210"/>
      <c r="AN131" s="210"/>
      <c r="AO131" s="210"/>
      <c r="AP131" s="210"/>
      <c r="AQ131" s="210"/>
      <c r="AR131" s="210"/>
      <c r="AS131" s="210"/>
      <c r="AT131" s="210"/>
      <c r="AU131" s="210"/>
      <c r="AV131" s="210"/>
      <c r="AW131" s="210"/>
      <c r="AX131" s="210"/>
      <c r="AY131" s="210"/>
      <c r="AZ131" s="210"/>
      <c r="BA131" s="210"/>
      <c r="BB131" s="210"/>
      <c r="BC131" s="210"/>
      <c r="BD131" s="210"/>
      <c r="BE131" s="210"/>
      <c r="BF131" s="210"/>
      <c r="BG131" s="210"/>
      <c r="BH131" s="210"/>
      <c r="BI131" s="210"/>
      <c r="BJ131" s="210"/>
      <c r="BK131" s="210"/>
      <c r="BL131" s="210"/>
      <c r="BM131" s="210"/>
      <c r="BN131" s="210"/>
      <c r="BO131" s="210"/>
      <c r="BP131" s="211"/>
      <c r="BQ131" s="211"/>
      <c r="BR131" s="211"/>
      <c r="BS131" s="211"/>
      <c r="BT131" s="211"/>
      <c r="BU131" s="211"/>
      <c r="BV131" s="211"/>
      <c r="BW131" s="211"/>
      <c r="BX131" s="211"/>
      <c r="BY131" s="211"/>
      <c r="BZ131" s="211"/>
    </row>
    <row r="132" spans="1:78" s="212" customFormat="1" ht="15.75">
      <c r="A132" s="236"/>
      <c r="B132" s="237"/>
      <c r="C132" s="238"/>
      <c r="D132" s="239"/>
      <c r="E132" s="239"/>
      <c r="F132" s="239"/>
      <c r="G132" s="239"/>
      <c r="H132" s="238"/>
      <c r="I132" s="238"/>
      <c r="J132" s="238"/>
      <c r="K132" s="238"/>
      <c r="L132" s="238"/>
      <c r="M132" s="239"/>
      <c r="N132" s="238"/>
      <c r="O132" s="238"/>
      <c r="P132" s="235"/>
      <c r="Q132" s="235"/>
      <c r="R132" s="235"/>
      <c r="S132" s="235"/>
      <c r="T132" s="235"/>
      <c r="U132" s="502"/>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211"/>
      <c r="BQ132" s="211"/>
      <c r="BR132" s="211"/>
      <c r="BS132" s="211"/>
      <c r="BT132" s="211"/>
      <c r="BU132" s="211"/>
      <c r="BV132" s="211"/>
      <c r="BW132" s="211"/>
      <c r="BX132" s="211"/>
      <c r="BY132" s="211"/>
      <c r="BZ132" s="211"/>
    </row>
    <row r="133" spans="1:78" s="212" customFormat="1" ht="15.75">
      <c r="A133" s="236"/>
      <c r="B133" s="237"/>
      <c r="C133" s="238"/>
      <c r="D133" s="239"/>
      <c r="E133" s="239"/>
      <c r="F133" s="239"/>
      <c r="G133" s="239"/>
      <c r="H133" s="238"/>
      <c r="I133" s="238"/>
      <c r="J133" s="238"/>
      <c r="K133" s="238"/>
      <c r="L133" s="238"/>
      <c r="M133" s="239"/>
      <c r="N133" s="238"/>
      <c r="O133" s="238"/>
      <c r="P133" s="235"/>
      <c r="Q133" s="235"/>
      <c r="R133" s="235"/>
      <c r="S133" s="235"/>
      <c r="T133" s="235"/>
      <c r="U133" s="502"/>
      <c r="V133" s="210"/>
      <c r="W133" s="210"/>
      <c r="X133" s="210"/>
      <c r="Y133" s="210"/>
      <c r="Z133" s="210"/>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1"/>
      <c r="BQ133" s="211"/>
      <c r="BR133" s="211"/>
      <c r="BS133" s="211"/>
      <c r="BT133" s="211"/>
      <c r="BU133" s="211"/>
      <c r="BV133" s="211"/>
      <c r="BW133" s="211"/>
      <c r="BX133" s="211"/>
      <c r="BY133" s="211"/>
      <c r="BZ133" s="211"/>
    </row>
    <row r="134" spans="1:78" s="212" customFormat="1" ht="15.75">
      <c r="A134" s="236"/>
      <c r="B134" s="237"/>
      <c r="C134" s="238"/>
      <c r="D134" s="239"/>
      <c r="E134" s="239"/>
      <c r="F134" s="239"/>
      <c r="G134" s="239"/>
      <c r="H134" s="238"/>
      <c r="I134" s="238"/>
      <c r="J134" s="238"/>
      <c r="K134" s="238"/>
      <c r="L134" s="238"/>
      <c r="M134" s="239"/>
      <c r="N134" s="238"/>
      <c r="O134" s="238"/>
      <c r="P134" s="235"/>
      <c r="Q134" s="235"/>
      <c r="R134" s="235"/>
      <c r="S134" s="235"/>
      <c r="T134" s="235"/>
      <c r="U134" s="502"/>
      <c r="V134" s="210"/>
      <c r="W134" s="210"/>
      <c r="X134" s="210"/>
      <c r="Y134" s="210"/>
      <c r="Z134" s="210"/>
      <c r="AA134" s="210"/>
      <c r="AB134" s="210"/>
      <c r="AC134" s="210"/>
      <c r="AD134" s="210"/>
      <c r="AE134" s="210"/>
      <c r="AF134" s="210"/>
      <c r="AG134" s="210"/>
      <c r="AH134" s="210"/>
      <c r="AI134" s="210"/>
      <c r="AJ134" s="210"/>
      <c r="AK134" s="210"/>
      <c r="AL134" s="210"/>
      <c r="AM134" s="210"/>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10"/>
      <c r="BM134" s="210"/>
      <c r="BN134" s="210"/>
      <c r="BO134" s="210"/>
      <c r="BP134" s="211"/>
      <c r="BQ134" s="211"/>
      <c r="BR134" s="211"/>
      <c r="BS134" s="211"/>
      <c r="BT134" s="211"/>
      <c r="BU134" s="211"/>
      <c r="BV134" s="211"/>
      <c r="BW134" s="211"/>
      <c r="BX134" s="211"/>
      <c r="BY134" s="211"/>
      <c r="BZ134" s="211"/>
    </row>
    <row r="135" spans="1:78" s="212" customFormat="1" ht="15.75">
      <c r="A135" s="236"/>
      <c r="B135" s="237"/>
      <c r="C135" s="238"/>
      <c r="D135" s="239"/>
      <c r="E135" s="239"/>
      <c r="F135" s="239"/>
      <c r="G135" s="239"/>
      <c r="H135" s="238"/>
      <c r="I135" s="238"/>
      <c r="J135" s="238"/>
      <c r="K135" s="238"/>
      <c r="L135" s="238"/>
      <c r="M135" s="239"/>
      <c r="N135" s="238"/>
      <c r="O135" s="238"/>
      <c r="P135" s="235"/>
      <c r="Q135" s="235"/>
      <c r="R135" s="235"/>
      <c r="S135" s="235"/>
      <c r="T135" s="235"/>
      <c r="U135" s="502"/>
      <c r="V135" s="210"/>
      <c r="W135" s="210"/>
      <c r="X135" s="210"/>
      <c r="Y135" s="210"/>
      <c r="Z135" s="210"/>
      <c r="AA135" s="210"/>
      <c r="AB135" s="210"/>
      <c r="AC135" s="210"/>
      <c r="AD135" s="210"/>
      <c r="AE135" s="210"/>
      <c r="AF135" s="210"/>
      <c r="AG135" s="210"/>
      <c r="AH135" s="210"/>
      <c r="AI135" s="210"/>
      <c r="AJ135" s="210"/>
      <c r="AK135" s="210"/>
      <c r="AL135" s="210"/>
      <c r="AM135" s="210"/>
      <c r="AN135" s="210"/>
      <c r="AO135" s="210"/>
      <c r="AP135" s="210"/>
      <c r="AQ135" s="210"/>
      <c r="AR135" s="210"/>
      <c r="AS135" s="210"/>
      <c r="AT135" s="210"/>
      <c r="AU135" s="210"/>
      <c r="AV135" s="210"/>
      <c r="AW135" s="210"/>
      <c r="AX135" s="210"/>
      <c r="AY135" s="210"/>
      <c r="AZ135" s="210"/>
      <c r="BA135" s="210"/>
      <c r="BB135" s="210"/>
      <c r="BC135" s="210"/>
      <c r="BD135" s="210"/>
      <c r="BE135" s="210"/>
      <c r="BF135" s="210"/>
      <c r="BG135" s="210"/>
      <c r="BH135" s="210"/>
      <c r="BI135" s="210"/>
      <c r="BJ135" s="210"/>
      <c r="BK135" s="210"/>
      <c r="BL135" s="210"/>
      <c r="BM135" s="210"/>
      <c r="BN135" s="210"/>
      <c r="BO135" s="210"/>
      <c r="BP135" s="211"/>
      <c r="BQ135" s="211"/>
      <c r="BR135" s="211"/>
      <c r="BS135" s="211"/>
      <c r="BT135" s="211"/>
      <c r="BU135" s="211"/>
      <c r="BV135" s="211"/>
      <c r="BW135" s="211"/>
      <c r="BX135" s="211"/>
      <c r="BY135" s="211"/>
      <c r="BZ135" s="211"/>
    </row>
    <row r="136" spans="1:78" s="212" customFormat="1" ht="15.75">
      <c r="A136" s="236"/>
      <c r="B136" s="237"/>
      <c r="C136" s="238"/>
      <c r="D136" s="239"/>
      <c r="E136" s="239"/>
      <c r="F136" s="239"/>
      <c r="G136" s="239"/>
      <c r="H136" s="238"/>
      <c r="I136" s="238"/>
      <c r="J136" s="238"/>
      <c r="K136" s="238"/>
      <c r="L136" s="238"/>
      <c r="M136" s="239"/>
      <c r="N136" s="238"/>
      <c r="O136" s="238"/>
      <c r="P136" s="235"/>
      <c r="Q136" s="235"/>
      <c r="R136" s="235"/>
      <c r="S136" s="235"/>
      <c r="T136" s="235"/>
      <c r="U136" s="502"/>
      <c r="V136" s="210"/>
      <c r="W136" s="210"/>
      <c r="X136" s="210"/>
      <c r="Y136" s="210"/>
      <c r="Z136" s="210"/>
      <c r="AA136" s="210"/>
      <c r="AB136" s="210"/>
      <c r="AC136" s="210"/>
      <c r="AD136" s="210"/>
      <c r="AE136" s="210"/>
      <c r="AF136" s="210"/>
      <c r="AG136" s="210"/>
      <c r="AH136" s="210"/>
      <c r="AI136" s="210"/>
      <c r="AJ136" s="210"/>
      <c r="AK136" s="210"/>
      <c r="AL136" s="210"/>
      <c r="AM136" s="210"/>
      <c r="AN136" s="210"/>
      <c r="AO136" s="210"/>
      <c r="AP136" s="210"/>
      <c r="AQ136" s="210"/>
      <c r="AR136" s="210"/>
      <c r="AS136" s="210"/>
      <c r="AT136" s="210"/>
      <c r="AU136" s="210"/>
      <c r="AV136" s="210"/>
      <c r="AW136" s="210"/>
      <c r="AX136" s="210"/>
      <c r="AY136" s="210"/>
      <c r="AZ136" s="210"/>
      <c r="BA136" s="210"/>
      <c r="BB136" s="210"/>
      <c r="BC136" s="210"/>
      <c r="BD136" s="210"/>
      <c r="BE136" s="210"/>
      <c r="BF136" s="210"/>
      <c r="BG136" s="210"/>
      <c r="BH136" s="210"/>
      <c r="BI136" s="210"/>
      <c r="BJ136" s="210"/>
      <c r="BK136" s="210"/>
      <c r="BL136" s="210"/>
      <c r="BM136" s="210"/>
      <c r="BN136" s="210"/>
      <c r="BO136" s="210"/>
      <c r="BP136" s="211"/>
      <c r="BQ136" s="211"/>
      <c r="BR136" s="211"/>
      <c r="BS136" s="211"/>
      <c r="BT136" s="211"/>
      <c r="BU136" s="211"/>
      <c r="BV136" s="211"/>
      <c r="BW136" s="211"/>
      <c r="BX136" s="211"/>
      <c r="BY136" s="211"/>
      <c r="BZ136" s="211"/>
    </row>
    <row r="137" spans="1:78" s="212" customFormat="1" ht="15.75">
      <c r="A137" s="236"/>
      <c r="B137" s="237"/>
      <c r="C137" s="238"/>
      <c r="D137" s="239"/>
      <c r="E137" s="239"/>
      <c r="F137" s="239"/>
      <c r="G137" s="239"/>
      <c r="H137" s="238"/>
      <c r="I137" s="238"/>
      <c r="J137" s="238"/>
      <c r="K137" s="238"/>
      <c r="L137" s="238"/>
      <c r="M137" s="239"/>
      <c r="N137" s="238"/>
      <c r="O137" s="238"/>
      <c r="P137" s="235"/>
      <c r="Q137" s="235"/>
      <c r="R137" s="235"/>
      <c r="S137" s="235"/>
      <c r="T137" s="235"/>
      <c r="U137" s="502"/>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210"/>
      <c r="AV137" s="210"/>
      <c r="AW137" s="210"/>
      <c r="AX137" s="210"/>
      <c r="AY137" s="210"/>
      <c r="AZ137" s="210"/>
      <c r="BA137" s="210"/>
      <c r="BB137" s="210"/>
      <c r="BC137" s="210"/>
      <c r="BD137" s="210"/>
      <c r="BE137" s="210"/>
      <c r="BF137" s="210"/>
      <c r="BG137" s="210"/>
      <c r="BH137" s="210"/>
      <c r="BI137" s="210"/>
      <c r="BJ137" s="210"/>
      <c r="BK137" s="210"/>
      <c r="BL137" s="210"/>
      <c r="BM137" s="210"/>
      <c r="BN137" s="210"/>
      <c r="BO137" s="210"/>
      <c r="BP137" s="211"/>
      <c r="BQ137" s="211"/>
      <c r="BR137" s="211"/>
      <c r="BS137" s="211"/>
      <c r="BT137" s="211"/>
      <c r="BU137" s="211"/>
      <c r="BV137" s="211"/>
      <c r="BW137" s="211"/>
      <c r="BX137" s="211"/>
      <c r="BY137" s="211"/>
      <c r="BZ137" s="211"/>
    </row>
    <row r="138" spans="1:78" s="212" customFormat="1" ht="15.75">
      <c r="A138" s="236"/>
      <c r="B138" s="237"/>
      <c r="C138" s="238"/>
      <c r="D138" s="239"/>
      <c r="E138" s="239"/>
      <c r="F138" s="239"/>
      <c r="G138" s="239"/>
      <c r="H138" s="238"/>
      <c r="I138" s="238"/>
      <c r="J138" s="238"/>
      <c r="K138" s="238"/>
      <c r="L138" s="238"/>
      <c r="M138" s="239"/>
      <c r="N138" s="238"/>
      <c r="O138" s="238"/>
      <c r="P138" s="235"/>
      <c r="Q138" s="235"/>
      <c r="R138" s="235"/>
      <c r="S138" s="235"/>
      <c r="T138" s="235"/>
      <c r="U138" s="502"/>
      <c r="V138" s="210"/>
      <c r="W138" s="210"/>
      <c r="X138" s="210"/>
      <c r="Y138" s="210"/>
      <c r="Z138" s="210"/>
      <c r="AA138" s="210"/>
      <c r="AB138" s="210"/>
      <c r="AC138" s="210"/>
      <c r="AD138" s="210"/>
      <c r="AE138" s="210"/>
      <c r="AF138" s="210"/>
      <c r="AG138" s="210"/>
      <c r="AH138" s="210"/>
      <c r="AI138" s="210"/>
      <c r="AJ138" s="210"/>
      <c r="AK138" s="210"/>
      <c r="AL138" s="210"/>
      <c r="AM138" s="210"/>
      <c r="AN138" s="210"/>
      <c r="AO138" s="210"/>
      <c r="AP138" s="210"/>
      <c r="AQ138" s="210"/>
      <c r="AR138" s="210"/>
      <c r="AS138" s="210"/>
      <c r="AT138" s="210"/>
      <c r="AU138" s="210"/>
      <c r="AV138" s="210"/>
      <c r="AW138" s="210"/>
      <c r="AX138" s="210"/>
      <c r="AY138" s="210"/>
      <c r="AZ138" s="210"/>
      <c r="BA138" s="210"/>
      <c r="BB138" s="210"/>
      <c r="BC138" s="210"/>
      <c r="BD138" s="210"/>
      <c r="BE138" s="210"/>
      <c r="BF138" s="210"/>
      <c r="BG138" s="210"/>
      <c r="BH138" s="210"/>
      <c r="BI138" s="210"/>
      <c r="BJ138" s="210"/>
      <c r="BK138" s="210"/>
      <c r="BL138" s="210"/>
      <c r="BM138" s="210"/>
      <c r="BN138" s="210"/>
      <c r="BO138" s="210"/>
      <c r="BP138" s="211"/>
      <c r="BQ138" s="211"/>
      <c r="BR138" s="211"/>
      <c r="BS138" s="211"/>
      <c r="BT138" s="211"/>
      <c r="BU138" s="211"/>
      <c r="BV138" s="211"/>
      <c r="BW138" s="211"/>
      <c r="BX138" s="211"/>
      <c r="BY138" s="211"/>
      <c r="BZ138" s="211"/>
    </row>
    <row r="139" spans="1:78" s="212" customFormat="1" ht="15.75">
      <c r="A139" s="236"/>
      <c r="B139" s="237"/>
      <c r="C139" s="238"/>
      <c r="D139" s="239"/>
      <c r="E139" s="239"/>
      <c r="F139" s="239"/>
      <c r="G139" s="239"/>
      <c r="H139" s="238"/>
      <c r="I139" s="238"/>
      <c r="J139" s="238"/>
      <c r="K139" s="238"/>
      <c r="L139" s="238"/>
      <c r="M139" s="239"/>
      <c r="N139" s="238"/>
      <c r="O139" s="238"/>
      <c r="P139" s="235"/>
      <c r="Q139" s="235"/>
      <c r="R139" s="235"/>
      <c r="S139" s="235"/>
      <c r="T139" s="235"/>
      <c r="U139" s="502"/>
      <c r="V139" s="210"/>
      <c r="W139" s="210"/>
      <c r="X139" s="210"/>
      <c r="Y139" s="210"/>
      <c r="Z139" s="210"/>
      <c r="AA139" s="210"/>
      <c r="AB139" s="210"/>
      <c r="AC139" s="210"/>
      <c r="AD139" s="210"/>
      <c r="AE139" s="210"/>
      <c r="AF139" s="210"/>
      <c r="AG139" s="210"/>
      <c r="AH139" s="210"/>
      <c r="AI139" s="210"/>
      <c r="AJ139" s="210"/>
      <c r="AK139" s="210"/>
      <c r="AL139" s="210"/>
      <c r="AM139" s="210"/>
      <c r="AN139" s="210"/>
      <c r="AO139" s="210"/>
      <c r="AP139" s="210"/>
      <c r="AQ139" s="210"/>
      <c r="AR139" s="210"/>
      <c r="AS139" s="210"/>
      <c r="AT139" s="210"/>
      <c r="AU139" s="210"/>
      <c r="AV139" s="210"/>
      <c r="AW139" s="210"/>
      <c r="AX139" s="210"/>
      <c r="AY139" s="210"/>
      <c r="AZ139" s="210"/>
      <c r="BA139" s="210"/>
      <c r="BB139" s="210"/>
      <c r="BC139" s="210"/>
      <c r="BD139" s="210"/>
      <c r="BE139" s="210"/>
      <c r="BF139" s="210"/>
      <c r="BG139" s="210"/>
      <c r="BH139" s="210"/>
      <c r="BI139" s="210"/>
      <c r="BJ139" s="210"/>
      <c r="BK139" s="210"/>
      <c r="BL139" s="210"/>
      <c r="BM139" s="210"/>
      <c r="BN139" s="210"/>
      <c r="BO139" s="210"/>
      <c r="BP139" s="211"/>
      <c r="BQ139" s="211"/>
      <c r="BR139" s="211"/>
      <c r="BS139" s="211"/>
      <c r="BT139" s="211"/>
      <c r="BU139" s="211"/>
      <c r="BV139" s="211"/>
      <c r="BW139" s="211"/>
      <c r="BX139" s="211"/>
      <c r="BY139" s="211"/>
      <c r="BZ139" s="211"/>
    </row>
    <row r="140" spans="1:78" s="212" customFormat="1" ht="15.75">
      <c r="A140" s="236"/>
      <c r="B140" s="237"/>
      <c r="C140" s="238"/>
      <c r="D140" s="239"/>
      <c r="E140" s="239"/>
      <c r="F140" s="239"/>
      <c r="G140" s="239"/>
      <c r="H140" s="238"/>
      <c r="I140" s="238"/>
      <c r="J140" s="238"/>
      <c r="K140" s="238"/>
      <c r="L140" s="238"/>
      <c r="M140" s="239"/>
      <c r="N140" s="238"/>
      <c r="O140" s="238"/>
      <c r="P140" s="235"/>
      <c r="Q140" s="235"/>
      <c r="R140" s="235"/>
      <c r="S140" s="235"/>
      <c r="T140" s="235"/>
      <c r="U140" s="502"/>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210"/>
      <c r="AV140" s="210"/>
      <c r="AW140" s="210"/>
      <c r="AX140" s="210"/>
      <c r="AY140" s="210"/>
      <c r="AZ140" s="210"/>
      <c r="BA140" s="210"/>
      <c r="BB140" s="210"/>
      <c r="BC140" s="210"/>
      <c r="BD140" s="210"/>
      <c r="BE140" s="210"/>
      <c r="BF140" s="210"/>
      <c r="BG140" s="210"/>
      <c r="BH140" s="210"/>
      <c r="BI140" s="210"/>
      <c r="BJ140" s="210"/>
      <c r="BK140" s="210"/>
      <c r="BL140" s="210"/>
      <c r="BM140" s="210"/>
      <c r="BN140" s="210"/>
      <c r="BO140" s="210"/>
      <c r="BP140" s="211"/>
      <c r="BQ140" s="211"/>
      <c r="BR140" s="211"/>
      <c r="BS140" s="211"/>
      <c r="BT140" s="211"/>
      <c r="BU140" s="211"/>
      <c r="BV140" s="211"/>
      <c r="BW140" s="211"/>
      <c r="BX140" s="211"/>
      <c r="BY140" s="211"/>
      <c r="BZ140" s="211"/>
    </row>
    <row r="141" spans="1:78" s="212" customFormat="1" ht="15.75">
      <c r="A141" s="236"/>
      <c r="B141" s="237"/>
      <c r="C141" s="238"/>
      <c r="D141" s="239"/>
      <c r="E141" s="239"/>
      <c r="F141" s="239"/>
      <c r="G141" s="239"/>
      <c r="H141" s="238"/>
      <c r="I141" s="238"/>
      <c r="J141" s="238"/>
      <c r="K141" s="238"/>
      <c r="L141" s="238"/>
      <c r="M141" s="239"/>
      <c r="N141" s="238"/>
      <c r="O141" s="238"/>
      <c r="P141" s="235"/>
      <c r="Q141" s="235"/>
      <c r="R141" s="235"/>
      <c r="S141" s="235"/>
      <c r="T141" s="235"/>
      <c r="U141" s="502"/>
      <c r="V141" s="210"/>
      <c r="W141" s="210"/>
      <c r="X141" s="210"/>
      <c r="Y141" s="210"/>
      <c r="Z141" s="210"/>
      <c r="AA141" s="210"/>
      <c r="AB141" s="210"/>
      <c r="AC141" s="210"/>
      <c r="AD141" s="210"/>
      <c r="AE141" s="210"/>
      <c r="AF141" s="210"/>
      <c r="AG141" s="210"/>
      <c r="AH141" s="210"/>
      <c r="AI141" s="210"/>
      <c r="AJ141" s="210"/>
      <c r="AK141" s="210"/>
      <c r="AL141" s="210"/>
      <c r="AM141" s="210"/>
      <c r="AN141" s="210"/>
      <c r="AO141" s="210"/>
      <c r="AP141" s="210"/>
      <c r="AQ141" s="210"/>
      <c r="AR141" s="210"/>
      <c r="AS141" s="210"/>
      <c r="AT141" s="210"/>
      <c r="AU141" s="210"/>
      <c r="AV141" s="210"/>
      <c r="AW141" s="210"/>
      <c r="AX141" s="210"/>
      <c r="AY141" s="210"/>
      <c r="AZ141" s="210"/>
      <c r="BA141" s="210"/>
      <c r="BB141" s="210"/>
      <c r="BC141" s="210"/>
      <c r="BD141" s="210"/>
      <c r="BE141" s="210"/>
      <c r="BF141" s="210"/>
      <c r="BG141" s="210"/>
      <c r="BH141" s="210"/>
      <c r="BI141" s="210"/>
      <c r="BJ141" s="210"/>
      <c r="BK141" s="210"/>
      <c r="BL141" s="210"/>
      <c r="BM141" s="210"/>
      <c r="BN141" s="210"/>
      <c r="BO141" s="210"/>
      <c r="BP141" s="211"/>
      <c r="BQ141" s="211"/>
      <c r="BR141" s="211"/>
      <c r="BS141" s="211"/>
      <c r="BT141" s="211"/>
      <c r="BU141" s="211"/>
      <c r="BV141" s="211"/>
      <c r="BW141" s="211"/>
      <c r="BX141" s="211"/>
      <c r="BY141" s="211"/>
      <c r="BZ141" s="211"/>
    </row>
    <row r="142" spans="1:78" s="212" customFormat="1" ht="15.75">
      <c r="A142" s="236"/>
      <c r="B142" s="237"/>
      <c r="C142" s="238"/>
      <c r="D142" s="239"/>
      <c r="E142" s="239"/>
      <c r="F142" s="239"/>
      <c r="G142" s="239"/>
      <c r="H142" s="238"/>
      <c r="I142" s="238"/>
      <c r="J142" s="238"/>
      <c r="K142" s="238"/>
      <c r="L142" s="238"/>
      <c r="M142" s="239"/>
      <c r="N142" s="238"/>
      <c r="O142" s="238"/>
      <c r="P142" s="235"/>
      <c r="Q142" s="235"/>
      <c r="R142" s="235"/>
      <c r="S142" s="235"/>
      <c r="T142" s="235"/>
      <c r="U142" s="502"/>
      <c r="V142" s="210"/>
      <c r="W142" s="210"/>
      <c r="X142" s="210"/>
      <c r="Y142" s="210"/>
      <c r="Z142" s="210"/>
      <c r="AA142" s="210"/>
      <c r="AB142" s="210"/>
      <c r="AC142" s="210"/>
      <c r="AD142" s="210"/>
      <c r="AE142" s="210"/>
      <c r="AF142" s="210"/>
      <c r="AG142" s="210"/>
      <c r="AH142" s="210"/>
      <c r="AI142" s="210"/>
      <c r="AJ142" s="210"/>
      <c r="AK142" s="210"/>
      <c r="AL142" s="210"/>
      <c r="AM142" s="210"/>
      <c r="AN142" s="210"/>
      <c r="AO142" s="210"/>
      <c r="AP142" s="210"/>
      <c r="AQ142" s="210"/>
      <c r="AR142" s="210"/>
      <c r="AS142" s="210"/>
      <c r="AT142" s="210"/>
      <c r="AU142" s="210"/>
      <c r="AV142" s="210"/>
      <c r="AW142" s="210"/>
      <c r="AX142" s="210"/>
      <c r="AY142" s="210"/>
      <c r="AZ142" s="210"/>
      <c r="BA142" s="210"/>
      <c r="BB142" s="210"/>
      <c r="BC142" s="210"/>
      <c r="BD142" s="210"/>
      <c r="BE142" s="210"/>
      <c r="BF142" s="210"/>
      <c r="BG142" s="210"/>
      <c r="BH142" s="210"/>
      <c r="BI142" s="210"/>
      <c r="BJ142" s="210"/>
      <c r="BK142" s="210"/>
      <c r="BL142" s="210"/>
      <c r="BM142" s="210"/>
      <c r="BN142" s="210"/>
      <c r="BO142" s="210"/>
      <c r="BP142" s="211"/>
      <c r="BQ142" s="211"/>
      <c r="BR142" s="211"/>
      <c r="BS142" s="211"/>
      <c r="BT142" s="211"/>
      <c r="BU142" s="211"/>
      <c r="BV142" s="211"/>
      <c r="BW142" s="211"/>
      <c r="BX142" s="211"/>
      <c r="BY142" s="211"/>
      <c r="BZ142" s="211"/>
    </row>
    <row r="143" spans="1:78" s="212" customFormat="1" ht="15.75">
      <c r="A143" s="236"/>
      <c r="B143" s="237"/>
      <c r="C143" s="238"/>
      <c r="D143" s="239"/>
      <c r="E143" s="239"/>
      <c r="F143" s="239"/>
      <c r="G143" s="239"/>
      <c r="H143" s="238"/>
      <c r="I143" s="238"/>
      <c r="J143" s="238"/>
      <c r="K143" s="238"/>
      <c r="L143" s="238"/>
      <c r="M143" s="239"/>
      <c r="N143" s="238"/>
      <c r="O143" s="238"/>
      <c r="P143" s="235"/>
      <c r="Q143" s="235"/>
      <c r="R143" s="235"/>
      <c r="S143" s="235"/>
      <c r="T143" s="235"/>
      <c r="U143" s="502"/>
      <c r="V143" s="210"/>
      <c r="W143" s="210"/>
      <c r="X143" s="210"/>
      <c r="Y143" s="210"/>
      <c r="Z143" s="210"/>
      <c r="AA143" s="210"/>
      <c r="AB143" s="210"/>
      <c r="AC143" s="210"/>
      <c r="AD143" s="210"/>
      <c r="AE143" s="210"/>
      <c r="AF143" s="210"/>
      <c r="AG143" s="210"/>
      <c r="AH143" s="210"/>
      <c r="AI143" s="210"/>
      <c r="AJ143" s="210"/>
      <c r="AK143" s="210"/>
      <c r="AL143" s="210"/>
      <c r="AM143" s="210"/>
      <c r="AN143" s="210"/>
      <c r="AO143" s="210"/>
      <c r="AP143" s="210"/>
      <c r="AQ143" s="210"/>
      <c r="AR143" s="210"/>
      <c r="AS143" s="210"/>
      <c r="AT143" s="210"/>
      <c r="AU143" s="210"/>
      <c r="AV143" s="210"/>
      <c r="AW143" s="210"/>
      <c r="AX143" s="210"/>
      <c r="AY143" s="210"/>
      <c r="AZ143" s="210"/>
      <c r="BA143" s="210"/>
      <c r="BB143" s="210"/>
      <c r="BC143" s="210"/>
      <c r="BD143" s="210"/>
      <c r="BE143" s="210"/>
      <c r="BF143" s="210"/>
      <c r="BG143" s="210"/>
      <c r="BH143" s="210"/>
      <c r="BI143" s="210"/>
      <c r="BJ143" s="210"/>
      <c r="BK143" s="210"/>
      <c r="BL143" s="210"/>
      <c r="BM143" s="210"/>
      <c r="BN143" s="210"/>
      <c r="BO143" s="210"/>
      <c r="BP143" s="211"/>
      <c r="BQ143" s="211"/>
      <c r="BR143" s="211"/>
      <c r="BS143" s="211"/>
      <c r="BT143" s="211"/>
      <c r="BU143" s="211"/>
      <c r="BV143" s="211"/>
      <c r="BW143" s="211"/>
      <c r="BX143" s="211"/>
      <c r="BY143" s="211"/>
      <c r="BZ143" s="211"/>
    </row>
    <row r="144" spans="1:78" s="212" customFormat="1" ht="15.75">
      <c r="A144" s="236"/>
      <c r="B144" s="237"/>
      <c r="C144" s="238"/>
      <c r="D144" s="239"/>
      <c r="E144" s="239"/>
      <c r="F144" s="239"/>
      <c r="G144" s="239"/>
      <c r="H144" s="238"/>
      <c r="I144" s="238"/>
      <c r="J144" s="238"/>
      <c r="K144" s="238"/>
      <c r="L144" s="238"/>
      <c r="M144" s="239"/>
      <c r="N144" s="238"/>
      <c r="O144" s="238"/>
      <c r="P144" s="235"/>
      <c r="Q144" s="235"/>
      <c r="R144" s="235"/>
      <c r="S144" s="235"/>
      <c r="T144" s="235"/>
      <c r="U144" s="502"/>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0"/>
      <c r="AW144" s="210"/>
      <c r="AX144" s="210"/>
      <c r="AY144" s="210"/>
      <c r="AZ144" s="210"/>
      <c r="BA144" s="210"/>
      <c r="BB144" s="210"/>
      <c r="BC144" s="210"/>
      <c r="BD144" s="210"/>
      <c r="BE144" s="210"/>
      <c r="BF144" s="210"/>
      <c r="BG144" s="210"/>
      <c r="BH144" s="210"/>
      <c r="BI144" s="210"/>
      <c r="BJ144" s="210"/>
      <c r="BK144" s="210"/>
      <c r="BL144" s="210"/>
      <c r="BM144" s="210"/>
      <c r="BN144" s="210"/>
      <c r="BO144" s="210"/>
      <c r="BP144" s="211"/>
      <c r="BQ144" s="211"/>
      <c r="BR144" s="211"/>
      <c r="BS144" s="211"/>
      <c r="BT144" s="211"/>
      <c r="BU144" s="211"/>
      <c r="BV144" s="211"/>
      <c r="BW144" s="211"/>
      <c r="BX144" s="211"/>
      <c r="BY144" s="211"/>
      <c r="BZ144" s="211"/>
    </row>
    <row r="145" spans="1:78" s="212" customFormat="1" ht="15.75">
      <c r="A145" s="236"/>
      <c r="B145" s="237"/>
      <c r="C145" s="238"/>
      <c r="D145" s="239"/>
      <c r="E145" s="239"/>
      <c r="F145" s="239"/>
      <c r="G145" s="239"/>
      <c r="H145" s="238"/>
      <c r="I145" s="238"/>
      <c r="J145" s="238"/>
      <c r="K145" s="238"/>
      <c r="L145" s="238"/>
      <c r="M145" s="239"/>
      <c r="N145" s="238"/>
      <c r="O145" s="238"/>
      <c r="P145" s="235"/>
      <c r="Q145" s="235"/>
      <c r="R145" s="235"/>
      <c r="S145" s="235"/>
      <c r="T145" s="235"/>
      <c r="U145" s="502"/>
      <c r="V145" s="210"/>
      <c r="W145" s="210"/>
      <c r="X145" s="210"/>
      <c r="Y145" s="210"/>
      <c r="Z145" s="210"/>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0"/>
      <c r="AW145" s="210"/>
      <c r="AX145" s="210"/>
      <c r="AY145" s="210"/>
      <c r="AZ145" s="210"/>
      <c r="BA145" s="210"/>
      <c r="BB145" s="210"/>
      <c r="BC145" s="210"/>
      <c r="BD145" s="210"/>
      <c r="BE145" s="210"/>
      <c r="BF145" s="210"/>
      <c r="BG145" s="210"/>
      <c r="BH145" s="210"/>
      <c r="BI145" s="210"/>
      <c r="BJ145" s="210"/>
      <c r="BK145" s="210"/>
      <c r="BL145" s="210"/>
      <c r="BM145" s="210"/>
      <c r="BN145" s="210"/>
      <c r="BO145" s="210"/>
      <c r="BP145" s="211"/>
      <c r="BQ145" s="211"/>
      <c r="BR145" s="211"/>
      <c r="BS145" s="211"/>
      <c r="BT145" s="211"/>
      <c r="BU145" s="211"/>
      <c r="BV145" s="211"/>
      <c r="BW145" s="211"/>
      <c r="BX145" s="211"/>
      <c r="BY145" s="211"/>
      <c r="BZ145" s="211"/>
    </row>
    <row r="146" spans="1:78" s="212" customFormat="1" ht="15.75">
      <c r="A146" s="236"/>
      <c r="B146" s="237"/>
      <c r="C146" s="238"/>
      <c r="D146" s="239"/>
      <c r="E146" s="239"/>
      <c r="F146" s="239"/>
      <c r="G146" s="239"/>
      <c r="H146" s="238"/>
      <c r="I146" s="238"/>
      <c r="J146" s="238"/>
      <c r="K146" s="238"/>
      <c r="L146" s="238"/>
      <c r="M146" s="239"/>
      <c r="N146" s="238"/>
      <c r="O146" s="238"/>
      <c r="P146" s="235"/>
      <c r="Q146" s="235"/>
      <c r="R146" s="235"/>
      <c r="S146" s="235"/>
      <c r="T146" s="235"/>
      <c r="U146" s="502"/>
      <c r="V146" s="210"/>
      <c r="W146" s="210"/>
      <c r="X146" s="210"/>
      <c r="Y146" s="210"/>
      <c r="Z146" s="210"/>
      <c r="AA146" s="210"/>
      <c r="AB146" s="210"/>
      <c r="AC146" s="210"/>
      <c r="AD146" s="210"/>
      <c r="AE146" s="210"/>
      <c r="AF146" s="210"/>
      <c r="AG146" s="210"/>
      <c r="AH146" s="210"/>
      <c r="AI146" s="210"/>
      <c r="AJ146" s="210"/>
      <c r="AK146" s="210"/>
      <c r="AL146" s="210"/>
      <c r="AM146" s="210"/>
      <c r="AN146" s="210"/>
      <c r="AO146" s="210"/>
      <c r="AP146" s="210"/>
      <c r="AQ146" s="210"/>
      <c r="AR146" s="210"/>
      <c r="AS146" s="210"/>
      <c r="AT146" s="210"/>
      <c r="AU146" s="210"/>
      <c r="AV146" s="210"/>
      <c r="AW146" s="210"/>
      <c r="AX146" s="210"/>
      <c r="AY146" s="210"/>
      <c r="AZ146" s="210"/>
      <c r="BA146" s="210"/>
      <c r="BB146" s="210"/>
      <c r="BC146" s="210"/>
      <c r="BD146" s="210"/>
      <c r="BE146" s="210"/>
      <c r="BF146" s="210"/>
      <c r="BG146" s="210"/>
      <c r="BH146" s="210"/>
      <c r="BI146" s="210"/>
      <c r="BJ146" s="210"/>
      <c r="BK146" s="210"/>
      <c r="BL146" s="210"/>
      <c r="BM146" s="210"/>
      <c r="BN146" s="210"/>
      <c r="BO146" s="210"/>
      <c r="BP146" s="211"/>
      <c r="BQ146" s="211"/>
      <c r="BR146" s="211"/>
      <c r="BS146" s="211"/>
      <c r="BT146" s="211"/>
      <c r="BU146" s="211"/>
      <c r="BV146" s="211"/>
      <c r="BW146" s="211"/>
      <c r="BX146" s="211"/>
      <c r="BY146" s="211"/>
      <c r="BZ146" s="211"/>
    </row>
    <row r="147" spans="1:78" s="212" customFormat="1" ht="15.75">
      <c r="A147" s="236"/>
      <c r="B147" s="237"/>
      <c r="C147" s="238"/>
      <c r="D147" s="239"/>
      <c r="E147" s="239"/>
      <c r="F147" s="239"/>
      <c r="G147" s="239"/>
      <c r="H147" s="238"/>
      <c r="I147" s="238"/>
      <c r="J147" s="238"/>
      <c r="K147" s="238"/>
      <c r="L147" s="238"/>
      <c r="M147" s="239"/>
      <c r="N147" s="238"/>
      <c r="O147" s="238"/>
      <c r="P147" s="235"/>
      <c r="Q147" s="235"/>
      <c r="R147" s="235"/>
      <c r="S147" s="235"/>
      <c r="T147" s="235"/>
      <c r="U147" s="502"/>
      <c r="V147" s="210"/>
      <c r="W147" s="210"/>
      <c r="X147" s="210"/>
      <c r="Y147" s="210"/>
      <c r="Z147" s="210"/>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0"/>
      <c r="AW147" s="210"/>
      <c r="AX147" s="210"/>
      <c r="AY147" s="210"/>
      <c r="AZ147" s="210"/>
      <c r="BA147" s="210"/>
      <c r="BB147" s="210"/>
      <c r="BC147" s="210"/>
      <c r="BD147" s="210"/>
      <c r="BE147" s="210"/>
      <c r="BF147" s="210"/>
      <c r="BG147" s="210"/>
      <c r="BH147" s="210"/>
      <c r="BI147" s="210"/>
      <c r="BJ147" s="210"/>
      <c r="BK147" s="210"/>
      <c r="BL147" s="210"/>
      <c r="BM147" s="210"/>
      <c r="BN147" s="210"/>
      <c r="BO147" s="210"/>
      <c r="BP147" s="211"/>
      <c r="BQ147" s="211"/>
      <c r="BR147" s="211"/>
      <c r="BS147" s="211"/>
      <c r="BT147" s="211"/>
      <c r="BU147" s="211"/>
      <c r="BV147" s="211"/>
      <c r="BW147" s="211"/>
      <c r="BX147" s="211"/>
      <c r="BY147" s="211"/>
      <c r="BZ147" s="211"/>
    </row>
    <row r="148" spans="1:78" s="212" customFormat="1" ht="15.75">
      <c r="A148" s="236"/>
      <c r="B148" s="237"/>
      <c r="C148" s="238"/>
      <c r="D148" s="239"/>
      <c r="E148" s="239"/>
      <c r="F148" s="239"/>
      <c r="G148" s="239"/>
      <c r="H148" s="238"/>
      <c r="I148" s="238"/>
      <c r="J148" s="238"/>
      <c r="K148" s="238"/>
      <c r="L148" s="238"/>
      <c r="M148" s="239"/>
      <c r="N148" s="238"/>
      <c r="O148" s="238"/>
      <c r="P148" s="235"/>
      <c r="Q148" s="235"/>
      <c r="R148" s="235"/>
      <c r="S148" s="235"/>
      <c r="T148" s="235"/>
      <c r="U148" s="502"/>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210"/>
      <c r="AV148" s="210"/>
      <c r="AW148" s="210"/>
      <c r="AX148" s="210"/>
      <c r="AY148" s="210"/>
      <c r="AZ148" s="210"/>
      <c r="BA148" s="210"/>
      <c r="BB148" s="210"/>
      <c r="BC148" s="210"/>
      <c r="BD148" s="210"/>
      <c r="BE148" s="210"/>
      <c r="BF148" s="210"/>
      <c r="BG148" s="210"/>
      <c r="BH148" s="210"/>
      <c r="BI148" s="210"/>
      <c r="BJ148" s="210"/>
      <c r="BK148" s="210"/>
      <c r="BL148" s="210"/>
      <c r="BM148" s="210"/>
      <c r="BN148" s="210"/>
      <c r="BO148" s="210"/>
      <c r="BP148" s="211"/>
      <c r="BQ148" s="211"/>
      <c r="BR148" s="211"/>
      <c r="BS148" s="211"/>
      <c r="BT148" s="211"/>
      <c r="BU148" s="211"/>
      <c r="BV148" s="211"/>
      <c r="BW148" s="211"/>
      <c r="BX148" s="211"/>
      <c r="BY148" s="211"/>
      <c r="BZ148" s="211"/>
    </row>
    <row r="149" spans="1:78" s="212" customFormat="1" ht="15.75">
      <c r="A149" s="236"/>
      <c r="B149" s="237"/>
      <c r="C149" s="238"/>
      <c r="D149" s="239"/>
      <c r="E149" s="239"/>
      <c r="F149" s="239"/>
      <c r="G149" s="239"/>
      <c r="H149" s="238"/>
      <c r="I149" s="238"/>
      <c r="J149" s="238"/>
      <c r="K149" s="238"/>
      <c r="L149" s="238"/>
      <c r="M149" s="239"/>
      <c r="N149" s="238"/>
      <c r="O149" s="238"/>
      <c r="P149" s="235"/>
      <c r="Q149" s="235"/>
      <c r="R149" s="235"/>
      <c r="S149" s="235"/>
      <c r="T149" s="235"/>
      <c r="U149" s="502"/>
      <c r="V149" s="210"/>
      <c r="W149" s="210"/>
      <c r="X149" s="210"/>
      <c r="Y149" s="210"/>
      <c r="Z149" s="210"/>
      <c r="AA149" s="210"/>
      <c r="AB149" s="210"/>
      <c r="AC149" s="210"/>
      <c r="AD149" s="210"/>
      <c r="AE149" s="210"/>
      <c r="AF149" s="210"/>
      <c r="AG149" s="210"/>
      <c r="AH149" s="210"/>
      <c r="AI149" s="210"/>
      <c r="AJ149" s="210"/>
      <c r="AK149" s="210"/>
      <c r="AL149" s="210"/>
      <c r="AM149" s="210"/>
      <c r="AN149" s="210"/>
      <c r="AO149" s="210"/>
      <c r="AP149" s="210"/>
      <c r="AQ149" s="210"/>
      <c r="AR149" s="210"/>
      <c r="AS149" s="210"/>
      <c r="AT149" s="210"/>
      <c r="AU149" s="210"/>
      <c r="AV149" s="210"/>
      <c r="AW149" s="210"/>
      <c r="AX149" s="210"/>
      <c r="AY149" s="210"/>
      <c r="AZ149" s="210"/>
      <c r="BA149" s="210"/>
      <c r="BB149" s="210"/>
      <c r="BC149" s="210"/>
      <c r="BD149" s="210"/>
      <c r="BE149" s="210"/>
      <c r="BF149" s="210"/>
      <c r="BG149" s="210"/>
      <c r="BH149" s="210"/>
      <c r="BI149" s="210"/>
      <c r="BJ149" s="210"/>
      <c r="BK149" s="210"/>
      <c r="BL149" s="210"/>
      <c r="BM149" s="210"/>
      <c r="BN149" s="210"/>
      <c r="BO149" s="210"/>
      <c r="BP149" s="211"/>
      <c r="BQ149" s="211"/>
      <c r="BR149" s="211"/>
      <c r="BS149" s="211"/>
      <c r="BT149" s="211"/>
      <c r="BU149" s="211"/>
      <c r="BV149" s="211"/>
      <c r="BW149" s="211"/>
      <c r="BX149" s="211"/>
      <c r="BY149" s="211"/>
      <c r="BZ149" s="211"/>
    </row>
    <row r="150" spans="1:78" s="212" customFormat="1" ht="15.75">
      <c r="A150" s="236"/>
      <c r="B150" s="237"/>
      <c r="C150" s="238"/>
      <c r="D150" s="239"/>
      <c r="E150" s="239"/>
      <c r="F150" s="239"/>
      <c r="G150" s="239"/>
      <c r="H150" s="238"/>
      <c r="I150" s="238"/>
      <c r="J150" s="238"/>
      <c r="K150" s="238"/>
      <c r="L150" s="238"/>
      <c r="M150" s="239"/>
      <c r="N150" s="238"/>
      <c r="O150" s="238"/>
      <c r="P150" s="235"/>
      <c r="Q150" s="235"/>
      <c r="R150" s="235"/>
      <c r="S150" s="235"/>
      <c r="T150" s="235"/>
      <c r="U150" s="502"/>
      <c r="V150" s="210"/>
      <c r="W150" s="210"/>
      <c r="X150" s="210"/>
      <c r="Y150" s="210"/>
      <c r="Z150" s="210"/>
      <c r="AA150" s="210"/>
      <c r="AB150" s="210"/>
      <c r="AC150" s="210"/>
      <c r="AD150" s="210"/>
      <c r="AE150" s="210"/>
      <c r="AF150" s="210"/>
      <c r="AG150" s="210"/>
      <c r="AH150" s="210"/>
      <c r="AI150" s="210"/>
      <c r="AJ150" s="210"/>
      <c r="AK150" s="210"/>
      <c r="AL150" s="210"/>
      <c r="AM150" s="210"/>
      <c r="AN150" s="210"/>
      <c r="AO150" s="210"/>
      <c r="AP150" s="210"/>
      <c r="AQ150" s="210"/>
      <c r="AR150" s="210"/>
      <c r="AS150" s="210"/>
      <c r="AT150" s="210"/>
      <c r="AU150" s="210"/>
      <c r="AV150" s="210"/>
      <c r="AW150" s="210"/>
      <c r="AX150" s="210"/>
      <c r="AY150" s="210"/>
      <c r="AZ150" s="210"/>
      <c r="BA150" s="210"/>
      <c r="BB150" s="210"/>
      <c r="BC150" s="210"/>
      <c r="BD150" s="210"/>
      <c r="BE150" s="210"/>
      <c r="BF150" s="210"/>
      <c r="BG150" s="210"/>
      <c r="BH150" s="210"/>
      <c r="BI150" s="210"/>
      <c r="BJ150" s="210"/>
      <c r="BK150" s="210"/>
      <c r="BL150" s="210"/>
      <c r="BM150" s="210"/>
      <c r="BN150" s="210"/>
      <c r="BO150" s="210"/>
      <c r="BP150" s="211"/>
      <c r="BQ150" s="211"/>
      <c r="BR150" s="211"/>
      <c r="BS150" s="211"/>
      <c r="BT150" s="211"/>
      <c r="BU150" s="211"/>
      <c r="BV150" s="211"/>
      <c r="BW150" s="211"/>
      <c r="BX150" s="211"/>
      <c r="BY150" s="211"/>
      <c r="BZ150" s="211"/>
    </row>
    <row r="151" spans="1:78" s="212" customFormat="1" ht="15.75">
      <c r="A151" s="236"/>
      <c r="B151" s="237"/>
      <c r="C151" s="238"/>
      <c r="D151" s="239"/>
      <c r="E151" s="239"/>
      <c r="F151" s="239"/>
      <c r="G151" s="239"/>
      <c r="H151" s="238"/>
      <c r="I151" s="238"/>
      <c r="J151" s="238"/>
      <c r="K151" s="238"/>
      <c r="L151" s="238"/>
      <c r="M151" s="239"/>
      <c r="N151" s="238"/>
      <c r="O151" s="238"/>
      <c r="P151" s="235"/>
      <c r="Q151" s="235"/>
      <c r="R151" s="235"/>
      <c r="S151" s="235"/>
      <c r="T151" s="235"/>
      <c r="U151" s="502"/>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210"/>
      <c r="AV151" s="210"/>
      <c r="AW151" s="210"/>
      <c r="AX151" s="210"/>
      <c r="AY151" s="210"/>
      <c r="AZ151" s="210"/>
      <c r="BA151" s="210"/>
      <c r="BB151" s="210"/>
      <c r="BC151" s="210"/>
      <c r="BD151" s="210"/>
      <c r="BE151" s="210"/>
      <c r="BF151" s="210"/>
      <c r="BG151" s="210"/>
      <c r="BH151" s="210"/>
      <c r="BI151" s="210"/>
      <c r="BJ151" s="210"/>
      <c r="BK151" s="210"/>
      <c r="BL151" s="210"/>
      <c r="BM151" s="210"/>
      <c r="BN151" s="210"/>
      <c r="BO151" s="210"/>
      <c r="BP151" s="211"/>
      <c r="BQ151" s="211"/>
      <c r="BR151" s="211"/>
      <c r="BS151" s="211"/>
      <c r="BT151" s="211"/>
      <c r="BU151" s="211"/>
      <c r="BV151" s="211"/>
      <c r="BW151" s="211"/>
      <c r="BX151" s="211"/>
      <c r="BY151" s="211"/>
      <c r="BZ151" s="211"/>
    </row>
    <row r="152" spans="1:78" s="212" customFormat="1" ht="15.75">
      <c r="A152" s="236"/>
      <c r="B152" s="237"/>
      <c r="C152" s="238"/>
      <c r="D152" s="239"/>
      <c r="E152" s="239"/>
      <c r="F152" s="239"/>
      <c r="G152" s="239"/>
      <c r="H152" s="238"/>
      <c r="I152" s="238"/>
      <c r="J152" s="238"/>
      <c r="K152" s="238"/>
      <c r="L152" s="238"/>
      <c r="M152" s="239"/>
      <c r="N152" s="238"/>
      <c r="O152" s="238"/>
      <c r="P152" s="235"/>
      <c r="Q152" s="235"/>
      <c r="R152" s="235"/>
      <c r="S152" s="235"/>
      <c r="T152" s="235"/>
      <c r="U152" s="502"/>
      <c r="V152" s="210"/>
      <c r="W152" s="210"/>
      <c r="X152" s="210"/>
      <c r="Y152" s="210"/>
      <c r="Z152" s="210"/>
      <c r="AA152" s="210"/>
      <c r="AB152" s="210"/>
      <c r="AC152" s="210"/>
      <c r="AD152" s="210"/>
      <c r="AE152" s="210"/>
      <c r="AF152" s="210"/>
      <c r="AG152" s="210"/>
      <c r="AH152" s="210"/>
      <c r="AI152" s="210"/>
      <c r="AJ152" s="210"/>
      <c r="AK152" s="210"/>
      <c r="AL152" s="210"/>
      <c r="AM152" s="210"/>
      <c r="AN152" s="210"/>
      <c r="AO152" s="210"/>
      <c r="AP152" s="210"/>
      <c r="AQ152" s="210"/>
      <c r="AR152" s="210"/>
      <c r="AS152" s="210"/>
      <c r="AT152" s="210"/>
      <c r="AU152" s="210"/>
      <c r="AV152" s="210"/>
      <c r="AW152" s="210"/>
      <c r="AX152" s="210"/>
      <c r="AY152" s="210"/>
      <c r="AZ152" s="210"/>
      <c r="BA152" s="210"/>
      <c r="BB152" s="210"/>
      <c r="BC152" s="210"/>
      <c r="BD152" s="210"/>
      <c r="BE152" s="210"/>
      <c r="BF152" s="210"/>
      <c r="BG152" s="210"/>
      <c r="BH152" s="210"/>
      <c r="BI152" s="210"/>
      <c r="BJ152" s="210"/>
      <c r="BK152" s="210"/>
      <c r="BL152" s="210"/>
      <c r="BM152" s="210"/>
      <c r="BN152" s="210"/>
      <c r="BO152" s="210"/>
      <c r="BP152" s="211"/>
      <c r="BQ152" s="211"/>
      <c r="BR152" s="211"/>
      <c r="BS152" s="211"/>
      <c r="BT152" s="211"/>
      <c r="BU152" s="211"/>
      <c r="BV152" s="211"/>
      <c r="BW152" s="211"/>
      <c r="BX152" s="211"/>
      <c r="BY152" s="211"/>
      <c r="BZ152" s="211"/>
    </row>
    <row r="153" spans="1:78" s="212" customFormat="1" ht="15.75">
      <c r="A153" s="236"/>
      <c r="B153" s="237"/>
      <c r="C153" s="238"/>
      <c r="D153" s="239"/>
      <c r="E153" s="239"/>
      <c r="F153" s="239"/>
      <c r="G153" s="239"/>
      <c r="H153" s="238"/>
      <c r="I153" s="238"/>
      <c r="J153" s="238"/>
      <c r="K153" s="238"/>
      <c r="L153" s="238"/>
      <c r="M153" s="239"/>
      <c r="N153" s="238"/>
      <c r="O153" s="238"/>
      <c r="P153" s="235"/>
      <c r="Q153" s="235"/>
      <c r="R153" s="235"/>
      <c r="S153" s="235"/>
      <c r="T153" s="235"/>
      <c r="U153" s="502"/>
      <c r="V153" s="210"/>
      <c r="W153" s="210"/>
      <c r="X153" s="210"/>
      <c r="Y153" s="210"/>
      <c r="Z153" s="210"/>
      <c r="AA153" s="210"/>
      <c r="AB153" s="210"/>
      <c r="AC153" s="210"/>
      <c r="AD153" s="210"/>
      <c r="AE153" s="210"/>
      <c r="AF153" s="210"/>
      <c r="AG153" s="210"/>
      <c r="AH153" s="210"/>
      <c r="AI153" s="210"/>
      <c r="AJ153" s="210"/>
      <c r="AK153" s="210"/>
      <c r="AL153" s="210"/>
      <c r="AM153" s="210"/>
      <c r="AN153" s="210"/>
      <c r="AO153" s="210"/>
      <c r="AP153" s="210"/>
      <c r="AQ153" s="210"/>
      <c r="AR153" s="210"/>
      <c r="AS153" s="210"/>
      <c r="AT153" s="210"/>
      <c r="AU153" s="210"/>
      <c r="AV153" s="210"/>
      <c r="AW153" s="210"/>
      <c r="AX153" s="210"/>
      <c r="AY153" s="210"/>
      <c r="AZ153" s="210"/>
      <c r="BA153" s="210"/>
      <c r="BB153" s="210"/>
      <c r="BC153" s="210"/>
      <c r="BD153" s="210"/>
      <c r="BE153" s="210"/>
      <c r="BF153" s="210"/>
      <c r="BG153" s="210"/>
      <c r="BH153" s="210"/>
      <c r="BI153" s="210"/>
      <c r="BJ153" s="210"/>
      <c r="BK153" s="210"/>
      <c r="BL153" s="210"/>
      <c r="BM153" s="210"/>
      <c r="BN153" s="210"/>
      <c r="BO153" s="210"/>
      <c r="BP153" s="211"/>
      <c r="BQ153" s="211"/>
      <c r="BR153" s="211"/>
      <c r="BS153" s="211"/>
      <c r="BT153" s="211"/>
      <c r="BU153" s="211"/>
      <c r="BV153" s="211"/>
      <c r="BW153" s="211"/>
      <c r="BX153" s="211"/>
      <c r="BY153" s="211"/>
      <c r="BZ153" s="211"/>
    </row>
    <row r="154" spans="1:78" s="212" customFormat="1" ht="15.75">
      <c r="A154" s="236"/>
      <c r="B154" s="237"/>
      <c r="C154" s="238"/>
      <c r="D154" s="239"/>
      <c r="E154" s="239"/>
      <c r="F154" s="239"/>
      <c r="G154" s="239"/>
      <c r="H154" s="238"/>
      <c r="I154" s="238"/>
      <c r="J154" s="238"/>
      <c r="K154" s="238"/>
      <c r="L154" s="238"/>
      <c r="M154" s="239"/>
      <c r="N154" s="238"/>
      <c r="O154" s="238"/>
      <c r="P154" s="235"/>
      <c r="Q154" s="235"/>
      <c r="R154" s="235"/>
      <c r="S154" s="235"/>
      <c r="T154" s="235"/>
      <c r="U154" s="502"/>
      <c r="V154" s="210"/>
      <c r="W154" s="210"/>
      <c r="X154" s="210"/>
      <c r="Y154" s="210"/>
      <c r="Z154" s="210"/>
      <c r="AA154" s="210"/>
      <c r="AB154" s="210"/>
      <c r="AC154" s="210"/>
      <c r="AD154" s="210"/>
      <c r="AE154" s="210"/>
      <c r="AF154" s="210"/>
      <c r="AG154" s="210"/>
      <c r="AH154" s="210"/>
      <c r="AI154" s="210"/>
      <c r="AJ154" s="210"/>
      <c r="AK154" s="210"/>
      <c r="AL154" s="210"/>
      <c r="AM154" s="210"/>
      <c r="AN154" s="210"/>
      <c r="AO154" s="210"/>
      <c r="AP154" s="210"/>
      <c r="AQ154" s="210"/>
      <c r="AR154" s="210"/>
      <c r="AS154" s="210"/>
      <c r="AT154" s="210"/>
      <c r="AU154" s="210"/>
      <c r="AV154" s="210"/>
      <c r="AW154" s="210"/>
      <c r="AX154" s="210"/>
      <c r="AY154" s="210"/>
      <c r="AZ154" s="210"/>
      <c r="BA154" s="210"/>
      <c r="BB154" s="210"/>
      <c r="BC154" s="210"/>
      <c r="BD154" s="210"/>
      <c r="BE154" s="210"/>
      <c r="BF154" s="210"/>
      <c r="BG154" s="210"/>
      <c r="BH154" s="210"/>
      <c r="BI154" s="210"/>
      <c r="BJ154" s="210"/>
      <c r="BK154" s="210"/>
      <c r="BL154" s="210"/>
      <c r="BM154" s="210"/>
      <c r="BN154" s="210"/>
      <c r="BO154" s="210"/>
      <c r="BP154" s="211"/>
      <c r="BQ154" s="211"/>
      <c r="BR154" s="211"/>
      <c r="BS154" s="211"/>
      <c r="BT154" s="211"/>
      <c r="BU154" s="211"/>
      <c r="BV154" s="211"/>
      <c r="BW154" s="211"/>
      <c r="BX154" s="211"/>
      <c r="BY154" s="211"/>
      <c r="BZ154" s="211"/>
    </row>
    <row r="155" spans="1:78" s="212" customFormat="1" ht="15.75">
      <c r="A155" s="236"/>
      <c r="B155" s="237"/>
      <c r="C155" s="238"/>
      <c r="D155" s="239"/>
      <c r="E155" s="239"/>
      <c r="F155" s="239"/>
      <c r="G155" s="239"/>
      <c r="H155" s="238"/>
      <c r="I155" s="238"/>
      <c r="J155" s="238"/>
      <c r="K155" s="238"/>
      <c r="L155" s="238"/>
      <c r="M155" s="239"/>
      <c r="N155" s="238"/>
      <c r="O155" s="238"/>
      <c r="P155" s="235"/>
      <c r="Q155" s="235"/>
      <c r="R155" s="235"/>
      <c r="S155" s="235"/>
      <c r="T155" s="235"/>
      <c r="U155" s="502"/>
      <c r="V155" s="210"/>
      <c r="W155" s="210"/>
      <c r="X155" s="210"/>
      <c r="Y155" s="210"/>
      <c r="Z155" s="210"/>
      <c r="AA155" s="210"/>
      <c r="AB155" s="210"/>
      <c r="AC155" s="210"/>
      <c r="AD155" s="210"/>
      <c r="AE155" s="210"/>
      <c r="AF155" s="210"/>
      <c r="AG155" s="210"/>
      <c r="AH155" s="210"/>
      <c r="AI155" s="210"/>
      <c r="AJ155" s="210"/>
      <c r="AK155" s="210"/>
      <c r="AL155" s="210"/>
      <c r="AM155" s="210"/>
      <c r="AN155" s="210"/>
      <c r="AO155" s="210"/>
      <c r="AP155" s="210"/>
      <c r="AQ155" s="210"/>
      <c r="AR155" s="210"/>
      <c r="AS155" s="210"/>
      <c r="AT155" s="210"/>
      <c r="AU155" s="210"/>
      <c r="AV155" s="210"/>
      <c r="AW155" s="210"/>
      <c r="AX155" s="210"/>
      <c r="AY155" s="210"/>
      <c r="AZ155" s="210"/>
      <c r="BA155" s="210"/>
      <c r="BB155" s="210"/>
      <c r="BC155" s="210"/>
      <c r="BD155" s="210"/>
      <c r="BE155" s="210"/>
      <c r="BF155" s="210"/>
      <c r="BG155" s="210"/>
      <c r="BH155" s="210"/>
      <c r="BI155" s="210"/>
      <c r="BJ155" s="210"/>
      <c r="BK155" s="210"/>
      <c r="BL155" s="210"/>
      <c r="BM155" s="210"/>
      <c r="BN155" s="210"/>
      <c r="BO155" s="210"/>
      <c r="BP155" s="211"/>
      <c r="BQ155" s="211"/>
      <c r="BR155" s="211"/>
      <c r="BS155" s="211"/>
      <c r="BT155" s="211"/>
      <c r="BU155" s="211"/>
      <c r="BV155" s="211"/>
      <c r="BW155" s="211"/>
      <c r="BX155" s="211"/>
      <c r="BY155" s="211"/>
      <c r="BZ155" s="211"/>
    </row>
    <row r="156" spans="1:78" s="212" customFormat="1" ht="15.75">
      <c r="A156" s="236"/>
      <c r="B156" s="237"/>
      <c r="C156" s="238"/>
      <c r="D156" s="239"/>
      <c r="E156" s="239"/>
      <c r="F156" s="239"/>
      <c r="G156" s="239"/>
      <c r="H156" s="238"/>
      <c r="I156" s="238"/>
      <c r="J156" s="238"/>
      <c r="K156" s="238"/>
      <c r="L156" s="238"/>
      <c r="M156" s="239"/>
      <c r="N156" s="238"/>
      <c r="O156" s="238"/>
      <c r="P156" s="235"/>
      <c r="Q156" s="235"/>
      <c r="R156" s="235"/>
      <c r="S156" s="235"/>
      <c r="T156" s="235"/>
      <c r="U156" s="502"/>
      <c r="V156" s="210"/>
      <c r="W156" s="210"/>
      <c r="X156" s="210"/>
      <c r="Y156" s="210"/>
      <c r="Z156" s="210"/>
      <c r="AA156" s="210"/>
      <c r="AB156" s="210"/>
      <c r="AC156" s="210"/>
      <c r="AD156" s="210"/>
      <c r="AE156" s="210"/>
      <c r="AF156" s="210"/>
      <c r="AG156" s="210"/>
      <c r="AH156" s="210"/>
      <c r="AI156" s="210"/>
      <c r="AJ156" s="210"/>
      <c r="AK156" s="210"/>
      <c r="AL156" s="210"/>
      <c r="AM156" s="210"/>
      <c r="AN156" s="210"/>
      <c r="AO156" s="210"/>
      <c r="AP156" s="210"/>
      <c r="AQ156" s="210"/>
      <c r="AR156" s="210"/>
      <c r="AS156" s="210"/>
      <c r="AT156" s="210"/>
      <c r="AU156" s="210"/>
      <c r="AV156" s="210"/>
      <c r="AW156" s="210"/>
      <c r="AX156" s="210"/>
      <c r="AY156" s="210"/>
      <c r="AZ156" s="210"/>
      <c r="BA156" s="210"/>
      <c r="BB156" s="210"/>
      <c r="BC156" s="210"/>
      <c r="BD156" s="210"/>
      <c r="BE156" s="210"/>
      <c r="BF156" s="210"/>
      <c r="BG156" s="210"/>
      <c r="BH156" s="210"/>
      <c r="BI156" s="210"/>
      <c r="BJ156" s="210"/>
      <c r="BK156" s="210"/>
      <c r="BL156" s="210"/>
      <c r="BM156" s="210"/>
      <c r="BN156" s="210"/>
      <c r="BO156" s="210"/>
      <c r="BP156" s="211"/>
      <c r="BQ156" s="211"/>
      <c r="BR156" s="211"/>
      <c r="BS156" s="211"/>
      <c r="BT156" s="211"/>
      <c r="BU156" s="211"/>
      <c r="BV156" s="211"/>
      <c r="BW156" s="211"/>
      <c r="BX156" s="211"/>
      <c r="BY156" s="211"/>
      <c r="BZ156" s="211"/>
    </row>
    <row r="157" spans="1:78" s="212" customFormat="1" ht="15.75">
      <c r="A157" s="236"/>
      <c r="B157" s="237"/>
      <c r="C157" s="238"/>
      <c r="D157" s="239"/>
      <c r="E157" s="239"/>
      <c r="F157" s="239"/>
      <c r="G157" s="239"/>
      <c r="H157" s="238"/>
      <c r="I157" s="238"/>
      <c r="J157" s="238"/>
      <c r="K157" s="238"/>
      <c r="L157" s="238"/>
      <c r="M157" s="239"/>
      <c r="N157" s="238"/>
      <c r="O157" s="238"/>
      <c r="P157" s="235"/>
      <c r="Q157" s="235"/>
      <c r="R157" s="235"/>
      <c r="S157" s="235"/>
      <c r="T157" s="235"/>
      <c r="U157" s="502"/>
      <c r="V157" s="210"/>
      <c r="W157" s="210"/>
      <c r="X157" s="210"/>
      <c r="Y157" s="210"/>
      <c r="Z157" s="210"/>
      <c r="AA157" s="210"/>
      <c r="AB157" s="210"/>
      <c r="AC157" s="210"/>
      <c r="AD157" s="210"/>
      <c r="AE157" s="210"/>
      <c r="AF157" s="210"/>
      <c r="AG157" s="210"/>
      <c r="AH157" s="210"/>
      <c r="AI157" s="210"/>
      <c r="AJ157" s="210"/>
      <c r="AK157" s="210"/>
      <c r="AL157" s="210"/>
      <c r="AM157" s="210"/>
      <c r="AN157" s="210"/>
      <c r="AO157" s="210"/>
      <c r="AP157" s="210"/>
      <c r="AQ157" s="210"/>
      <c r="AR157" s="210"/>
      <c r="AS157" s="210"/>
      <c r="AT157" s="210"/>
      <c r="AU157" s="210"/>
      <c r="AV157" s="210"/>
      <c r="AW157" s="210"/>
      <c r="AX157" s="210"/>
      <c r="AY157" s="210"/>
      <c r="AZ157" s="210"/>
      <c r="BA157" s="210"/>
      <c r="BB157" s="210"/>
      <c r="BC157" s="210"/>
      <c r="BD157" s="210"/>
      <c r="BE157" s="210"/>
      <c r="BF157" s="210"/>
      <c r="BG157" s="210"/>
      <c r="BH157" s="210"/>
      <c r="BI157" s="210"/>
      <c r="BJ157" s="210"/>
      <c r="BK157" s="210"/>
      <c r="BL157" s="210"/>
      <c r="BM157" s="210"/>
      <c r="BN157" s="210"/>
      <c r="BO157" s="210"/>
      <c r="BP157" s="211"/>
      <c r="BQ157" s="211"/>
      <c r="BR157" s="211"/>
      <c r="BS157" s="211"/>
      <c r="BT157" s="211"/>
      <c r="BU157" s="211"/>
      <c r="BV157" s="211"/>
      <c r="BW157" s="211"/>
      <c r="BX157" s="211"/>
      <c r="BY157" s="211"/>
      <c r="BZ157" s="211"/>
    </row>
    <row r="158" spans="1:78" s="212" customFormat="1" ht="15.75">
      <c r="A158" s="236"/>
      <c r="B158" s="237"/>
      <c r="C158" s="238"/>
      <c r="D158" s="239"/>
      <c r="E158" s="239"/>
      <c r="F158" s="239"/>
      <c r="G158" s="239"/>
      <c r="H158" s="238"/>
      <c r="I158" s="238"/>
      <c r="J158" s="238"/>
      <c r="K158" s="238"/>
      <c r="L158" s="238"/>
      <c r="M158" s="239"/>
      <c r="N158" s="238"/>
      <c r="O158" s="238"/>
      <c r="P158" s="235"/>
      <c r="Q158" s="235"/>
      <c r="R158" s="235"/>
      <c r="S158" s="235"/>
      <c r="T158" s="235"/>
      <c r="U158" s="502"/>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0"/>
      <c r="AZ158" s="210"/>
      <c r="BA158" s="210"/>
      <c r="BB158" s="210"/>
      <c r="BC158" s="210"/>
      <c r="BD158" s="210"/>
      <c r="BE158" s="210"/>
      <c r="BF158" s="210"/>
      <c r="BG158" s="210"/>
      <c r="BH158" s="210"/>
      <c r="BI158" s="210"/>
      <c r="BJ158" s="210"/>
      <c r="BK158" s="210"/>
      <c r="BL158" s="210"/>
      <c r="BM158" s="210"/>
      <c r="BN158" s="210"/>
      <c r="BO158" s="210"/>
      <c r="BP158" s="211"/>
      <c r="BQ158" s="211"/>
      <c r="BR158" s="211"/>
      <c r="BS158" s="211"/>
      <c r="BT158" s="211"/>
      <c r="BU158" s="211"/>
      <c r="BV158" s="211"/>
      <c r="BW158" s="211"/>
      <c r="BX158" s="211"/>
      <c r="BY158" s="211"/>
      <c r="BZ158" s="211"/>
    </row>
    <row r="159" spans="1:78" s="212" customFormat="1" ht="15.75">
      <c r="A159" s="236"/>
      <c r="B159" s="237"/>
      <c r="C159" s="238"/>
      <c r="D159" s="239"/>
      <c r="E159" s="239"/>
      <c r="F159" s="239"/>
      <c r="G159" s="239"/>
      <c r="H159" s="238"/>
      <c r="I159" s="238"/>
      <c r="J159" s="238"/>
      <c r="K159" s="238"/>
      <c r="L159" s="238"/>
      <c r="M159" s="239"/>
      <c r="N159" s="238"/>
      <c r="O159" s="238"/>
      <c r="P159" s="235"/>
      <c r="Q159" s="235"/>
      <c r="R159" s="235"/>
      <c r="S159" s="235"/>
      <c r="T159" s="235"/>
      <c r="U159" s="502"/>
      <c r="V159" s="210"/>
      <c r="W159" s="210"/>
      <c r="X159" s="210"/>
      <c r="Y159" s="210"/>
      <c r="Z159" s="210"/>
      <c r="AA159" s="210"/>
      <c r="AB159" s="210"/>
      <c r="AC159" s="210"/>
      <c r="AD159" s="210"/>
      <c r="AE159" s="210"/>
      <c r="AF159" s="210"/>
      <c r="AG159" s="210"/>
      <c r="AH159" s="210"/>
      <c r="AI159" s="210"/>
      <c r="AJ159" s="210"/>
      <c r="AK159" s="210"/>
      <c r="AL159" s="210"/>
      <c r="AM159" s="210"/>
      <c r="AN159" s="210"/>
      <c r="AO159" s="210"/>
      <c r="AP159" s="210"/>
      <c r="AQ159" s="210"/>
      <c r="AR159" s="210"/>
      <c r="AS159" s="210"/>
      <c r="AT159" s="210"/>
      <c r="AU159" s="210"/>
      <c r="AV159" s="210"/>
      <c r="AW159" s="210"/>
      <c r="AX159" s="210"/>
      <c r="AY159" s="210"/>
      <c r="AZ159" s="210"/>
      <c r="BA159" s="210"/>
      <c r="BB159" s="210"/>
      <c r="BC159" s="210"/>
      <c r="BD159" s="210"/>
      <c r="BE159" s="210"/>
      <c r="BF159" s="210"/>
      <c r="BG159" s="210"/>
      <c r="BH159" s="210"/>
      <c r="BI159" s="210"/>
      <c r="BJ159" s="210"/>
      <c r="BK159" s="210"/>
      <c r="BL159" s="210"/>
      <c r="BM159" s="210"/>
      <c r="BN159" s="210"/>
      <c r="BO159" s="210"/>
      <c r="BP159" s="211"/>
      <c r="BQ159" s="211"/>
      <c r="BR159" s="211"/>
      <c r="BS159" s="211"/>
      <c r="BT159" s="211"/>
      <c r="BU159" s="211"/>
      <c r="BV159" s="211"/>
      <c r="BW159" s="211"/>
      <c r="BX159" s="211"/>
      <c r="BY159" s="211"/>
      <c r="BZ159" s="211"/>
    </row>
    <row r="160" spans="1:78" s="212" customFormat="1" ht="15.75">
      <c r="A160" s="236"/>
      <c r="B160" s="237"/>
      <c r="C160" s="238"/>
      <c r="D160" s="239"/>
      <c r="E160" s="239"/>
      <c r="F160" s="239"/>
      <c r="G160" s="239"/>
      <c r="H160" s="238"/>
      <c r="I160" s="238"/>
      <c r="J160" s="238"/>
      <c r="K160" s="238"/>
      <c r="L160" s="238"/>
      <c r="M160" s="239"/>
      <c r="N160" s="238"/>
      <c r="O160" s="238"/>
      <c r="P160" s="235"/>
      <c r="Q160" s="235"/>
      <c r="R160" s="235"/>
      <c r="S160" s="235"/>
      <c r="T160" s="235"/>
      <c r="U160" s="502"/>
      <c r="V160" s="210"/>
      <c r="W160" s="210"/>
      <c r="X160" s="210"/>
      <c r="Y160" s="210"/>
      <c r="Z160" s="210"/>
      <c r="AA160" s="210"/>
      <c r="AB160" s="210"/>
      <c r="AC160" s="210"/>
      <c r="AD160" s="210"/>
      <c r="AE160" s="210"/>
      <c r="AF160" s="210"/>
      <c r="AG160" s="210"/>
      <c r="AH160" s="210"/>
      <c r="AI160" s="210"/>
      <c r="AJ160" s="210"/>
      <c r="AK160" s="210"/>
      <c r="AL160" s="210"/>
      <c r="AM160" s="210"/>
      <c r="AN160" s="210"/>
      <c r="AO160" s="210"/>
      <c r="AP160" s="210"/>
      <c r="AQ160" s="210"/>
      <c r="AR160" s="210"/>
      <c r="AS160" s="210"/>
      <c r="AT160" s="210"/>
      <c r="AU160" s="210"/>
      <c r="AV160" s="210"/>
      <c r="AW160" s="210"/>
      <c r="AX160" s="210"/>
      <c r="AY160" s="210"/>
      <c r="AZ160" s="210"/>
      <c r="BA160" s="210"/>
      <c r="BB160" s="210"/>
      <c r="BC160" s="210"/>
      <c r="BD160" s="210"/>
      <c r="BE160" s="210"/>
      <c r="BF160" s="210"/>
      <c r="BG160" s="210"/>
      <c r="BH160" s="210"/>
      <c r="BI160" s="210"/>
      <c r="BJ160" s="210"/>
      <c r="BK160" s="210"/>
      <c r="BL160" s="210"/>
      <c r="BM160" s="210"/>
      <c r="BN160" s="210"/>
      <c r="BO160" s="210"/>
      <c r="BP160" s="211"/>
      <c r="BQ160" s="211"/>
      <c r="BR160" s="211"/>
      <c r="BS160" s="211"/>
      <c r="BT160" s="211"/>
      <c r="BU160" s="211"/>
      <c r="BV160" s="211"/>
      <c r="BW160" s="211"/>
      <c r="BX160" s="211"/>
      <c r="BY160" s="211"/>
      <c r="BZ160" s="211"/>
    </row>
    <row r="161" spans="1:79" s="212" customFormat="1" ht="15.75">
      <c r="A161" s="236"/>
      <c r="B161" s="237"/>
      <c r="C161" s="238"/>
      <c r="D161" s="239"/>
      <c r="E161" s="239"/>
      <c r="F161" s="239"/>
      <c r="G161" s="239"/>
      <c r="H161" s="238"/>
      <c r="I161" s="238"/>
      <c r="J161" s="238"/>
      <c r="K161" s="238"/>
      <c r="L161" s="238"/>
      <c r="M161" s="239"/>
      <c r="N161" s="238"/>
      <c r="O161" s="238"/>
      <c r="P161" s="235"/>
      <c r="Q161" s="235"/>
      <c r="R161" s="235"/>
      <c r="S161" s="235"/>
      <c r="T161" s="235"/>
      <c r="U161" s="502"/>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210"/>
      <c r="AS161" s="210"/>
      <c r="AT161" s="210"/>
      <c r="AU161" s="210"/>
      <c r="AV161" s="210"/>
      <c r="AW161" s="210"/>
      <c r="AX161" s="210"/>
      <c r="AY161" s="210"/>
      <c r="AZ161" s="210"/>
      <c r="BA161" s="210"/>
      <c r="BB161" s="210"/>
      <c r="BC161" s="210"/>
      <c r="BD161" s="210"/>
      <c r="BE161" s="210"/>
      <c r="BF161" s="210"/>
      <c r="BG161" s="210"/>
      <c r="BH161" s="210"/>
      <c r="BI161" s="210"/>
      <c r="BJ161" s="210"/>
      <c r="BK161" s="210"/>
      <c r="BL161" s="210"/>
      <c r="BM161" s="210"/>
      <c r="BN161" s="210"/>
      <c r="BO161" s="210"/>
      <c r="BP161" s="211"/>
      <c r="BQ161" s="211"/>
      <c r="BR161" s="211"/>
      <c r="BS161" s="211"/>
      <c r="BT161" s="211"/>
      <c r="BU161" s="211"/>
      <c r="BV161" s="211"/>
      <c r="BW161" s="211"/>
      <c r="BX161" s="211"/>
      <c r="BY161" s="211"/>
      <c r="BZ161" s="211"/>
    </row>
    <row r="162" spans="1:79" s="212" customFormat="1" ht="15.75">
      <c r="A162" s="236"/>
      <c r="B162" s="237"/>
      <c r="C162" s="238"/>
      <c r="D162" s="239"/>
      <c r="E162" s="239"/>
      <c r="F162" s="239"/>
      <c r="G162" s="239"/>
      <c r="H162" s="238"/>
      <c r="I162" s="238"/>
      <c r="J162" s="238"/>
      <c r="K162" s="238"/>
      <c r="L162" s="238"/>
      <c r="M162" s="239"/>
      <c r="N162" s="238"/>
      <c r="O162" s="238"/>
      <c r="P162" s="235"/>
      <c r="Q162" s="235"/>
      <c r="R162" s="235"/>
      <c r="S162" s="235"/>
      <c r="T162" s="235"/>
      <c r="U162" s="502"/>
      <c r="V162" s="210"/>
      <c r="W162" s="210"/>
      <c r="X162" s="210"/>
      <c r="Y162" s="210"/>
      <c r="Z162" s="210"/>
      <c r="AA162" s="210"/>
      <c r="AB162" s="210"/>
      <c r="AC162" s="210"/>
      <c r="AD162" s="210"/>
      <c r="AE162" s="210"/>
      <c r="AF162" s="210"/>
      <c r="AG162" s="210"/>
      <c r="AH162" s="210"/>
      <c r="AI162" s="210"/>
      <c r="AJ162" s="210"/>
      <c r="AK162" s="210"/>
      <c r="AL162" s="210"/>
      <c r="AM162" s="210"/>
      <c r="AN162" s="210"/>
      <c r="AO162" s="210"/>
      <c r="AP162" s="210"/>
      <c r="AQ162" s="210"/>
      <c r="AR162" s="210"/>
      <c r="AS162" s="210"/>
      <c r="AT162" s="210"/>
      <c r="AU162" s="210"/>
      <c r="AV162" s="210"/>
      <c r="AW162" s="210"/>
      <c r="AX162" s="210"/>
      <c r="AY162" s="210"/>
      <c r="AZ162" s="210"/>
      <c r="BA162" s="210"/>
      <c r="BB162" s="210"/>
      <c r="BC162" s="210"/>
      <c r="BD162" s="210"/>
      <c r="BE162" s="210"/>
      <c r="BF162" s="210"/>
      <c r="BG162" s="210"/>
      <c r="BH162" s="210"/>
      <c r="BI162" s="210"/>
      <c r="BJ162" s="210"/>
      <c r="BK162" s="210"/>
      <c r="BL162" s="210"/>
      <c r="BM162" s="210"/>
      <c r="BN162" s="210"/>
      <c r="BO162" s="210"/>
      <c r="BP162" s="211"/>
      <c r="BQ162" s="211"/>
      <c r="BR162" s="211"/>
      <c r="BS162" s="211"/>
      <c r="BT162" s="211"/>
      <c r="BU162" s="211"/>
      <c r="BV162" s="211"/>
      <c r="BW162" s="211"/>
      <c r="BX162" s="211"/>
      <c r="BY162" s="211"/>
      <c r="BZ162" s="211"/>
    </row>
    <row r="163" spans="1:79" s="212" customFormat="1" ht="15.75">
      <c r="A163" s="236"/>
      <c r="B163" s="237"/>
      <c r="C163" s="238"/>
      <c r="D163" s="239"/>
      <c r="E163" s="239"/>
      <c r="F163" s="239"/>
      <c r="G163" s="239"/>
      <c r="H163" s="238"/>
      <c r="I163" s="238"/>
      <c r="J163" s="238"/>
      <c r="K163" s="238"/>
      <c r="L163" s="238"/>
      <c r="M163" s="239"/>
      <c r="N163" s="238"/>
      <c r="O163" s="238"/>
      <c r="P163" s="235"/>
      <c r="Q163" s="235"/>
      <c r="R163" s="235"/>
      <c r="S163" s="235"/>
      <c r="T163" s="235"/>
      <c r="U163" s="502"/>
      <c r="V163" s="210"/>
      <c r="W163" s="210"/>
      <c r="X163" s="210"/>
      <c r="Y163" s="210"/>
      <c r="Z163" s="210"/>
      <c r="AA163" s="210"/>
      <c r="AB163" s="210"/>
      <c r="AC163" s="210"/>
      <c r="AD163" s="210"/>
      <c r="AE163" s="210"/>
      <c r="AF163" s="210"/>
      <c r="AG163" s="210"/>
      <c r="AH163" s="210"/>
      <c r="AI163" s="210"/>
      <c r="AJ163" s="210"/>
      <c r="AK163" s="210"/>
      <c r="AL163" s="210"/>
      <c r="AM163" s="210"/>
      <c r="AN163" s="210"/>
      <c r="AO163" s="210"/>
      <c r="AP163" s="210"/>
      <c r="AQ163" s="210"/>
      <c r="AR163" s="210"/>
      <c r="AS163" s="210"/>
      <c r="AT163" s="210"/>
      <c r="AU163" s="210"/>
      <c r="AV163" s="210"/>
      <c r="AW163" s="210"/>
      <c r="AX163" s="210"/>
      <c r="AY163" s="210"/>
      <c r="AZ163" s="210"/>
      <c r="BA163" s="210"/>
      <c r="BB163" s="210"/>
      <c r="BC163" s="210"/>
      <c r="BD163" s="210"/>
      <c r="BE163" s="210"/>
      <c r="BF163" s="210"/>
      <c r="BG163" s="210"/>
      <c r="BH163" s="210"/>
      <c r="BI163" s="210"/>
      <c r="BJ163" s="210"/>
      <c r="BK163" s="210"/>
      <c r="BL163" s="210"/>
      <c r="BM163" s="210"/>
      <c r="BN163" s="210"/>
      <c r="BO163" s="210"/>
      <c r="BP163" s="211"/>
      <c r="BQ163" s="211"/>
      <c r="BR163" s="211"/>
      <c r="BS163" s="211"/>
      <c r="BT163" s="211"/>
      <c r="BU163" s="211"/>
      <c r="BV163" s="211"/>
      <c r="BW163" s="211"/>
      <c r="BX163" s="211"/>
      <c r="BY163" s="211"/>
      <c r="BZ163" s="211"/>
    </row>
    <row r="164" spans="1:79" s="212" customFormat="1" ht="15.75">
      <c r="A164" s="236"/>
      <c r="B164" s="237"/>
      <c r="C164" s="238"/>
      <c r="D164" s="239"/>
      <c r="E164" s="239"/>
      <c r="F164" s="239"/>
      <c r="G164" s="239"/>
      <c r="H164" s="238"/>
      <c r="I164" s="238"/>
      <c r="J164" s="238"/>
      <c r="K164" s="238"/>
      <c r="L164" s="238"/>
      <c r="M164" s="239"/>
      <c r="N164" s="238"/>
      <c r="O164" s="238"/>
      <c r="P164" s="235"/>
      <c r="Q164" s="235"/>
      <c r="R164" s="235"/>
      <c r="S164" s="235"/>
      <c r="T164" s="235"/>
      <c r="U164" s="502"/>
      <c r="V164" s="210"/>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210"/>
      <c r="AS164" s="210"/>
      <c r="AT164" s="210"/>
      <c r="AU164" s="210"/>
      <c r="AV164" s="210"/>
      <c r="AW164" s="210"/>
      <c r="AX164" s="210"/>
      <c r="AY164" s="210"/>
      <c r="AZ164" s="210"/>
      <c r="BA164" s="210"/>
      <c r="BB164" s="210"/>
      <c r="BC164" s="210"/>
      <c r="BD164" s="210"/>
      <c r="BE164" s="210"/>
      <c r="BF164" s="210"/>
      <c r="BG164" s="210"/>
      <c r="BH164" s="210"/>
      <c r="BI164" s="210"/>
      <c r="BJ164" s="210"/>
      <c r="BK164" s="210"/>
      <c r="BL164" s="210"/>
      <c r="BM164" s="210"/>
      <c r="BN164" s="210"/>
      <c r="BO164" s="210"/>
      <c r="BP164" s="211"/>
      <c r="BQ164" s="211"/>
      <c r="BR164" s="211"/>
      <c r="BS164" s="211"/>
      <c r="BT164" s="211"/>
      <c r="BU164" s="211"/>
      <c r="BV164" s="211"/>
      <c r="BW164" s="211"/>
      <c r="BX164" s="211"/>
      <c r="BY164" s="211"/>
      <c r="BZ164" s="211"/>
    </row>
    <row r="165" spans="1:79" s="212" customFormat="1" ht="15.75">
      <c r="A165" s="236"/>
      <c r="B165" s="237"/>
      <c r="C165" s="238"/>
      <c r="D165" s="239"/>
      <c r="E165" s="239"/>
      <c r="F165" s="239"/>
      <c r="G165" s="239"/>
      <c r="H165" s="238"/>
      <c r="I165" s="238"/>
      <c r="J165" s="238"/>
      <c r="K165" s="238"/>
      <c r="L165" s="238"/>
      <c r="M165" s="239"/>
      <c r="N165" s="238"/>
      <c r="O165" s="238"/>
      <c r="P165" s="235"/>
      <c r="Q165" s="235"/>
      <c r="R165" s="235"/>
      <c r="S165" s="235"/>
      <c r="T165" s="235"/>
      <c r="U165" s="502"/>
      <c r="V165" s="210"/>
      <c r="W165" s="210"/>
      <c r="X165" s="210"/>
      <c r="Y165" s="210"/>
      <c r="Z165" s="210"/>
      <c r="AA165" s="210"/>
      <c r="AB165" s="210"/>
      <c r="AC165" s="210"/>
      <c r="AD165" s="210"/>
      <c r="AE165" s="210"/>
      <c r="AF165" s="210"/>
      <c r="AG165" s="210"/>
      <c r="AH165" s="210"/>
      <c r="AI165" s="210"/>
      <c r="AJ165" s="210"/>
      <c r="AK165" s="210"/>
      <c r="AL165" s="210"/>
      <c r="AM165" s="210"/>
      <c r="AN165" s="210"/>
      <c r="AO165" s="210"/>
      <c r="AP165" s="210"/>
      <c r="AQ165" s="210"/>
      <c r="AR165" s="210"/>
      <c r="AS165" s="210"/>
      <c r="AT165" s="210"/>
      <c r="AU165" s="210"/>
      <c r="AV165" s="210"/>
      <c r="AW165" s="210"/>
      <c r="AX165" s="210"/>
      <c r="AY165" s="210"/>
      <c r="AZ165" s="210"/>
      <c r="BA165" s="210"/>
      <c r="BB165" s="210"/>
      <c r="BC165" s="210"/>
      <c r="BD165" s="210"/>
      <c r="BE165" s="210"/>
      <c r="BF165" s="210"/>
      <c r="BG165" s="210"/>
      <c r="BH165" s="210"/>
      <c r="BI165" s="210"/>
      <c r="BJ165" s="210"/>
      <c r="BK165" s="210"/>
      <c r="BL165" s="210"/>
      <c r="BM165" s="210"/>
      <c r="BN165" s="210"/>
      <c r="BO165" s="210"/>
      <c r="BP165" s="211"/>
      <c r="BQ165" s="211"/>
      <c r="BR165" s="211"/>
      <c r="BS165" s="211"/>
      <c r="BT165" s="211"/>
      <c r="BU165" s="211"/>
      <c r="BV165" s="211"/>
      <c r="BW165" s="211"/>
      <c r="BX165" s="211"/>
      <c r="BY165" s="211"/>
      <c r="BZ165" s="211"/>
    </row>
    <row r="166" spans="1:79" s="212" customFormat="1" ht="15.75">
      <c r="A166" s="236"/>
      <c r="B166" s="237"/>
      <c r="C166" s="238"/>
      <c r="D166" s="239"/>
      <c r="E166" s="239"/>
      <c r="F166" s="239"/>
      <c r="G166" s="239"/>
      <c r="H166" s="238"/>
      <c r="I166" s="238"/>
      <c r="J166" s="238"/>
      <c r="K166" s="238"/>
      <c r="L166" s="238"/>
      <c r="M166" s="239"/>
      <c r="N166" s="238"/>
      <c r="O166" s="238"/>
      <c r="P166" s="235"/>
      <c r="Q166" s="235"/>
      <c r="R166" s="235"/>
      <c r="S166" s="235"/>
      <c r="T166" s="235"/>
      <c r="U166" s="502"/>
      <c r="V166" s="210"/>
      <c r="W166" s="210"/>
      <c r="X166" s="210"/>
      <c r="Y166" s="210"/>
      <c r="Z166" s="210"/>
      <c r="AA166" s="210"/>
      <c r="AB166" s="210"/>
      <c r="AC166" s="210"/>
      <c r="AD166" s="210"/>
      <c r="AE166" s="210"/>
      <c r="AF166" s="210"/>
      <c r="AG166" s="210"/>
      <c r="AH166" s="210"/>
      <c r="AI166" s="210"/>
      <c r="AJ166" s="210"/>
      <c r="AK166" s="210"/>
      <c r="AL166" s="210"/>
      <c r="AM166" s="210"/>
      <c r="AN166" s="210"/>
      <c r="AO166" s="210"/>
      <c r="AP166" s="210"/>
      <c r="AQ166" s="210"/>
      <c r="AR166" s="210"/>
      <c r="AS166" s="210"/>
      <c r="AT166" s="210"/>
      <c r="AU166" s="210"/>
      <c r="AV166" s="210"/>
      <c r="AW166" s="210"/>
      <c r="AX166" s="210"/>
      <c r="AY166" s="210"/>
      <c r="AZ166" s="210"/>
      <c r="BA166" s="210"/>
      <c r="BB166" s="210"/>
      <c r="BC166" s="210"/>
      <c r="BD166" s="210"/>
      <c r="BE166" s="210"/>
      <c r="BF166" s="210"/>
      <c r="BG166" s="210"/>
      <c r="BH166" s="210"/>
      <c r="BI166" s="210"/>
      <c r="BJ166" s="210"/>
      <c r="BK166" s="210"/>
      <c r="BL166" s="210"/>
      <c r="BM166" s="210"/>
      <c r="BN166" s="210"/>
      <c r="BO166" s="210"/>
      <c r="BP166" s="211"/>
      <c r="BQ166" s="211"/>
      <c r="BR166" s="211"/>
      <c r="BS166" s="211"/>
      <c r="BT166" s="211"/>
      <c r="BU166" s="211"/>
      <c r="BV166" s="211"/>
      <c r="BW166" s="211"/>
      <c r="BX166" s="211"/>
      <c r="BY166" s="211"/>
      <c r="BZ166" s="211"/>
    </row>
    <row r="167" spans="1:79" s="212" customFormat="1" ht="15.75">
      <c r="A167" s="236"/>
      <c r="B167" s="237"/>
      <c r="C167" s="238"/>
      <c r="D167" s="239"/>
      <c r="E167" s="239"/>
      <c r="F167" s="239"/>
      <c r="G167" s="239"/>
      <c r="H167" s="238"/>
      <c r="I167" s="238"/>
      <c r="J167" s="238"/>
      <c r="K167" s="238"/>
      <c r="L167" s="238"/>
      <c r="M167" s="239"/>
      <c r="N167" s="238"/>
      <c r="O167" s="238"/>
      <c r="P167" s="235"/>
      <c r="Q167" s="235"/>
      <c r="R167" s="235"/>
      <c r="S167" s="235"/>
      <c r="T167" s="235"/>
      <c r="U167" s="502"/>
      <c r="V167" s="210"/>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210"/>
      <c r="AS167" s="210"/>
      <c r="AT167" s="210"/>
      <c r="AU167" s="210"/>
      <c r="AV167" s="210"/>
      <c r="AW167" s="210"/>
      <c r="AX167" s="210"/>
      <c r="AY167" s="210"/>
      <c r="AZ167" s="210"/>
      <c r="BA167" s="210"/>
      <c r="BB167" s="210"/>
      <c r="BC167" s="210"/>
      <c r="BD167" s="210"/>
      <c r="BE167" s="210"/>
      <c r="BF167" s="210"/>
      <c r="BG167" s="210"/>
      <c r="BH167" s="210"/>
      <c r="BI167" s="210"/>
      <c r="BJ167" s="210"/>
      <c r="BK167" s="210"/>
      <c r="BL167" s="210"/>
      <c r="BM167" s="210"/>
      <c r="BN167" s="210"/>
      <c r="BO167" s="210"/>
      <c r="BP167" s="211"/>
      <c r="BQ167" s="211"/>
      <c r="BR167" s="211"/>
      <c r="BS167" s="211"/>
      <c r="BT167" s="211"/>
      <c r="BU167" s="211"/>
      <c r="BV167" s="211"/>
      <c r="BW167" s="211"/>
      <c r="BX167" s="211"/>
      <c r="BY167" s="211"/>
      <c r="BZ167" s="211"/>
    </row>
    <row r="168" spans="1:79" s="120" customFormat="1" ht="20.25" customHeight="1">
      <c r="A168" s="240"/>
      <c r="B168" s="241" t="s">
        <v>291</v>
      </c>
      <c r="C168" s="241" t="s">
        <v>292</v>
      </c>
      <c r="D168" s="242"/>
      <c r="E168" s="243"/>
      <c r="F168" s="243"/>
      <c r="G168" s="243"/>
      <c r="H168" s="243"/>
      <c r="I168" s="243"/>
      <c r="J168" s="243"/>
      <c r="K168" s="243"/>
      <c r="L168" s="243"/>
      <c r="M168" s="243"/>
      <c r="N168" s="244"/>
      <c r="O168" s="245"/>
      <c r="P168" s="246"/>
      <c r="Q168" s="247"/>
      <c r="R168" s="247"/>
      <c r="S168" s="247"/>
      <c r="T168" s="247"/>
      <c r="U168" s="503"/>
      <c r="BP168" s="121"/>
      <c r="BQ168" s="121"/>
      <c r="BR168" s="121"/>
      <c r="BS168" s="121"/>
      <c r="BT168" s="121"/>
      <c r="BU168" s="121"/>
      <c r="BV168" s="121"/>
      <c r="BW168" s="121"/>
      <c r="BX168" s="121"/>
      <c r="BY168" s="121"/>
      <c r="BZ168" s="121"/>
      <c r="CA168" s="122"/>
    </row>
    <row r="169" spans="1:79" s="120" customFormat="1" ht="20.25" customHeight="1">
      <c r="A169" s="240"/>
      <c r="B169" s="241"/>
      <c r="C169" s="241"/>
      <c r="D169" s="242"/>
      <c r="E169" s="243"/>
      <c r="F169" s="243"/>
      <c r="G169" s="243"/>
      <c r="H169" s="243"/>
      <c r="I169" s="243"/>
      <c r="J169" s="243"/>
      <c r="K169" s="243"/>
      <c r="L169" s="243"/>
      <c r="M169" s="243"/>
      <c r="N169" s="244"/>
      <c r="O169" s="245"/>
      <c r="P169" s="246"/>
      <c r="Q169" s="247"/>
      <c r="R169" s="247"/>
      <c r="S169" s="247"/>
      <c r="T169" s="247"/>
      <c r="U169" s="503"/>
      <c r="BP169" s="121"/>
      <c r="BQ169" s="121"/>
      <c r="BR169" s="121"/>
      <c r="BS169" s="121"/>
      <c r="BT169" s="121"/>
      <c r="BU169" s="121"/>
      <c r="BV169" s="121"/>
      <c r="BW169" s="121"/>
      <c r="BX169" s="121"/>
      <c r="BY169" s="121"/>
      <c r="BZ169" s="121"/>
      <c r="CA169" s="122"/>
    </row>
    <row r="170" spans="1:79" s="224" customFormat="1" ht="15.75">
      <c r="A170" s="231"/>
      <c r="Q170" s="230" t="s">
        <v>293</v>
      </c>
      <c r="R170" s="230"/>
      <c r="S170" s="230"/>
      <c r="T170" s="230"/>
      <c r="U170" s="504"/>
    </row>
    <row r="171" spans="1:79" s="228" customFormat="1" ht="15.75">
      <c r="A171" s="227"/>
      <c r="C171" s="227" t="s">
        <v>294</v>
      </c>
      <c r="H171" s="229"/>
      <c r="K171" s="227" t="s">
        <v>295</v>
      </c>
      <c r="Q171" s="225" t="s">
        <v>290</v>
      </c>
      <c r="R171" s="225"/>
      <c r="S171" s="225"/>
      <c r="T171" s="225"/>
      <c r="U171" s="311"/>
    </row>
    <row r="172" spans="1:79" s="224" customFormat="1" ht="15.75">
      <c r="A172" s="231"/>
      <c r="C172" s="231"/>
      <c r="H172" s="232"/>
      <c r="K172" s="231"/>
      <c r="Q172" s="230"/>
      <c r="R172" s="230"/>
      <c r="S172" s="230"/>
      <c r="T172" s="230"/>
      <c r="U172" s="504"/>
    </row>
    <row r="173" spans="1:79" s="224" customFormat="1" ht="15.75">
      <c r="A173" s="231"/>
      <c r="C173" s="231"/>
      <c r="H173" s="232"/>
      <c r="K173" s="231"/>
      <c r="Q173" s="230"/>
      <c r="R173" s="230"/>
      <c r="S173" s="230"/>
      <c r="T173" s="230"/>
      <c r="U173" s="504"/>
    </row>
    <row r="174" spans="1:79" s="224" customFormat="1" ht="15.75">
      <c r="A174" s="231"/>
      <c r="C174" s="231"/>
      <c r="H174" s="232"/>
      <c r="K174" s="231"/>
      <c r="Q174" s="230"/>
      <c r="R174" s="230"/>
      <c r="S174" s="230"/>
      <c r="T174" s="230"/>
      <c r="U174" s="504"/>
    </row>
    <row r="175" spans="1:79" s="224" customFormat="1" ht="15.75">
      <c r="A175" s="231"/>
      <c r="B175" s="231"/>
      <c r="C175" s="231"/>
      <c r="H175" s="232"/>
      <c r="K175" s="231"/>
      <c r="Q175" s="230"/>
      <c r="R175" s="230"/>
      <c r="S175" s="230"/>
      <c r="T175" s="230"/>
      <c r="U175" s="504"/>
    </row>
    <row r="176" spans="1:79" s="228" customFormat="1" ht="15.75">
      <c r="A176" s="227"/>
      <c r="C176" s="227" t="s">
        <v>296</v>
      </c>
      <c r="D176" s="227"/>
      <c r="H176" s="229"/>
      <c r="K176" s="227" t="s">
        <v>297</v>
      </c>
      <c r="Q176" s="225" t="s">
        <v>298</v>
      </c>
      <c r="R176" s="225"/>
      <c r="S176" s="225"/>
      <c r="T176" s="225"/>
      <c r="U176" s="311"/>
    </row>
    <row r="196" spans="1:79" s="121" customFormat="1">
      <c r="A196" s="248"/>
      <c r="B196" s="244" t="s">
        <v>299</v>
      </c>
      <c r="C196" s="243"/>
      <c r="D196" s="243"/>
      <c r="E196" s="243"/>
      <c r="F196" s="243"/>
      <c r="G196" s="243"/>
      <c r="H196" s="243"/>
      <c r="I196" s="243"/>
      <c r="J196" s="243"/>
      <c r="K196" s="243"/>
      <c r="L196" s="243"/>
      <c r="M196" s="243"/>
      <c r="N196" s="243"/>
      <c r="O196" s="249"/>
      <c r="P196" s="243"/>
      <c r="Q196" s="243"/>
      <c r="R196" s="243"/>
      <c r="S196" s="243"/>
      <c r="T196" s="243"/>
      <c r="U196" s="503"/>
      <c r="V196" s="120"/>
      <c r="W196" s="120"/>
      <c r="X196" s="120"/>
      <c r="Y196" s="120"/>
      <c r="Z196" s="120"/>
      <c r="AA196" s="120"/>
      <c r="AB196" s="120"/>
      <c r="AC196" s="120"/>
      <c r="AD196" s="120"/>
      <c r="AE196" s="120"/>
      <c r="AF196" s="120"/>
      <c r="AG196" s="120"/>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c r="BL196" s="120"/>
      <c r="BM196" s="120"/>
      <c r="BN196" s="120"/>
      <c r="BO196" s="120"/>
      <c r="CA196" s="122"/>
    </row>
    <row r="197" spans="1:79" s="121" customFormat="1" ht="16.5" customHeight="1">
      <c r="A197" s="154">
        <v>39</v>
      </c>
      <c r="B197" s="154" t="s">
        <v>189</v>
      </c>
      <c r="C197" s="155">
        <v>2.41</v>
      </c>
      <c r="D197" s="155"/>
      <c r="E197" s="155">
        <v>0.3</v>
      </c>
      <c r="F197" s="155"/>
      <c r="G197" s="155"/>
      <c r="H197" s="155">
        <v>20</v>
      </c>
      <c r="I197" s="158">
        <v>0.48199999999999998</v>
      </c>
      <c r="J197" s="158"/>
      <c r="K197" s="159"/>
      <c r="L197" s="158"/>
      <c r="M197" s="158"/>
      <c r="N197" s="158">
        <v>0.78200000000000003</v>
      </c>
      <c r="O197" s="158">
        <v>3.1920000000000002</v>
      </c>
      <c r="P197" s="159">
        <v>3670800</v>
      </c>
      <c r="Q197" s="159">
        <v>291008</v>
      </c>
      <c r="R197" s="250"/>
      <c r="S197" s="250"/>
      <c r="T197" s="250"/>
      <c r="U197" s="503"/>
      <c r="V197" s="120"/>
      <c r="W197" s="120"/>
      <c r="X197" s="120"/>
      <c r="Y197" s="120"/>
      <c r="Z197" s="120"/>
      <c r="AA197" s="120"/>
      <c r="AB197" s="120"/>
      <c r="AC197" s="120"/>
      <c r="AD197" s="120"/>
      <c r="AE197" s="120"/>
      <c r="AF197" s="120"/>
      <c r="AG197" s="120"/>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CA197" s="122"/>
    </row>
    <row r="198" spans="1:79" s="189" customFormat="1" ht="16.5" customHeight="1">
      <c r="A198" s="154">
        <v>55</v>
      </c>
      <c r="B198" s="154" t="s">
        <v>300</v>
      </c>
      <c r="C198" s="155">
        <v>2.2599999999999998</v>
      </c>
      <c r="D198" s="155"/>
      <c r="E198" s="156">
        <v>0.3</v>
      </c>
      <c r="F198" s="156"/>
      <c r="G198" s="156"/>
      <c r="H198" s="156">
        <v>60</v>
      </c>
      <c r="I198" s="158">
        <v>1.3560000000000001</v>
      </c>
      <c r="J198" s="158"/>
      <c r="K198" s="159"/>
      <c r="L198" s="161"/>
      <c r="M198" s="161"/>
      <c r="N198" s="158">
        <v>1.956</v>
      </c>
      <c r="O198" s="158">
        <v>4.2160000000000002</v>
      </c>
      <c r="P198" s="159">
        <v>4848400</v>
      </c>
      <c r="Q198" s="159">
        <v>272895</v>
      </c>
      <c r="R198" s="251"/>
      <c r="S198" s="251"/>
      <c r="T198" s="251"/>
      <c r="U198" s="505"/>
      <c r="V198" s="188"/>
      <c r="W198" s="188"/>
      <c r="X198" s="188"/>
      <c r="Y198" s="188"/>
      <c r="Z198" s="188"/>
      <c r="AA198" s="188"/>
      <c r="AB198" s="188"/>
      <c r="AC198" s="188"/>
      <c r="AD198" s="188"/>
      <c r="AE198" s="188"/>
      <c r="AF198" s="188"/>
      <c r="AG198" s="188"/>
      <c r="AH198" s="188"/>
      <c r="AI198" s="188"/>
      <c r="AJ198" s="188"/>
      <c r="AK198" s="188"/>
      <c r="AL198" s="188"/>
      <c r="AM198" s="188"/>
      <c r="AN198" s="188"/>
      <c r="AO198" s="188"/>
      <c r="AP198" s="188"/>
      <c r="AQ198" s="188"/>
      <c r="AR198" s="188"/>
      <c r="AS198" s="188"/>
      <c r="AT198" s="188"/>
      <c r="AU198" s="188"/>
      <c r="AV198" s="188"/>
      <c r="AW198" s="188"/>
      <c r="AX198" s="188"/>
      <c r="AY198" s="188"/>
      <c r="AZ198" s="188"/>
      <c r="BA198" s="188"/>
      <c r="BB198" s="188"/>
      <c r="BC198" s="188"/>
      <c r="BD198" s="188"/>
      <c r="BE198" s="188"/>
      <c r="BF198" s="188"/>
      <c r="BG198" s="188"/>
      <c r="BH198" s="188"/>
      <c r="BI198" s="188"/>
      <c r="BJ198" s="188"/>
      <c r="BK198" s="188"/>
      <c r="BL198" s="188"/>
      <c r="BM198" s="188"/>
      <c r="BN198" s="188"/>
      <c r="BO198" s="188"/>
      <c r="BP198" s="188"/>
    </row>
    <row r="200" spans="1:79" s="121" customFormat="1">
      <c r="A200" s="248"/>
      <c r="B200" s="244" t="s">
        <v>301</v>
      </c>
      <c r="C200" s="243"/>
      <c r="D200" s="243"/>
      <c r="E200" s="243"/>
      <c r="F200" s="243"/>
      <c r="G200" s="243"/>
      <c r="H200" s="243"/>
      <c r="I200" s="243"/>
      <c r="J200" s="243"/>
      <c r="K200" s="243"/>
      <c r="L200" s="243"/>
      <c r="M200" s="243"/>
      <c r="N200" s="243"/>
      <c r="O200" s="249"/>
      <c r="P200" s="243"/>
      <c r="Q200" s="243"/>
      <c r="R200" s="243"/>
      <c r="S200" s="243"/>
      <c r="T200" s="243"/>
      <c r="U200" s="503"/>
      <c r="V200" s="120"/>
      <c r="W200" s="120"/>
      <c r="X200" s="120"/>
      <c r="Y200" s="120"/>
      <c r="Z200" s="120"/>
      <c r="AA200" s="120"/>
      <c r="AB200" s="120"/>
      <c r="AC200" s="120"/>
      <c r="AD200" s="120"/>
      <c r="AE200" s="120"/>
      <c r="AF200" s="120"/>
      <c r="AG200" s="120"/>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c r="BL200" s="120"/>
      <c r="BM200" s="120"/>
      <c r="BN200" s="120"/>
      <c r="BO200" s="120"/>
      <c r="CA200" s="122"/>
    </row>
    <row r="201" spans="1:79" s="162" customFormat="1" ht="16.5" customHeight="1">
      <c r="A201" s="154">
        <v>61</v>
      </c>
      <c r="B201" s="154" t="s">
        <v>250</v>
      </c>
      <c r="C201" s="155">
        <v>2.46</v>
      </c>
      <c r="D201" s="155"/>
      <c r="E201" s="156">
        <v>0.3</v>
      </c>
      <c r="F201" s="156"/>
      <c r="G201" s="156"/>
      <c r="H201" s="156">
        <v>50</v>
      </c>
      <c r="I201" s="158">
        <v>1.23</v>
      </c>
      <c r="J201" s="158"/>
      <c r="K201" s="159"/>
      <c r="L201" s="161"/>
      <c r="M201" s="161"/>
      <c r="N201" s="158">
        <v>1.53</v>
      </c>
      <c r="O201" s="158">
        <v>3.99</v>
      </c>
      <c r="P201" s="159">
        <v>4827900</v>
      </c>
      <c r="Q201" s="159">
        <v>312543</v>
      </c>
      <c r="R201" s="252"/>
      <c r="S201" s="252"/>
      <c r="T201" s="252"/>
      <c r="U201" s="506"/>
      <c r="V201" s="193"/>
      <c r="W201" s="193"/>
      <c r="X201" s="193"/>
      <c r="Y201" s="193"/>
      <c r="Z201" s="193"/>
      <c r="AA201" s="193"/>
      <c r="AB201" s="193"/>
      <c r="AC201" s="193"/>
      <c r="AD201" s="193"/>
      <c r="AE201" s="193"/>
      <c r="AF201" s="193"/>
      <c r="AG201" s="193"/>
      <c r="AH201" s="193"/>
      <c r="AI201" s="193"/>
      <c r="AJ201" s="193"/>
      <c r="AK201" s="193"/>
      <c r="AL201" s="193"/>
      <c r="AM201" s="193"/>
      <c r="AN201" s="193"/>
      <c r="AO201" s="193"/>
      <c r="AP201" s="193"/>
      <c r="AQ201" s="193"/>
      <c r="AR201" s="193"/>
      <c r="AS201" s="193"/>
      <c r="AT201" s="193"/>
      <c r="AU201" s="193"/>
      <c r="AV201" s="193"/>
      <c r="AW201" s="193"/>
      <c r="AX201" s="193"/>
      <c r="AY201" s="193"/>
      <c r="AZ201" s="193"/>
      <c r="BA201" s="193"/>
      <c r="BB201" s="193"/>
      <c r="BC201" s="193"/>
      <c r="BD201" s="193"/>
      <c r="BE201" s="193"/>
      <c r="BF201" s="193"/>
      <c r="BG201" s="193"/>
      <c r="BH201" s="193"/>
      <c r="BI201" s="193"/>
      <c r="BJ201" s="193"/>
      <c r="BK201" s="193"/>
      <c r="BL201" s="193"/>
      <c r="BM201" s="193"/>
      <c r="BN201" s="193"/>
      <c r="BO201" s="193"/>
      <c r="BP201" s="193"/>
    </row>
  </sheetData>
  <mergeCells count="30">
    <mergeCell ref="A3:U3"/>
    <mergeCell ref="A4:A6"/>
    <mergeCell ref="B4:B6"/>
    <mergeCell ref="C4:C6"/>
    <mergeCell ref="D4:N4"/>
    <mergeCell ref="O4:O6"/>
    <mergeCell ref="P4:P6"/>
    <mergeCell ref="Q4:Q6"/>
    <mergeCell ref="R4:R6"/>
    <mergeCell ref="U4:U6"/>
    <mergeCell ref="X19:Y19"/>
    <mergeCell ref="S4:S6"/>
    <mergeCell ref="T4:T6"/>
    <mergeCell ref="D5:D6"/>
    <mergeCell ref="E5:E6"/>
    <mergeCell ref="F5:F6"/>
    <mergeCell ref="G5:G6"/>
    <mergeCell ref="H5:I5"/>
    <mergeCell ref="J5:J6"/>
    <mergeCell ref="K5:L5"/>
    <mergeCell ref="M5:M6"/>
    <mergeCell ref="N5:N6"/>
    <mergeCell ref="X17:Y17"/>
    <mergeCell ref="X18:Y18"/>
    <mergeCell ref="X20:Y20"/>
    <mergeCell ref="X21:Y21"/>
    <mergeCell ref="X22:Y22"/>
    <mergeCell ref="X23:Y23"/>
    <mergeCell ref="V24:W24"/>
    <mergeCell ref="X24:Y24"/>
  </mergeCells>
  <pageMargins left="0.118110236220472" right="0.118110236220472" top="0.15748031496063" bottom="0.15748031496063" header="0.31496062992126" footer="0.31496062992126"/>
  <pageSetup paperSize="9" scale="85" orientation="landscape" verticalDpi="0" r:id="rId1"/>
</worksheet>
</file>

<file path=xl/worksheets/sheet4.xml><?xml version="1.0" encoding="utf-8"?>
<worksheet xmlns="http://schemas.openxmlformats.org/spreadsheetml/2006/main" xmlns:r="http://schemas.openxmlformats.org/officeDocument/2006/relationships">
  <dimension ref="A1:CC23"/>
  <sheetViews>
    <sheetView topLeftCell="A7" workbookViewId="0">
      <selection activeCell="H15" sqref="H15"/>
    </sheetView>
  </sheetViews>
  <sheetFormatPr defaultRowHeight="15"/>
  <cols>
    <col min="1" max="1" width="4.28515625" style="248" customWidth="1"/>
    <col min="2" max="2" width="14.28515625" style="244" customWidth="1"/>
    <col min="3" max="3" width="5.7109375" style="243" customWidth="1"/>
    <col min="4" max="4" width="5.85546875" style="243" customWidth="1"/>
    <col min="5" max="5" width="6.5703125" style="243" customWidth="1"/>
    <col min="6" max="6" width="5.28515625" style="243" customWidth="1"/>
    <col min="7" max="7" width="4.140625" style="243" customWidth="1"/>
    <col min="8" max="8" width="5.85546875" style="243" customWidth="1"/>
    <col min="9" max="9" width="3.85546875" style="243" customWidth="1"/>
    <col min="10" max="10" width="5.7109375" style="243" customWidth="1"/>
    <col min="11" max="11" width="4.140625" style="243" customWidth="1"/>
    <col min="12" max="12" width="6" style="243" customWidth="1"/>
    <col min="13" max="13" width="7.28515625" style="243" customWidth="1"/>
    <col min="14" max="14" width="7.28515625" style="249" customWidth="1"/>
    <col min="15" max="15" width="10.42578125" style="243" customWidth="1"/>
    <col min="16" max="16" width="10.5703125" style="243" customWidth="1"/>
    <col min="17" max="17" width="10.7109375" style="436" customWidth="1"/>
    <col min="18" max="18" width="6.28515625" style="436" customWidth="1"/>
    <col min="19" max="19" width="11.5703125" style="436" customWidth="1"/>
    <col min="20" max="20" width="5.85546875" style="120" customWidth="1"/>
    <col min="21" max="21" width="7.28515625" style="120" customWidth="1"/>
    <col min="22" max="22" width="16.7109375" style="120" customWidth="1"/>
    <col min="23" max="63" width="10.28515625" style="120" customWidth="1"/>
    <col min="64" max="74" width="10.28515625" style="121" customWidth="1"/>
    <col min="75" max="258" width="9.140625" style="122"/>
    <col min="259" max="259" width="4.28515625" style="122" customWidth="1"/>
    <col min="260" max="260" width="18" style="122" customWidth="1"/>
    <col min="261" max="261" width="5.7109375" style="122" customWidth="1"/>
    <col min="262" max="262" width="7.42578125" style="122" customWidth="1"/>
    <col min="263" max="263" width="4.28515625" style="122" customWidth="1"/>
    <col min="264" max="264" width="5.28515625" style="122" customWidth="1"/>
    <col min="265" max="265" width="4.140625" style="122" customWidth="1"/>
    <col min="266" max="266" width="5.85546875" style="122" customWidth="1"/>
    <col min="267" max="267" width="3.85546875" style="122" customWidth="1"/>
    <col min="268" max="268" width="7.140625" style="122" customWidth="1"/>
    <col min="269" max="269" width="4.140625" style="122" customWidth="1"/>
    <col min="270" max="270" width="6" style="122" customWidth="1"/>
    <col min="271" max="272" width="7.28515625" style="122" customWidth="1"/>
    <col min="273" max="273" width="11.85546875" style="122" customWidth="1"/>
    <col min="274" max="274" width="10.5703125" style="122" customWidth="1"/>
    <col min="275" max="275" width="12.5703125" style="122" customWidth="1"/>
    <col min="276" max="276" width="21.140625" style="122" customWidth="1"/>
    <col min="277" max="277" width="10.28515625" style="122" customWidth="1"/>
    <col min="278" max="278" width="16.7109375" style="122" customWidth="1"/>
    <col min="279" max="330" width="10.28515625" style="122" customWidth="1"/>
    <col min="331" max="514" width="9.140625" style="122"/>
    <col min="515" max="515" width="4.28515625" style="122" customWidth="1"/>
    <col min="516" max="516" width="18" style="122" customWidth="1"/>
    <col min="517" max="517" width="5.7109375" style="122" customWidth="1"/>
    <col min="518" max="518" width="7.42578125" style="122" customWidth="1"/>
    <col min="519" max="519" width="4.28515625" style="122" customWidth="1"/>
    <col min="520" max="520" width="5.28515625" style="122" customWidth="1"/>
    <col min="521" max="521" width="4.140625" style="122" customWidth="1"/>
    <col min="522" max="522" width="5.85546875" style="122" customWidth="1"/>
    <col min="523" max="523" width="3.85546875" style="122" customWidth="1"/>
    <col min="524" max="524" width="7.140625" style="122" customWidth="1"/>
    <col min="525" max="525" width="4.140625" style="122" customWidth="1"/>
    <col min="526" max="526" width="6" style="122" customWidth="1"/>
    <col min="527" max="528" width="7.28515625" style="122" customWidth="1"/>
    <col min="529" max="529" width="11.85546875" style="122" customWidth="1"/>
    <col min="530" max="530" width="10.5703125" style="122" customWidth="1"/>
    <col min="531" max="531" width="12.5703125" style="122" customWidth="1"/>
    <col min="532" max="532" width="21.140625" style="122" customWidth="1"/>
    <col min="533" max="533" width="10.28515625" style="122" customWidth="1"/>
    <col min="534" max="534" width="16.7109375" style="122" customWidth="1"/>
    <col min="535" max="586" width="10.28515625" style="122" customWidth="1"/>
    <col min="587" max="770" width="9.140625" style="122"/>
    <col min="771" max="771" width="4.28515625" style="122" customWidth="1"/>
    <col min="772" max="772" width="18" style="122" customWidth="1"/>
    <col min="773" max="773" width="5.7109375" style="122" customWidth="1"/>
    <col min="774" max="774" width="7.42578125" style="122" customWidth="1"/>
    <col min="775" max="775" width="4.28515625" style="122" customWidth="1"/>
    <col min="776" max="776" width="5.28515625" style="122" customWidth="1"/>
    <col min="777" max="777" width="4.140625" style="122" customWidth="1"/>
    <col min="778" max="778" width="5.85546875" style="122" customWidth="1"/>
    <col min="779" max="779" width="3.85546875" style="122" customWidth="1"/>
    <col min="780" max="780" width="7.140625" style="122" customWidth="1"/>
    <col min="781" max="781" width="4.140625" style="122" customWidth="1"/>
    <col min="782" max="782" width="6" style="122" customWidth="1"/>
    <col min="783" max="784" width="7.28515625" style="122" customWidth="1"/>
    <col min="785" max="785" width="11.85546875" style="122" customWidth="1"/>
    <col min="786" max="786" width="10.5703125" style="122" customWidth="1"/>
    <col min="787" max="787" width="12.5703125" style="122" customWidth="1"/>
    <col min="788" max="788" width="21.140625" style="122" customWidth="1"/>
    <col min="789" max="789" width="10.28515625" style="122" customWidth="1"/>
    <col min="790" max="790" width="16.7109375" style="122" customWidth="1"/>
    <col min="791" max="842" width="10.28515625" style="122" customWidth="1"/>
    <col min="843" max="1026" width="9.140625" style="122"/>
    <col min="1027" max="1027" width="4.28515625" style="122" customWidth="1"/>
    <col min="1028" max="1028" width="18" style="122" customWidth="1"/>
    <col min="1029" max="1029" width="5.7109375" style="122" customWidth="1"/>
    <col min="1030" max="1030" width="7.42578125" style="122" customWidth="1"/>
    <col min="1031" max="1031" width="4.28515625" style="122" customWidth="1"/>
    <col min="1032" max="1032" width="5.28515625" style="122" customWidth="1"/>
    <col min="1033" max="1033" width="4.140625" style="122" customWidth="1"/>
    <col min="1034" max="1034" width="5.85546875" style="122" customWidth="1"/>
    <col min="1035" max="1035" width="3.85546875" style="122" customWidth="1"/>
    <col min="1036" max="1036" width="7.140625" style="122" customWidth="1"/>
    <col min="1037" max="1037" width="4.140625" style="122" customWidth="1"/>
    <col min="1038" max="1038" width="6" style="122" customWidth="1"/>
    <col min="1039" max="1040" width="7.28515625" style="122" customWidth="1"/>
    <col min="1041" max="1041" width="11.85546875" style="122" customWidth="1"/>
    <col min="1042" max="1042" width="10.5703125" style="122" customWidth="1"/>
    <col min="1043" max="1043" width="12.5703125" style="122" customWidth="1"/>
    <col min="1044" max="1044" width="21.140625" style="122" customWidth="1"/>
    <col min="1045" max="1045" width="10.28515625" style="122" customWidth="1"/>
    <col min="1046" max="1046" width="16.7109375" style="122" customWidth="1"/>
    <col min="1047" max="1098" width="10.28515625" style="122" customWidth="1"/>
    <col min="1099" max="1282" width="9.140625" style="122"/>
    <col min="1283" max="1283" width="4.28515625" style="122" customWidth="1"/>
    <col min="1284" max="1284" width="18" style="122" customWidth="1"/>
    <col min="1285" max="1285" width="5.7109375" style="122" customWidth="1"/>
    <col min="1286" max="1286" width="7.42578125" style="122" customWidth="1"/>
    <col min="1287" max="1287" width="4.28515625" style="122" customWidth="1"/>
    <col min="1288" max="1288" width="5.28515625" style="122" customWidth="1"/>
    <col min="1289" max="1289" width="4.140625" style="122" customWidth="1"/>
    <col min="1290" max="1290" width="5.85546875" style="122" customWidth="1"/>
    <col min="1291" max="1291" width="3.85546875" style="122" customWidth="1"/>
    <col min="1292" max="1292" width="7.140625" style="122" customWidth="1"/>
    <col min="1293" max="1293" width="4.140625" style="122" customWidth="1"/>
    <col min="1294" max="1294" width="6" style="122" customWidth="1"/>
    <col min="1295" max="1296" width="7.28515625" style="122" customWidth="1"/>
    <col min="1297" max="1297" width="11.85546875" style="122" customWidth="1"/>
    <col min="1298" max="1298" width="10.5703125" style="122" customWidth="1"/>
    <col min="1299" max="1299" width="12.5703125" style="122" customWidth="1"/>
    <col min="1300" max="1300" width="21.140625" style="122" customWidth="1"/>
    <col min="1301" max="1301" width="10.28515625" style="122" customWidth="1"/>
    <col min="1302" max="1302" width="16.7109375" style="122" customWidth="1"/>
    <col min="1303" max="1354" width="10.28515625" style="122" customWidth="1"/>
    <col min="1355" max="1538" width="9.140625" style="122"/>
    <col min="1539" max="1539" width="4.28515625" style="122" customWidth="1"/>
    <col min="1540" max="1540" width="18" style="122" customWidth="1"/>
    <col min="1541" max="1541" width="5.7109375" style="122" customWidth="1"/>
    <col min="1542" max="1542" width="7.42578125" style="122" customWidth="1"/>
    <col min="1543" max="1543" width="4.28515625" style="122" customWidth="1"/>
    <col min="1544" max="1544" width="5.28515625" style="122" customWidth="1"/>
    <col min="1545" max="1545" width="4.140625" style="122" customWidth="1"/>
    <col min="1546" max="1546" width="5.85546875" style="122" customWidth="1"/>
    <col min="1547" max="1547" width="3.85546875" style="122" customWidth="1"/>
    <col min="1548" max="1548" width="7.140625" style="122" customWidth="1"/>
    <col min="1549" max="1549" width="4.140625" style="122" customWidth="1"/>
    <col min="1550" max="1550" width="6" style="122" customWidth="1"/>
    <col min="1551" max="1552" width="7.28515625" style="122" customWidth="1"/>
    <col min="1553" max="1553" width="11.85546875" style="122" customWidth="1"/>
    <col min="1554" max="1554" width="10.5703125" style="122" customWidth="1"/>
    <col min="1555" max="1555" width="12.5703125" style="122" customWidth="1"/>
    <col min="1556" max="1556" width="21.140625" style="122" customWidth="1"/>
    <col min="1557" max="1557" width="10.28515625" style="122" customWidth="1"/>
    <col min="1558" max="1558" width="16.7109375" style="122" customWidth="1"/>
    <col min="1559" max="1610" width="10.28515625" style="122" customWidth="1"/>
    <col min="1611" max="1794" width="9.140625" style="122"/>
    <col min="1795" max="1795" width="4.28515625" style="122" customWidth="1"/>
    <col min="1796" max="1796" width="18" style="122" customWidth="1"/>
    <col min="1797" max="1797" width="5.7109375" style="122" customWidth="1"/>
    <col min="1798" max="1798" width="7.42578125" style="122" customWidth="1"/>
    <col min="1799" max="1799" width="4.28515625" style="122" customWidth="1"/>
    <col min="1800" max="1800" width="5.28515625" style="122" customWidth="1"/>
    <col min="1801" max="1801" width="4.140625" style="122" customWidth="1"/>
    <col min="1802" max="1802" width="5.85546875" style="122" customWidth="1"/>
    <col min="1803" max="1803" width="3.85546875" style="122" customWidth="1"/>
    <col min="1804" max="1804" width="7.140625" style="122" customWidth="1"/>
    <col min="1805" max="1805" width="4.140625" style="122" customWidth="1"/>
    <col min="1806" max="1806" width="6" style="122" customWidth="1"/>
    <col min="1807" max="1808" width="7.28515625" style="122" customWidth="1"/>
    <col min="1809" max="1809" width="11.85546875" style="122" customWidth="1"/>
    <col min="1810" max="1810" width="10.5703125" style="122" customWidth="1"/>
    <col min="1811" max="1811" width="12.5703125" style="122" customWidth="1"/>
    <col min="1812" max="1812" width="21.140625" style="122" customWidth="1"/>
    <col min="1813" max="1813" width="10.28515625" style="122" customWidth="1"/>
    <col min="1814" max="1814" width="16.7109375" style="122" customWidth="1"/>
    <col min="1815" max="1866" width="10.28515625" style="122" customWidth="1"/>
    <col min="1867" max="2050" width="9.140625" style="122"/>
    <col min="2051" max="2051" width="4.28515625" style="122" customWidth="1"/>
    <col min="2052" max="2052" width="18" style="122" customWidth="1"/>
    <col min="2053" max="2053" width="5.7109375" style="122" customWidth="1"/>
    <col min="2054" max="2054" width="7.42578125" style="122" customWidth="1"/>
    <col min="2055" max="2055" width="4.28515625" style="122" customWidth="1"/>
    <col min="2056" max="2056" width="5.28515625" style="122" customWidth="1"/>
    <col min="2057" max="2057" width="4.140625" style="122" customWidth="1"/>
    <col min="2058" max="2058" width="5.85546875" style="122" customWidth="1"/>
    <col min="2059" max="2059" width="3.85546875" style="122" customWidth="1"/>
    <col min="2060" max="2060" width="7.140625" style="122" customWidth="1"/>
    <col min="2061" max="2061" width="4.140625" style="122" customWidth="1"/>
    <col min="2062" max="2062" width="6" style="122" customWidth="1"/>
    <col min="2063" max="2064" width="7.28515625" style="122" customWidth="1"/>
    <col min="2065" max="2065" width="11.85546875" style="122" customWidth="1"/>
    <col min="2066" max="2066" width="10.5703125" style="122" customWidth="1"/>
    <col min="2067" max="2067" width="12.5703125" style="122" customWidth="1"/>
    <col min="2068" max="2068" width="21.140625" style="122" customWidth="1"/>
    <col min="2069" max="2069" width="10.28515625" style="122" customWidth="1"/>
    <col min="2070" max="2070" width="16.7109375" style="122" customWidth="1"/>
    <col min="2071" max="2122" width="10.28515625" style="122" customWidth="1"/>
    <col min="2123" max="2306" width="9.140625" style="122"/>
    <col min="2307" max="2307" width="4.28515625" style="122" customWidth="1"/>
    <col min="2308" max="2308" width="18" style="122" customWidth="1"/>
    <col min="2309" max="2309" width="5.7109375" style="122" customWidth="1"/>
    <col min="2310" max="2310" width="7.42578125" style="122" customWidth="1"/>
    <col min="2311" max="2311" width="4.28515625" style="122" customWidth="1"/>
    <col min="2312" max="2312" width="5.28515625" style="122" customWidth="1"/>
    <col min="2313" max="2313" width="4.140625" style="122" customWidth="1"/>
    <col min="2314" max="2314" width="5.85546875" style="122" customWidth="1"/>
    <col min="2315" max="2315" width="3.85546875" style="122" customWidth="1"/>
    <col min="2316" max="2316" width="7.140625" style="122" customWidth="1"/>
    <col min="2317" max="2317" width="4.140625" style="122" customWidth="1"/>
    <col min="2318" max="2318" width="6" style="122" customWidth="1"/>
    <col min="2319" max="2320" width="7.28515625" style="122" customWidth="1"/>
    <col min="2321" max="2321" width="11.85546875" style="122" customWidth="1"/>
    <col min="2322" max="2322" width="10.5703125" style="122" customWidth="1"/>
    <col min="2323" max="2323" width="12.5703125" style="122" customWidth="1"/>
    <col min="2324" max="2324" width="21.140625" style="122" customWidth="1"/>
    <col min="2325" max="2325" width="10.28515625" style="122" customWidth="1"/>
    <col min="2326" max="2326" width="16.7109375" style="122" customWidth="1"/>
    <col min="2327" max="2378" width="10.28515625" style="122" customWidth="1"/>
    <col min="2379" max="2562" width="9.140625" style="122"/>
    <col min="2563" max="2563" width="4.28515625" style="122" customWidth="1"/>
    <col min="2564" max="2564" width="18" style="122" customWidth="1"/>
    <col min="2565" max="2565" width="5.7109375" style="122" customWidth="1"/>
    <col min="2566" max="2566" width="7.42578125" style="122" customWidth="1"/>
    <col min="2567" max="2567" width="4.28515625" style="122" customWidth="1"/>
    <col min="2568" max="2568" width="5.28515625" style="122" customWidth="1"/>
    <col min="2569" max="2569" width="4.140625" style="122" customWidth="1"/>
    <col min="2570" max="2570" width="5.85546875" style="122" customWidth="1"/>
    <col min="2571" max="2571" width="3.85546875" style="122" customWidth="1"/>
    <col min="2572" max="2572" width="7.140625" style="122" customWidth="1"/>
    <col min="2573" max="2573" width="4.140625" style="122" customWidth="1"/>
    <col min="2574" max="2574" width="6" style="122" customWidth="1"/>
    <col min="2575" max="2576" width="7.28515625" style="122" customWidth="1"/>
    <col min="2577" max="2577" width="11.85546875" style="122" customWidth="1"/>
    <col min="2578" max="2578" width="10.5703125" style="122" customWidth="1"/>
    <col min="2579" max="2579" width="12.5703125" style="122" customWidth="1"/>
    <col min="2580" max="2580" width="21.140625" style="122" customWidth="1"/>
    <col min="2581" max="2581" width="10.28515625" style="122" customWidth="1"/>
    <col min="2582" max="2582" width="16.7109375" style="122" customWidth="1"/>
    <col min="2583" max="2634" width="10.28515625" style="122" customWidth="1"/>
    <col min="2635" max="2818" width="9.140625" style="122"/>
    <col min="2819" max="2819" width="4.28515625" style="122" customWidth="1"/>
    <col min="2820" max="2820" width="18" style="122" customWidth="1"/>
    <col min="2821" max="2821" width="5.7109375" style="122" customWidth="1"/>
    <col min="2822" max="2822" width="7.42578125" style="122" customWidth="1"/>
    <col min="2823" max="2823" width="4.28515625" style="122" customWidth="1"/>
    <col min="2824" max="2824" width="5.28515625" style="122" customWidth="1"/>
    <col min="2825" max="2825" width="4.140625" style="122" customWidth="1"/>
    <col min="2826" max="2826" width="5.85546875" style="122" customWidth="1"/>
    <col min="2827" max="2827" width="3.85546875" style="122" customWidth="1"/>
    <col min="2828" max="2828" width="7.140625" style="122" customWidth="1"/>
    <col min="2829" max="2829" width="4.140625" style="122" customWidth="1"/>
    <col min="2830" max="2830" width="6" style="122" customWidth="1"/>
    <col min="2831" max="2832" width="7.28515625" style="122" customWidth="1"/>
    <col min="2833" max="2833" width="11.85546875" style="122" customWidth="1"/>
    <col min="2834" max="2834" width="10.5703125" style="122" customWidth="1"/>
    <col min="2835" max="2835" width="12.5703125" style="122" customWidth="1"/>
    <col min="2836" max="2836" width="21.140625" style="122" customWidth="1"/>
    <col min="2837" max="2837" width="10.28515625" style="122" customWidth="1"/>
    <col min="2838" max="2838" width="16.7109375" style="122" customWidth="1"/>
    <col min="2839" max="2890" width="10.28515625" style="122" customWidth="1"/>
    <col min="2891" max="3074" width="9.140625" style="122"/>
    <col min="3075" max="3075" width="4.28515625" style="122" customWidth="1"/>
    <col min="3076" max="3076" width="18" style="122" customWidth="1"/>
    <col min="3077" max="3077" width="5.7109375" style="122" customWidth="1"/>
    <col min="3078" max="3078" width="7.42578125" style="122" customWidth="1"/>
    <col min="3079" max="3079" width="4.28515625" style="122" customWidth="1"/>
    <col min="3080" max="3080" width="5.28515625" style="122" customWidth="1"/>
    <col min="3081" max="3081" width="4.140625" style="122" customWidth="1"/>
    <col min="3082" max="3082" width="5.85546875" style="122" customWidth="1"/>
    <col min="3083" max="3083" width="3.85546875" style="122" customWidth="1"/>
    <col min="3084" max="3084" width="7.140625" style="122" customWidth="1"/>
    <col min="3085" max="3085" width="4.140625" style="122" customWidth="1"/>
    <col min="3086" max="3086" width="6" style="122" customWidth="1"/>
    <col min="3087" max="3088" width="7.28515625" style="122" customWidth="1"/>
    <col min="3089" max="3089" width="11.85546875" style="122" customWidth="1"/>
    <col min="3090" max="3090" width="10.5703125" style="122" customWidth="1"/>
    <col min="3091" max="3091" width="12.5703125" style="122" customWidth="1"/>
    <col min="3092" max="3092" width="21.140625" style="122" customWidth="1"/>
    <col min="3093" max="3093" width="10.28515625" style="122" customWidth="1"/>
    <col min="3094" max="3094" width="16.7109375" style="122" customWidth="1"/>
    <col min="3095" max="3146" width="10.28515625" style="122" customWidth="1"/>
    <col min="3147" max="3330" width="9.140625" style="122"/>
    <col min="3331" max="3331" width="4.28515625" style="122" customWidth="1"/>
    <col min="3332" max="3332" width="18" style="122" customWidth="1"/>
    <col min="3333" max="3333" width="5.7109375" style="122" customWidth="1"/>
    <col min="3334" max="3334" width="7.42578125" style="122" customWidth="1"/>
    <col min="3335" max="3335" width="4.28515625" style="122" customWidth="1"/>
    <col min="3336" max="3336" width="5.28515625" style="122" customWidth="1"/>
    <col min="3337" max="3337" width="4.140625" style="122" customWidth="1"/>
    <col min="3338" max="3338" width="5.85546875" style="122" customWidth="1"/>
    <col min="3339" max="3339" width="3.85546875" style="122" customWidth="1"/>
    <col min="3340" max="3340" width="7.140625" style="122" customWidth="1"/>
    <col min="3341" max="3341" width="4.140625" style="122" customWidth="1"/>
    <col min="3342" max="3342" width="6" style="122" customWidth="1"/>
    <col min="3343" max="3344" width="7.28515625" style="122" customWidth="1"/>
    <col min="3345" max="3345" width="11.85546875" style="122" customWidth="1"/>
    <col min="3346" max="3346" width="10.5703125" style="122" customWidth="1"/>
    <col min="3347" max="3347" width="12.5703125" style="122" customWidth="1"/>
    <col min="3348" max="3348" width="21.140625" style="122" customWidth="1"/>
    <col min="3349" max="3349" width="10.28515625" style="122" customWidth="1"/>
    <col min="3350" max="3350" width="16.7109375" style="122" customWidth="1"/>
    <col min="3351" max="3402" width="10.28515625" style="122" customWidth="1"/>
    <col min="3403" max="3586" width="9.140625" style="122"/>
    <col min="3587" max="3587" width="4.28515625" style="122" customWidth="1"/>
    <col min="3588" max="3588" width="18" style="122" customWidth="1"/>
    <col min="3589" max="3589" width="5.7109375" style="122" customWidth="1"/>
    <col min="3590" max="3590" width="7.42578125" style="122" customWidth="1"/>
    <col min="3591" max="3591" width="4.28515625" style="122" customWidth="1"/>
    <col min="3592" max="3592" width="5.28515625" style="122" customWidth="1"/>
    <col min="3593" max="3593" width="4.140625" style="122" customWidth="1"/>
    <col min="3594" max="3594" width="5.85546875" style="122" customWidth="1"/>
    <col min="3595" max="3595" width="3.85546875" style="122" customWidth="1"/>
    <col min="3596" max="3596" width="7.140625" style="122" customWidth="1"/>
    <col min="3597" max="3597" width="4.140625" style="122" customWidth="1"/>
    <col min="3598" max="3598" width="6" style="122" customWidth="1"/>
    <col min="3599" max="3600" width="7.28515625" style="122" customWidth="1"/>
    <col min="3601" max="3601" width="11.85546875" style="122" customWidth="1"/>
    <col min="3602" max="3602" width="10.5703125" style="122" customWidth="1"/>
    <col min="3603" max="3603" width="12.5703125" style="122" customWidth="1"/>
    <col min="3604" max="3604" width="21.140625" style="122" customWidth="1"/>
    <col min="3605" max="3605" width="10.28515625" style="122" customWidth="1"/>
    <col min="3606" max="3606" width="16.7109375" style="122" customWidth="1"/>
    <col min="3607" max="3658" width="10.28515625" style="122" customWidth="1"/>
    <col min="3659" max="3842" width="9.140625" style="122"/>
    <col min="3843" max="3843" width="4.28515625" style="122" customWidth="1"/>
    <col min="3844" max="3844" width="18" style="122" customWidth="1"/>
    <col min="3845" max="3845" width="5.7109375" style="122" customWidth="1"/>
    <col min="3846" max="3846" width="7.42578125" style="122" customWidth="1"/>
    <col min="3847" max="3847" width="4.28515625" style="122" customWidth="1"/>
    <col min="3848" max="3848" width="5.28515625" style="122" customWidth="1"/>
    <col min="3849" max="3849" width="4.140625" style="122" customWidth="1"/>
    <col min="3850" max="3850" width="5.85546875" style="122" customWidth="1"/>
    <col min="3851" max="3851" width="3.85546875" style="122" customWidth="1"/>
    <col min="3852" max="3852" width="7.140625" style="122" customWidth="1"/>
    <col min="3853" max="3853" width="4.140625" style="122" customWidth="1"/>
    <col min="3854" max="3854" width="6" style="122" customWidth="1"/>
    <col min="3855" max="3856" width="7.28515625" style="122" customWidth="1"/>
    <col min="3857" max="3857" width="11.85546875" style="122" customWidth="1"/>
    <col min="3858" max="3858" width="10.5703125" style="122" customWidth="1"/>
    <col min="3859" max="3859" width="12.5703125" style="122" customWidth="1"/>
    <col min="3860" max="3860" width="21.140625" style="122" customWidth="1"/>
    <col min="3861" max="3861" width="10.28515625" style="122" customWidth="1"/>
    <col min="3862" max="3862" width="16.7109375" style="122" customWidth="1"/>
    <col min="3863" max="3914" width="10.28515625" style="122" customWidth="1"/>
    <col min="3915" max="4098" width="9.140625" style="122"/>
    <col min="4099" max="4099" width="4.28515625" style="122" customWidth="1"/>
    <col min="4100" max="4100" width="18" style="122" customWidth="1"/>
    <col min="4101" max="4101" width="5.7109375" style="122" customWidth="1"/>
    <col min="4102" max="4102" width="7.42578125" style="122" customWidth="1"/>
    <col min="4103" max="4103" width="4.28515625" style="122" customWidth="1"/>
    <col min="4104" max="4104" width="5.28515625" style="122" customWidth="1"/>
    <col min="4105" max="4105" width="4.140625" style="122" customWidth="1"/>
    <col min="4106" max="4106" width="5.85546875" style="122" customWidth="1"/>
    <col min="4107" max="4107" width="3.85546875" style="122" customWidth="1"/>
    <col min="4108" max="4108" width="7.140625" style="122" customWidth="1"/>
    <col min="4109" max="4109" width="4.140625" style="122" customWidth="1"/>
    <col min="4110" max="4110" width="6" style="122" customWidth="1"/>
    <col min="4111" max="4112" width="7.28515625" style="122" customWidth="1"/>
    <col min="4113" max="4113" width="11.85546875" style="122" customWidth="1"/>
    <col min="4114" max="4114" width="10.5703125" style="122" customWidth="1"/>
    <col min="4115" max="4115" width="12.5703125" style="122" customWidth="1"/>
    <col min="4116" max="4116" width="21.140625" style="122" customWidth="1"/>
    <col min="4117" max="4117" width="10.28515625" style="122" customWidth="1"/>
    <col min="4118" max="4118" width="16.7109375" style="122" customWidth="1"/>
    <col min="4119" max="4170" width="10.28515625" style="122" customWidth="1"/>
    <col min="4171" max="4354" width="9.140625" style="122"/>
    <col min="4355" max="4355" width="4.28515625" style="122" customWidth="1"/>
    <col min="4356" max="4356" width="18" style="122" customWidth="1"/>
    <col min="4357" max="4357" width="5.7109375" style="122" customWidth="1"/>
    <col min="4358" max="4358" width="7.42578125" style="122" customWidth="1"/>
    <col min="4359" max="4359" width="4.28515625" style="122" customWidth="1"/>
    <col min="4360" max="4360" width="5.28515625" style="122" customWidth="1"/>
    <col min="4361" max="4361" width="4.140625" style="122" customWidth="1"/>
    <col min="4362" max="4362" width="5.85546875" style="122" customWidth="1"/>
    <col min="4363" max="4363" width="3.85546875" style="122" customWidth="1"/>
    <col min="4364" max="4364" width="7.140625" style="122" customWidth="1"/>
    <col min="4365" max="4365" width="4.140625" style="122" customWidth="1"/>
    <col min="4366" max="4366" width="6" style="122" customWidth="1"/>
    <col min="4367" max="4368" width="7.28515625" style="122" customWidth="1"/>
    <col min="4369" max="4369" width="11.85546875" style="122" customWidth="1"/>
    <col min="4370" max="4370" width="10.5703125" style="122" customWidth="1"/>
    <col min="4371" max="4371" width="12.5703125" style="122" customWidth="1"/>
    <col min="4372" max="4372" width="21.140625" style="122" customWidth="1"/>
    <col min="4373" max="4373" width="10.28515625" style="122" customWidth="1"/>
    <col min="4374" max="4374" width="16.7109375" style="122" customWidth="1"/>
    <col min="4375" max="4426" width="10.28515625" style="122" customWidth="1"/>
    <col min="4427" max="4610" width="9.140625" style="122"/>
    <col min="4611" max="4611" width="4.28515625" style="122" customWidth="1"/>
    <col min="4612" max="4612" width="18" style="122" customWidth="1"/>
    <col min="4613" max="4613" width="5.7109375" style="122" customWidth="1"/>
    <col min="4614" max="4614" width="7.42578125" style="122" customWidth="1"/>
    <col min="4615" max="4615" width="4.28515625" style="122" customWidth="1"/>
    <col min="4616" max="4616" width="5.28515625" style="122" customWidth="1"/>
    <col min="4617" max="4617" width="4.140625" style="122" customWidth="1"/>
    <col min="4618" max="4618" width="5.85546875" style="122" customWidth="1"/>
    <col min="4619" max="4619" width="3.85546875" style="122" customWidth="1"/>
    <col min="4620" max="4620" width="7.140625" style="122" customWidth="1"/>
    <col min="4621" max="4621" width="4.140625" style="122" customWidth="1"/>
    <col min="4622" max="4622" width="6" style="122" customWidth="1"/>
    <col min="4623" max="4624" width="7.28515625" style="122" customWidth="1"/>
    <col min="4625" max="4625" width="11.85546875" style="122" customWidth="1"/>
    <col min="4626" max="4626" width="10.5703125" style="122" customWidth="1"/>
    <col min="4627" max="4627" width="12.5703125" style="122" customWidth="1"/>
    <col min="4628" max="4628" width="21.140625" style="122" customWidth="1"/>
    <col min="4629" max="4629" width="10.28515625" style="122" customWidth="1"/>
    <col min="4630" max="4630" width="16.7109375" style="122" customWidth="1"/>
    <col min="4631" max="4682" width="10.28515625" style="122" customWidth="1"/>
    <col min="4683" max="4866" width="9.140625" style="122"/>
    <col min="4867" max="4867" width="4.28515625" style="122" customWidth="1"/>
    <col min="4868" max="4868" width="18" style="122" customWidth="1"/>
    <col min="4869" max="4869" width="5.7109375" style="122" customWidth="1"/>
    <col min="4870" max="4870" width="7.42578125" style="122" customWidth="1"/>
    <col min="4871" max="4871" width="4.28515625" style="122" customWidth="1"/>
    <col min="4872" max="4872" width="5.28515625" style="122" customWidth="1"/>
    <col min="4873" max="4873" width="4.140625" style="122" customWidth="1"/>
    <col min="4874" max="4874" width="5.85546875" style="122" customWidth="1"/>
    <col min="4875" max="4875" width="3.85546875" style="122" customWidth="1"/>
    <col min="4876" max="4876" width="7.140625" style="122" customWidth="1"/>
    <col min="4877" max="4877" width="4.140625" style="122" customWidth="1"/>
    <col min="4878" max="4878" width="6" style="122" customWidth="1"/>
    <col min="4879" max="4880" width="7.28515625" style="122" customWidth="1"/>
    <col min="4881" max="4881" width="11.85546875" style="122" customWidth="1"/>
    <col min="4882" max="4882" width="10.5703125" style="122" customWidth="1"/>
    <col min="4883" max="4883" width="12.5703125" style="122" customWidth="1"/>
    <col min="4884" max="4884" width="21.140625" style="122" customWidth="1"/>
    <col min="4885" max="4885" width="10.28515625" style="122" customWidth="1"/>
    <col min="4886" max="4886" width="16.7109375" style="122" customWidth="1"/>
    <col min="4887" max="4938" width="10.28515625" style="122" customWidth="1"/>
    <col min="4939" max="5122" width="9.140625" style="122"/>
    <col min="5123" max="5123" width="4.28515625" style="122" customWidth="1"/>
    <col min="5124" max="5124" width="18" style="122" customWidth="1"/>
    <col min="5125" max="5125" width="5.7109375" style="122" customWidth="1"/>
    <col min="5126" max="5126" width="7.42578125" style="122" customWidth="1"/>
    <col min="5127" max="5127" width="4.28515625" style="122" customWidth="1"/>
    <col min="5128" max="5128" width="5.28515625" style="122" customWidth="1"/>
    <col min="5129" max="5129" width="4.140625" style="122" customWidth="1"/>
    <col min="5130" max="5130" width="5.85546875" style="122" customWidth="1"/>
    <col min="5131" max="5131" width="3.85546875" style="122" customWidth="1"/>
    <col min="5132" max="5132" width="7.140625" style="122" customWidth="1"/>
    <col min="5133" max="5133" width="4.140625" style="122" customWidth="1"/>
    <col min="5134" max="5134" width="6" style="122" customWidth="1"/>
    <col min="5135" max="5136" width="7.28515625" style="122" customWidth="1"/>
    <col min="5137" max="5137" width="11.85546875" style="122" customWidth="1"/>
    <col min="5138" max="5138" width="10.5703125" style="122" customWidth="1"/>
    <col min="5139" max="5139" width="12.5703125" style="122" customWidth="1"/>
    <col min="5140" max="5140" width="21.140625" style="122" customWidth="1"/>
    <col min="5141" max="5141" width="10.28515625" style="122" customWidth="1"/>
    <col min="5142" max="5142" width="16.7109375" style="122" customWidth="1"/>
    <col min="5143" max="5194" width="10.28515625" style="122" customWidth="1"/>
    <col min="5195" max="5378" width="9.140625" style="122"/>
    <col min="5379" max="5379" width="4.28515625" style="122" customWidth="1"/>
    <col min="5380" max="5380" width="18" style="122" customWidth="1"/>
    <col min="5381" max="5381" width="5.7109375" style="122" customWidth="1"/>
    <col min="5382" max="5382" width="7.42578125" style="122" customWidth="1"/>
    <col min="5383" max="5383" width="4.28515625" style="122" customWidth="1"/>
    <col min="5384" max="5384" width="5.28515625" style="122" customWidth="1"/>
    <col min="5385" max="5385" width="4.140625" style="122" customWidth="1"/>
    <col min="5386" max="5386" width="5.85546875" style="122" customWidth="1"/>
    <col min="5387" max="5387" width="3.85546875" style="122" customWidth="1"/>
    <col min="5388" max="5388" width="7.140625" style="122" customWidth="1"/>
    <col min="5389" max="5389" width="4.140625" style="122" customWidth="1"/>
    <col min="5390" max="5390" width="6" style="122" customWidth="1"/>
    <col min="5391" max="5392" width="7.28515625" style="122" customWidth="1"/>
    <col min="5393" max="5393" width="11.85546875" style="122" customWidth="1"/>
    <col min="5394" max="5394" width="10.5703125" style="122" customWidth="1"/>
    <col min="5395" max="5395" width="12.5703125" style="122" customWidth="1"/>
    <col min="5396" max="5396" width="21.140625" style="122" customWidth="1"/>
    <col min="5397" max="5397" width="10.28515625" style="122" customWidth="1"/>
    <col min="5398" max="5398" width="16.7109375" style="122" customWidth="1"/>
    <col min="5399" max="5450" width="10.28515625" style="122" customWidth="1"/>
    <col min="5451" max="5634" width="9.140625" style="122"/>
    <col min="5635" max="5635" width="4.28515625" style="122" customWidth="1"/>
    <col min="5636" max="5636" width="18" style="122" customWidth="1"/>
    <col min="5637" max="5637" width="5.7109375" style="122" customWidth="1"/>
    <col min="5638" max="5638" width="7.42578125" style="122" customWidth="1"/>
    <col min="5639" max="5639" width="4.28515625" style="122" customWidth="1"/>
    <col min="5640" max="5640" width="5.28515625" style="122" customWidth="1"/>
    <col min="5641" max="5641" width="4.140625" style="122" customWidth="1"/>
    <col min="5642" max="5642" width="5.85546875" style="122" customWidth="1"/>
    <col min="5643" max="5643" width="3.85546875" style="122" customWidth="1"/>
    <col min="5644" max="5644" width="7.140625" style="122" customWidth="1"/>
    <col min="5645" max="5645" width="4.140625" style="122" customWidth="1"/>
    <col min="5646" max="5646" width="6" style="122" customWidth="1"/>
    <col min="5647" max="5648" width="7.28515625" style="122" customWidth="1"/>
    <col min="5649" max="5649" width="11.85546875" style="122" customWidth="1"/>
    <col min="5650" max="5650" width="10.5703125" style="122" customWidth="1"/>
    <col min="5651" max="5651" width="12.5703125" style="122" customWidth="1"/>
    <col min="5652" max="5652" width="21.140625" style="122" customWidth="1"/>
    <col min="5653" max="5653" width="10.28515625" style="122" customWidth="1"/>
    <col min="5654" max="5654" width="16.7109375" style="122" customWidth="1"/>
    <col min="5655" max="5706" width="10.28515625" style="122" customWidth="1"/>
    <col min="5707" max="5890" width="9.140625" style="122"/>
    <col min="5891" max="5891" width="4.28515625" style="122" customWidth="1"/>
    <col min="5892" max="5892" width="18" style="122" customWidth="1"/>
    <col min="5893" max="5893" width="5.7109375" style="122" customWidth="1"/>
    <col min="5894" max="5894" width="7.42578125" style="122" customWidth="1"/>
    <col min="5895" max="5895" width="4.28515625" style="122" customWidth="1"/>
    <col min="5896" max="5896" width="5.28515625" style="122" customWidth="1"/>
    <col min="5897" max="5897" width="4.140625" style="122" customWidth="1"/>
    <col min="5898" max="5898" width="5.85546875" style="122" customWidth="1"/>
    <col min="5899" max="5899" width="3.85546875" style="122" customWidth="1"/>
    <col min="5900" max="5900" width="7.140625" style="122" customWidth="1"/>
    <col min="5901" max="5901" width="4.140625" style="122" customWidth="1"/>
    <col min="5902" max="5902" width="6" style="122" customWidth="1"/>
    <col min="5903" max="5904" width="7.28515625" style="122" customWidth="1"/>
    <col min="5905" max="5905" width="11.85546875" style="122" customWidth="1"/>
    <col min="5906" max="5906" width="10.5703125" style="122" customWidth="1"/>
    <col min="5907" max="5907" width="12.5703125" style="122" customWidth="1"/>
    <col min="5908" max="5908" width="21.140625" style="122" customWidth="1"/>
    <col min="5909" max="5909" width="10.28515625" style="122" customWidth="1"/>
    <col min="5910" max="5910" width="16.7109375" style="122" customWidth="1"/>
    <col min="5911" max="5962" width="10.28515625" style="122" customWidth="1"/>
    <col min="5963" max="6146" width="9.140625" style="122"/>
    <col min="6147" max="6147" width="4.28515625" style="122" customWidth="1"/>
    <col min="6148" max="6148" width="18" style="122" customWidth="1"/>
    <col min="6149" max="6149" width="5.7109375" style="122" customWidth="1"/>
    <col min="6150" max="6150" width="7.42578125" style="122" customWidth="1"/>
    <col min="6151" max="6151" width="4.28515625" style="122" customWidth="1"/>
    <col min="6152" max="6152" width="5.28515625" style="122" customWidth="1"/>
    <col min="6153" max="6153" width="4.140625" style="122" customWidth="1"/>
    <col min="6154" max="6154" width="5.85546875" style="122" customWidth="1"/>
    <col min="6155" max="6155" width="3.85546875" style="122" customWidth="1"/>
    <col min="6156" max="6156" width="7.140625" style="122" customWidth="1"/>
    <col min="6157" max="6157" width="4.140625" style="122" customWidth="1"/>
    <col min="6158" max="6158" width="6" style="122" customWidth="1"/>
    <col min="6159" max="6160" width="7.28515625" style="122" customWidth="1"/>
    <col min="6161" max="6161" width="11.85546875" style="122" customWidth="1"/>
    <col min="6162" max="6162" width="10.5703125" style="122" customWidth="1"/>
    <col min="6163" max="6163" width="12.5703125" style="122" customWidth="1"/>
    <col min="6164" max="6164" width="21.140625" style="122" customWidth="1"/>
    <col min="6165" max="6165" width="10.28515625" style="122" customWidth="1"/>
    <col min="6166" max="6166" width="16.7109375" style="122" customWidth="1"/>
    <col min="6167" max="6218" width="10.28515625" style="122" customWidth="1"/>
    <col min="6219" max="6402" width="9.140625" style="122"/>
    <col min="6403" max="6403" width="4.28515625" style="122" customWidth="1"/>
    <col min="6404" max="6404" width="18" style="122" customWidth="1"/>
    <col min="6405" max="6405" width="5.7109375" style="122" customWidth="1"/>
    <col min="6406" max="6406" width="7.42578125" style="122" customWidth="1"/>
    <col min="6407" max="6407" width="4.28515625" style="122" customWidth="1"/>
    <col min="6408" max="6408" width="5.28515625" style="122" customWidth="1"/>
    <col min="6409" max="6409" width="4.140625" style="122" customWidth="1"/>
    <col min="6410" max="6410" width="5.85546875" style="122" customWidth="1"/>
    <col min="6411" max="6411" width="3.85546875" style="122" customWidth="1"/>
    <col min="6412" max="6412" width="7.140625" style="122" customWidth="1"/>
    <col min="6413" max="6413" width="4.140625" style="122" customWidth="1"/>
    <col min="6414" max="6414" width="6" style="122" customWidth="1"/>
    <col min="6415" max="6416" width="7.28515625" style="122" customWidth="1"/>
    <col min="6417" max="6417" width="11.85546875" style="122" customWidth="1"/>
    <col min="6418" max="6418" width="10.5703125" style="122" customWidth="1"/>
    <col min="6419" max="6419" width="12.5703125" style="122" customWidth="1"/>
    <col min="6420" max="6420" width="21.140625" style="122" customWidth="1"/>
    <col min="6421" max="6421" width="10.28515625" style="122" customWidth="1"/>
    <col min="6422" max="6422" width="16.7109375" style="122" customWidth="1"/>
    <col min="6423" max="6474" width="10.28515625" style="122" customWidth="1"/>
    <col min="6475" max="6658" width="9.140625" style="122"/>
    <col min="6659" max="6659" width="4.28515625" style="122" customWidth="1"/>
    <col min="6660" max="6660" width="18" style="122" customWidth="1"/>
    <col min="6661" max="6661" width="5.7109375" style="122" customWidth="1"/>
    <col min="6662" max="6662" width="7.42578125" style="122" customWidth="1"/>
    <col min="6663" max="6663" width="4.28515625" style="122" customWidth="1"/>
    <col min="6664" max="6664" width="5.28515625" style="122" customWidth="1"/>
    <col min="6665" max="6665" width="4.140625" style="122" customWidth="1"/>
    <col min="6666" max="6666" width="5.85546875" style="122" customWidth="1"/>
    <col min="6667" max="6667" width="3.85546875" style="122" customWidth="1"/>
    <col min="6668" max="6668" width="7.140625" style="122" customWidth="1"/>
    <col min="6669" max="6669" width="4.140625" style="122" customWidth="1"/>
    <col min="6670" max="6670" width="6" style="122" customWidth="1"/>
    <col min="6671" max="6672" width="7.28515625" style="122" customWidth="1"/>
    <col min="6673" max="6673" width="11.85546875" style="122" customWidth="1"/>
    <col min="6674" max="6674" width="10.5703125" style="122" customWidth="1"/>
    <col min="6675" max="6675" width="12.5703125" style="122" customWidth="1"/>
    <col min="6676" max="6676" width="21.140625" style="122" customWidth="1"/>
    <col min="6677" max="6677" width="10.28515625" style="122" customWidth="1"/>
    <col min="6678" max="6678" width="16.7109375" style="122" customWidth="1"/>
    <col min="6679" max="6730" width="10.28515625" style="122" customWidth="1"/>
    <col min="6731" max="6914" width="9.140625" style="122"/>
    <col min="6915" max="6915" width="4.28515625" style="122" customWidth="1"/>
    <col min="6916" max="6916" width="18" style="122" customWidth="1"/>
    <col min="6917" max="6917" width="5.7109375" style="122" customWidth="1"/>
    <col min="6918" max="6918" width="7.42578125" style="122" customWidth="1"/>
    <col min="6919" max="6919" width="4.28515625" style="122" customWidth="1"/>
    <col min="6920" max="6920" width="5.28515625" style="122" customWidth="1"/>
    <col min="6921" max="6921" width="4.140625" style="122" customWidth="1"/>
    <col min="6922" max="6922" width="5.85546875" style="122" customWidth="1"/>
    <col min="6923" max="6923" width="3.85546875" style="122" customWidth="1"/>
    <col min="6924" max="6924" width="7.140625" style="122" customWidth="1"/>
    <col min="6925" max="6925" width="4.140625" style="122" customWidth="1"/>
    <col min="6926" max="6926" width="6" style="122" customWidth="1"/>
    <col min="6927" max="6928" width="7.28515625" style="122" customWidth="1"/>
    <col min="6929" max="6929" width="11.85546875" style="122" customWidth="1"/>
    <col min="6930" max="6930" width="10.5703125" style="122" customWidth="1"/>
    <col min="6931" max="6931" width="12.5703125" style="122" customWidth="1"/>
    <col min="6932" max="6932" width="21.140625" style="122" customWidth="1"/>
    <col min="6933" max="6933" width="10.28515625" style="122" customWidth="1"/>
    <col min="6934" max="6934" width="16.7109375" style="122" customWidth="1"/>
    <col min="6935" max="6986" width="10.28515625" style="122" customWidth="1"/>
    <col min="6987" max="7170" width="9.140625" style="122"/>
    <col min="7171" max="7171" width="4.28515625" style="122" customWidth="1"/>
    <col min="7172" max="7172" width="18" style="122" customWidth="1"/>
    <col min="7173" max="7173" width="5.7109375" style="122" customWidth="1"/>
    <col min="7174" max="7174" width="7.42578125" style="122" customWidth="1"/>
    <col min="7175" max="7175" width="4.28515625" style="122" customWidth="1"/>
    <col min="7176" max="7176" width="5.28515625" style="122" customWidth="1"/>
    <col min="7177" max="7177" width="4.140625" style="122" customWidth="1"/>
    <col min="7178" max="7178" width="5.85546875" style="122" customWidth="1"/>
    <col min="7179" max="7179" width="3.85546875" style="122" customWidth="1"/>
    <col min="7180" max="7180" width="7.140625" style="122" customWidth="1"/>
    <col min="7181" max="7181" width="4.140625" style="122" customWidth="1"/>
    <col min="7182" max="7182" width="6" style="122" customWidth="1"/>
    <col min="7183" max="7184" width="7.28515625" style="122" customWidth="1"/>
    <col min="7185" max="7185" width="11.85546875" style="122" customWidth="1"/>
    <col min="7186" max="7186" width="10.5703125" style="122" customWidth="1"/>
    <col min="7187" max="7187" width="12.5703125" style="122" customWidth="1"/>
    <col min="7188" max="7188" width="21.140625" style="122" customWidth="1"/>
    <col min="7189" max="7189" width="10.28515625" style="122" customWidth="1"/>
    <col min="7190" max="7190" width="16.7109375" style="122" customWidth="1"/>
    <col min="7191" max="7242" width="10.28515625" style="122" customWidth="1"/>
    <col min="7243" max="7426" width="9.140625" style="122"/>
    <col min="7427" max="7427" width="4.28515625" style="122" customWidth="1"/>
    <col min="7428" max="7428" width="18" style="122" customWidth="1"/>
    <col min="7429" max="7429" width="5.7109375" style="122" customWidth="1"/>
    <col min="7430" max="7430" width="7.42578125" style="122" customWidth="1"/>
    <col min="7431" max="7431" width="4.28515625" style="122" customWidth="1"/>
    <col min="7432" max="7432" width="5.28515625" style="122" customWidth="1"/>
    <col min="7433" max="7433" width="4.140625" style="122" customWidth="1"/>
    <col min="7434" max="7434" width="5.85546875" style="122" customWidth="1"/>
    <col min="7435" max="7435" width="3.85546875" style="122" customWidth="1"/>
    <col min="7436" max="7436" width="7.140625" style="122" customWidth="1"/>
    <col min="7437" max="7437" width="4.140625" style="122" customWidth="1"/>
    <col min="7438" max="7438" width="6" style="122" customWidth="1"/>
    <col min="7439" max="7440" width="7.28515625" style="122" customWidth="1"/>
    <col min="7441" max="7441" width="11.85546875" style="122" customWidth="1"/>
    <col min="7442" max="7442" width="10.5703125" style="122" customWidth="1"/>
    <col min="7443" max="7443" width="12.5703125" style="122" customWidth="1"/>
    <col min="7444" max="7444" width="21.140625" style="122" customWidth="1"/>
    <col min="7445" max="7445" width="10.28515625" style="122" customWidth="1"/>
    <col min="7446" max="7446" width="16.7109375" style="122" customWidth="1"/>
    <col min="7447" max="7498" width="10.28515625" style="122" customWidth="1"/>
    <col min="7499" max="7682" width="9.140625" style="122"/>
    <col min="7683" max="7683" width="4.28515625" style="122" customWidth="1"/>
    <col min="7684" max="7684" width="18" style="122" customWidth="1"/>
    <col min="7685" max="7685" width="5.7109375" style="122" customWidth="1"/>
    <col min="7686" max="7686" width="7.42578125" style="122" customWidth="1"/>
    <col min="7687" max="7687" width="4.28515625" style="122" customWidth="1"/>
    <col min="7688" max="7688" width="5.28515625" style="122" customWidth="1"/>
    <col min="7689" max="7689" width="4.140625" style="122" customWidth="1"/>
    <col min="7690" max="7690" width="5.85546875" style="122" customWidth="1"/>
    <col min="7691" max="7691" width="3.85546875" style="122" customWidth="1"/>
    <col min="7692" max="7692" width="7.140625" style="122" customWidth="1"/>
    <col min="7693" max="7693" width="4.140625" style="122" customWidth="1"/>
    <col min="7694" max="7694" width="6" style="122" customWidth="1"/>
    <col min="7695" max="7696" width="7.28515625" style="122" customWidth="1"/>
    <col min="7697" max="7697" width="11.85546875" style="122" customWidth="1"/>
    <col min="7698" max="7698" width="10.5703125" style="122" customWidth="1"/>
    <col min="7699" max="7699" width="12.5703125" style="122" customWidth="1"/>
    <col min="7700" max="7700" width="21.140625" style="122" customWidth="1"/>
    <col min="7701" max="7701" width="10.28515625" style="122" customWidth="1"/>
    <col min="7702" max="7702" width="16.7109375" style="122" customWidth="1"/>
    <col min="7703" max="7754" width="10.28515625" style="122" customWidth="1"/>
    <col min="7755" max="7938" width="9.140625" style="122"/>
    <col min="7939" max="7939" width="4.28515625" style="122" customWidth="1"/>
    <col min="7940" max="7940" width="18" style="122" customWidth="1"/>
    <col min="7941" max="7941" width="5.7109375" style="122" customWidth="1"/>
    <col min="7942" max="7942" width="7.42578125" style="122" customWidth="1"/>
    <col min="7943" max="7943" width="4.28515625" style="122" customWidth="1"/>
    <col min="7944" max="7944" width="5.28515625" style="122" customWidth="1"/>
    <col min="7945" max="7945" width="4.140625" style="122" customWidth="1"/>
    <col min="7946" max="7946" width="5.85546875" style="122" customWidth="1"/>
    <col min="7947" max="7947" width="3.85546875" style="122" customWidth="1"/>
    <col min="7948" max="7948" width="7.140625" style="122" customWidth="1"/>
    <col min="7949" max="7949" width="4.140625" style="122" customWidth="1"/>
    <col min="7950" max="7950" width="6" style="122" customWidth="1"/>
    <col min="7951" max="7952" width="7.28515625" style="122" customWidth="1"/>
    <col min="7953" max="7953" width="11.85546875" style="122" customWidth="1"/>
    <col min="7954" max="7954" width="10.5703125" style="122" customWidth="1"/>
    <col min="7955" max="7955" width="12.5703125" style="122" customWidth="1"/>
    <col min="7956" max="7956" width="21.140625" style="122" customWidth="1"/>
    <col min="7957" max="7957" width="10.28515625" style="122" customWidth="1"/>
    <col min="7958" max="7958" width="16.7109375" style="122" customWidth="1"/>
    <col min="7959" max="8010" width="10.28515625" style="122" customWidth="1"/>
    <col min="8011" max="8194" width="9.140625" style="122"/>
    <col min="8195" max="8195" width="4.28515625" style="122" customWidth="1"/>
    <col min="8196" max="8196" width="18" style="122" customWidth="1"/>
    <col min="8197" max="8197" width="5.7109375" style="122" customWidth="1"/>
    <col min="8198" max="8198" width="7.42578125" style="122" customWidth="1"/>
    <col min="8199" max="8199" width="4.28515625" style="122" customWidth="1"/>
    <col min="8200" max="8200" width="5.28515625" style="122" customWidth="1"/>
    <col min="8201" max="8201" width="4.140625" style="122" customWidth="1"/>
    <col min="8202" max="8202" width="5.85546875" style="122" customWidth="1"/>
    <col min="8203" max="8203" width="3.85546875" style="122" customWidth="1"/>
    <col min="8204" max="8204" width="7.140625" style="122" customWidth="1"/>
    <col min="8205" max="8205" width="4.140625" style="122" customWidth="1"/>
    <col min="8206" max="8206" width="6" style="122" customWidth="1"/>
    <col min="8207" max="8208" width="7.28515625" style="122" customWidth="1"/>
    <col min="8209" max="8209" width="11.85546875" style="122" customWidth="1"/>
    <col min="8210" max="8210" width="10.5703125" style="122" customWidth="1"/>
    <col min="8211" max="8211" width="12.5703125" style="122" customWidth="1"/>
    <col min="8212" max="8212" width="21.140625" style="122" customWidth="1"/>
    <col min="8213" max="8213" width="10.28515625" style="122" customWidth="1"/>
    <col min="8214" max="8214" width="16.7109375" style="122" customWidth="1"/>
    <col min="8215" max="8266" width="10.28515625" style="122" customWidth="1"/>
    <col min="8267" max="8450" width="9.140625" style="122"/>
    <col min="8451" max="8451" width="4.28515625" style="122" customWidth="1"/>
    <col min="8452" max="8452" width="18" style="122" customWidth="1"/>
    <col min="8453" max="8453" width="5.7109375" style="122" customWidth="1"/>
    <col min="8454" max="8454" width="7.42578125" style="122" customWidth="1"/>
    <col min="8455" max="8455" width="4.28515625" style="122" customWidth="1"/>
    <col min="8456" max="8456" width="5.28515625" style="122" customWidth="1"/>
    <col min="8457" max="8457" width="4.140625" style="122" customWidth="1"/>
    <col min="8458" max="8458" width="5.85546875" style="122" customWidth="1"/>
    <col min="8459" max="8459" width="3.85546875" style="122" customWidth="1"/>
    <col min="8460" max="8460" width="7.140625" style="122" customWidth="1"/>
    <col min="8461" max="8461" width="4.140625" style="122" customWidth="1"/>
    <col min="8462" max="8462" width="6" style="122" customWidth="1"/>
    <col min="8463" max="8464" width="7.28515625" style="122" customWidth="1"/>
    <col min="8465" max="8465" width="11.85546875" style="122" customWidth="1"/>
    <col min="8466" max="8466" width="10.5703125" style="122" customWidth="1"/>
    <col min="8467" max="8467" width="12.5703125" style="122" customWidth="1"/>
    <col min="8468" max="8468" width="21.140625" style="122" customWidth="1"/>
    <col min="8469" max="8469" width="10.28515625" style="122" customWidth="1"/>
    <col min="8470" max="8470" width="16.7109375" style="122" customWidth="1"/>
    <col min="8471" max="8522" width="10.28515625" style="122" customWidth="1"/>
    <col min="8523" max="8706" width="9.140625" style="122"/>
    <col min="8707" max="8707" width="4.28515625" style="122" customWidth="1"/>
    <col min="8708" max="8708" width="18" style="122" customWidth="1"/>
    <col min="8709" max="8709" width="5.7109375" style="122" customWidth="1"/>
    <col min="8710" max="8710" width="7.42578125" style="122" customWidth="1"/>
    <col min="8711" max="8711" width="4.28515625" style="122" customWidth="1"/>
    <col min="8712" max="8712" width="5.28515625" style="122" customWidth="1"/>
    <col min="8713" max="8713" width="4.140625" style="122" customWidth="1"/>
    <col min="8714" max="8714" width="5.85546875" style="122" customWidth="1"/>
    <col min="8715" max="8715" width="3.85546875" style="122" customWidth="1"/>
    <col min="8716" max="8716" width="7.140625" style="122" customWidth="1"/>
    <col min="8717" max="8717" width="4.140625" style="122" customWidth="1"/>
    <col min="8718" max="8718" width="6" style="122" customWidth="1"/>
    <col min="8719" max="8720" width="7.28515625" style="122" customWidth="1"/>
    <col min="8721" max="8721" width="11.85546875" style="122" customWidth="1"/>
    <col min="8722" max="8722" width="10.5703125" style="122" customWidth="1"/>
    <col min="8723" max="8723" width="12.5703125" style="122" customWidth="1"/>
    <col min="8724" max="8724" width="21.140625" style="122" customWidth="1"/>
    <col min="8725" max="8725" width="10.28515625" style="122" customWidth="1"/>
    <col min="8726" max="8726" width="16.7109375" style="122" customWidth="1"/>
    <col min="8727" max="8778" width="10.28515625" style="122" customWidth="1"/>
    <col min="8779" max="8962" width="9.140625" style="122"/>
    <col min="8963" max="8963" width="4.28515625" style="122" customWidth="1"/>
    <col min="8964" max="8964" width="18" style="122" customWidth="1"/>
    <col min="8965" max="8965" width="5.7109375" style="122" customWidth="1"/>
    <col min="8966" max="8966" width="7.42578125" style="122" customWidth="1"/>
    <col min="8967" max="8967" width="4.28515625" style="122" customWidth="1"/>
    <col min="8968" max="8968" width="5.28515625" style="122" customWidth="1"/>
    <col min="8969" max="8969" width="4.140625" style="122" customWidth="1"/>
    <col min="8970" max="8970" width="5.85546875" style="122" customWidth="1"/>
    <col min="8971" max="8971" width="3.85546875" style="122" customWidth="1"/>
    <col min="8972" max="8972" width="7.140625" style="122" customWidth="1"/>
    <col min="8973" max="8973" width="4.140625" style="122" customWidth="1"/>
    <col min="8974" max="8974" width="6" style="122" customWidth="1"/>
    <col min="8975" max="8976" width="7.28515625" style="122" customWidth="1"/>
    <col min="8977" max="8977" width="11.85546875" style="122" customWidth="1"/>
    <col min="8978" max="8978" width="10.5703125" style="122" customWidth="1"/>
    <col min="8979" max="8979" width="12.5703125" style="122" customWidth="1"/>
    <col min="8980" max="8980" width="21.140625" style="122" customWidth="1"/>
    <col min="8981" max="8981" width="10.28515625" style="122" customWidth="1"/>
    <col min="8982" max="8982" width="16.7109375" style="122" customWidth="1"/>
    <col min="8983" max="9034" width="10.28515625" style="122" customWidth="1"/>
    <col min="9035" max="9218" width="9.140625" style="122"/>
    <col min="9219" max="9219" width="4.28515625" style="122" customWidth="1"/>
    <col min="9220" max="9220" width="18" style="122" customWidth="1"/>
    <col min="9221" max="9221" width="5.7109375" style="122" customWidth="1"/>
    <col min="9222" max="9222" width="7.42578125" style="122" customWidth="1"/>
    <col min="9223" max="9223" width="4.28515625" style="122" customWidth="1"/>
    <col min="9224" max="9224" width="5.28515625" style="122" customWidth="1"/>
    <col min="9225" max="9225" width="4.140625" style="122" customWidth="1"/>
    <col min="9226" max="9226" width="5.85546875" style="122" customWidth="1"/>
    <col min="9227" max="9227" width="3.85546875" style="122" customWidth="1"/>
    <col min="9228" max="9228" width="7.140625" style="122" customWidth="1"/>
    <col min="9229" max="9229" width="4.140625" style="122" customWidth="1"/>
    <col min="9230" max="9230" width="6" style="122" customWidth="1"/>
    <col min="9231" max="9232" width="7.28515625" style="122" customWidth="1"/>
    <col min="9233" max="9233" width="11.85546875" style="122" customWidth="1"/>
    <col min="9234" max="9234" width="10.5703125" style="122" customWidth="1"/>
    <col min="9235" max="9235" width="12.5703125" style="122" customWidth="1"/>
    <col min="9236" max="9236" width="21.140625" style="122" customWidth="1"/>
    <col min="9237" max="9237" width="10.28515625" style="122" customWidth="1"/>
    <col min="9238" max="9238" width="16.7109375" style="122" customWidth="1"/>
    <col min="9239" max="9290" width="10.28515625" style="122" customWidth="1"/>
    <col min="9291" max="9474" width="9.140625" style="122"/>
    <col min="9475" max="9475" width="4.28515625" style="122" customWidth="1"/>
    <col min="9476" max="9476" width="18" style="122" customWidth="1"/>
    <col min="9477" max="9477" width="5.7109375" style="122" customWidth="1"/>
    <col min="9478" max="9478" width="7.42578125" style="122" customWidth="1"/>
    <col min="9479" max="9479" width="4.28515625" style="122" customWidth="1"/>
    <col min="9480" max="9480" width="5.28515625" style="122" customWidth="1"/>
    <col min="9481" max="9481" width="4.140625" style="122" customWidth="1"/>
    <col min="9482" max="9482" width="5.85546875" style="122" customWidth="1"/>
    <col min="9483" max="9483" width="3.85546875" style="122" customWidth="1"/>
    <col min="9484" max="9484" width="7.140625" style="122" customWidth="1"/>
    <col min="9485" max="9485" width="4.140625" style="122" customWidth="1"/>
    <col min="9486" max="9486" width="6" style="122" customWidth="1"/>
    <col min="9487" max="9488" width="7.28515625" style="122" customWidth="1"/>
    <col min="9489" max="9489" width="11.85546875" style="122" customWidth="1"/>
    <col min="9490" max="9490" width="10.5703125" style="122" customWidth="1"/>
    <col min="9491" max="9491" width="12.5703125" style="122" customWidth="1"/>
    <col min="9492" max="9492" width="21.140625" style="122" customWidth="1"/>
    <col min="9493" max="9493" width="10.28515625" style="122" customWidth="1"/>
    <col min="9494" max="9494" width="16.7109375" style="122" customWidth="1"/>
    <col min="9495" max="9546" width="10.28515625" style="122" customWidth="1"/>
    <col min="9547" max="9730" width="9.140625" style="122"/>
    <col min="9731" max="9731" width="4.28515625" style="122" customWidth="1"/>
    <col min="9732" max="9732" width="18" style="122" customWidth="1"/>
    <col min="9733" max="9733" width="5.7109375" style="122" customWidth="1"/>
    <col min="9734" max="9734" width="7.42578125" style="122" customWidth="1"/>
    <col min="9735" max="9735" width="4.28515625" style="122" customWidth="1"/>
    <col min="9736" max="9736" width="5.28515625" style="122" customWidth="1"/>
    <col min="9737" max="9737" width="4.140625" style="122" customWidth="1"/>
    <col min="9738" max="9738" width="5.85546875" style="122" customWidth="1"/>
    <col min="9739" max="9739" width="3.85546875" style="122" customWidth="1"/>
    <col min="9740" max="9740" width="7.140625" style="122" customWidth="1"/>
    <col min="9741" max="9741" width="4.140625" style="122" customWidth="1"/>
    <col min="9742" max="9742" width="6" style="122" customWidth="1"/>
    <col min="9743" max="9744" width="7.28515625" style="122" customWidth="1"/>
    <col min="9745" max="9745" width="11.85546875" style="122" customWidth="1"/>
    <col min="9746" max="9746" width="10.5703125" style="122" customWidth="1"/>
    <col min="9747" max="9747" width="12.5703125" style="122" customWidth="1"/>
    <col min="9748" max="9748" width="21.140625" style="122" customWidth="1"/>
    <col min="9749" max="9749" width="10.28515625" style="122" customWidth="1"/>
    <col min="9750" max="9750" width="16.7109375" style="122" customWidth="1"/>
    <col min="9751" max="9802" width="10.28515625" style="122" customWidth="1"/>
    <col min="9803" max="9986" width="9.140625" style="122"/>
    <col min="9987" max="9987" width="4.28515625" style="122" customWidth="1"/>
    <col min="9988" max="9988" width="18" style="122" customWidth="1"/>
    <col min="9989" max="9989" width="5.7109375" style="122" customWidth="1"/>
    <col min="9990" max="9990" width="7.42578125" style="122" customWidth="1"/>
    <col min="9991" max="9991" width="4.28515625" style="122" customWidth="1"/>
    <col min="9992" max="9992" width="5.28515625" style="122" customWidth="1"/>
    <col min="9993" max="9993" width="4.140625" style="122" customWidth="1"/>
    <col min="9994" max="9994" width="5.85546875" style="122" customWidth="1"/>
    <col min="9995" max="9995" width="3.85546875" style="122" customWidth="1"/>
    <col min="9996" max="9996" width="7.140625" style="122" customWidth="1"/>
    <col min="9997" max="9997" width="4.140625" style="122" customWidth="1"/>
    <col min="9998" max="9998" width="6" style="122" customWidth="1"/>
    <col min="9999" max="10000" width="7.28515625" style="122" customWidth="1"/>
    <col min="10001" max="10001" width="11.85546875" style="122" customWidth="1"/>
    <col min="10002" max="10002" width="10.5703125" style="122" customWidth="1"/>
    <col min="10003" max="10003" width="12.5703125" style="122" customWidth="1"/>
    <col min="10004" max="10004" width="21.140625" style="122" customWidth="1"/>
    <col min="10005" max="10005" width="10.28515625" style="122" customWidth="1"/>
    <col min="10006" max="10006" width="16.7109375" style="122" customWidth="1"/>
    <col min="10007" max="10058" width="10.28515625" style="122" customWidth="1"/>
    <col min="10059" max="10242" width="9.140625" style="122"/>
    <col min="10243" max="10243" width="4.28515625" style="122" customWidth="1"/>
    <col min="10244" max="10244" width="18" style="122" customWidth="1"/>
    <col min="10245" max="10245" width="5.7109375" style="122" customWidth="1"/>
    <col min="10246" max="10246" width="7.42578125" style="122" customWidth="1"/>
    <col min="10247" max="10247" width="4.28515625" style="122" customWidth="1"/>
    <col min="10248" max="10248" width="5.28515625" style="122" customWidth="1"/>
    <col min="10249" max="10249" width="4.140625" style="122" customWidth="1"/>
    <col min="10250" max="10250" width="5.85546875" style="122" customWidth="1"/>
    <col min="10251" max="10251" width="3.85546875" style="122" customWidth="1"/>
    <col min="10252" max="10252" width="7.140625" style="122" customWidth="1"/>
    <col min="10253" max="10253" width="4.140625" style="122" customWidth="1"/>
    <col min="10254" max="10254" width="6" style="122" customWidth="1"/>
    <col min="10255" max="10256" width="7.28515625" style="122" customWidth="1"/>
    <col min="10257" max="10257" width="11.85546875" style="122" customWidth="1"/>
    <col min="10258" max="10258" width="10.5703125" style="122" customWidth="1"/>
    <col min="10259" max="10259" width="12.5703125" style="122" customWidth="1"/>
    <col min="10260" max="10260" width="21.140625" style="122" customWidth="1"/>
    <col min="10261" max="10261" width="10.28515625" style="122" customWidth="1"/>
    <col min="10262" max="10262" width="16.7109375" style="122" customWidth="1"/>
    <col min="10263" max="10314" width="10.28515625" style="122" customWidth="1"/>
    <col min="10315" max="10498" width="9.140625" style="122"/>
    <col min="10499" max="10499" width="4.28515625" style="122" customWidth="1"/>
    <col min="10500" max="10500" width="18" style="122" customWidth="1"/>
    <col min="10501" max="10501" width="5.7109375" style="122" customWidth="1"/>
    <col min="10502" max="10502" width="7.42578125" style="122" customWidth="1"/>
    <col min="10503" max="10503" width="4.28515625" style="122" customWidth="1"/>
    <col min="10504" max="10504" width="5.28515625" style="122" customWidth="1"/>
    <col min="10505" max="10505" width="4.140625" style="122" customWidth="1"/>
    <col min="10506" max="10506" width="5.85546875" style="122" customWidth="1"/>
    <col min="10507" max="10507" width="3.85546875" style="122" customWidth="1"/>
    <col min="10508" max="10508" width="7.140625" style="122" customWidth="1"/>
    <col min="10509" max="10509" width="4.140625" style="122" customWidth="1"/>
    <col min="10510" max="10510" width="6" style="122" customWidth="1"/>
    <col min="10511" max="10512" width="7.28515625" style="122" customWidth="1"/>
    <col min="10513" max="10513" width="11.85546875" style="122" customWidth="1"/>
    <col min="10514" max="10514" width="10.5703125" style="122" customWidth="1"/>
    <col min="10515" max="10515" width="12.5703125" style="122" customWidth="1"/>
    <col min="10516" max="10516" width="21.140625" style="122" customWidth="1"/>
    <col min="10517" max="10517" width="10.28515625" style="122" customWidth="1"/>
    <col min="10518" max="10518" width="16.7109375" style="122" customWidth="1"/>
    <col min="10519" max="10570" width="10.28515625" style="122" customWidth="1"/>
    <col min="10571" max="10754" width="9.140625" style="122"/>
    <col min="10755" max="10755" width="4.28515625" style="122" customWidth="1"/>
    <col min="10756" max="10756" width="18" style="122" customWidth="1"/>
    <col min="10757" max="10757" width="5.7109375" style="122" customWidth="1"/>
    <col min="10758" max="10758" width="7.42578125" style="122" customWidth="1"/>
    <col min="10759" max="10759" width="4.28515625" style="122" customWidth="1"/>
    <col min="10760" max="10760" width="5.28515625" style="122" customWidth="1"/>
    <col min="10761" max="10761" width="4.140625" style="122" customWidth="1"/>
    <col min="10762" max="10762" width="5.85546875" style="122" customWidth="1"/>
    <col min="10763" max="10763" width="3.85546875" style="122" customWidth="1"/>
    <col min="10764" max="10764" width="7.140625" style="122" customWidth="1"/>
    <col min="10765" max="10765" width="4.140625" style="122" customWidth="1"/>
    <col min="10766" max="10766" width="6" style="122" customWidth="1"/>
    <col min="10767" max="10768" width="7.28515625" style="122" customWidth="1"/>
    <col min="10769" max="10769" width="11.85546875" style="122" customWidth="1"/>
    <col min="10770" max="10770" width="10.5703125" style="122" customWidth="1"/>
    <col min="10771" max="10771" width="12.5703125" style="122" customWidth="1"/>
    <col min="10772" max="10772" width="21.140625" style="122" customWidth="1"/>
    <col min="10773" max="10773" width="10.28515625" style="122" customWidth="1"/>
    <col min="10774" max="10774" width="16.7109375" style="122" customWidth="1"/>
    <col min="10775" max="10826" width="10.28515625" style="122" customWidth="1"/>
    <col min="10827" max="11010" width="9.140625" style="122"/>
    <col min="11011" max="11011" width="4.28515625" style="122" customWidth="1"/>
    <col min="11012" max="11012" width="18" style="122" customWidth="1"/>
    <col min="11013" max="11013" width="5.7109375" style="122" customWidth="1"/>
    <col min="11014" max="11014" width="7.42578125" style="122" customWidth="1"/>
    <col min="11015" max="11015" width="4.28515625" style="122" customWidth="1"/>
    <col min="11016" max="11016" width="5.28515625" style="122" customWidth="1"/>
    <col min="11017" max="11017" width="4.140625" style="122" customWidth="1"/>
    <col min="11018" max="11018" width="5.85546875" style="122" customWidth="1"/>
    <col min="11019" max="11019" width="3.85546875" style="122" customWidth="1"/>
    <col min="11020" max="11020" width="7.140625" style="122" customWidth="1"/>
    <col min="11021" max="11021" width="4.140625" style="122" customWidth="1"/>
    <col min="11022" max="11022" width="6" style="122" customWidth="1"/>
    <col min="11023" max="11024" width="7.28515625" style="122" customWidth="1"/>
    <col min="11025" max="11025" width="11.85546875" style="122" customWidth="1"/>
    <col min="11026" max="11026" width="10.5703125" style="122" customWidth="1"/>
    <col min="11027" max="11027" width="12.5703125" style="122" customWidth="1"/>
    <col min="11028" max="11028" width="21.140625" style="122" customWidth="1"/>
    <col min="11029" max="11029" width="10.28515625" style="122" customWidth="1"/>
    <col min="11030" max="11030" width="16.7109375" style="122" customWidth="1"/>
    <col min="11031" max="11082" width="10.28515625" style="122" customWidth="1"/>
    <col min="11083" max="11266" width="9.140625" style="122"/>
    <col min="11267" max="11267" width="4.28515625" style="122" customWidth="1"/>
    <col min="11268" max="11268" width="18" style="122" customWidth="1"/>
    <col min="11269" max="11269" width="5.7109375" style="122" customWidth="1"/>
    <col min="11270" max="11270" width="7.42578125" style="122" customWidth="1"/>
    <col min="11271" max="11271" width="4.28515625" style="122" customWidth="1"/>
    <col min="11272" max="11272" width="5.28515625" style="122" customWidth="1"/>
    <col min="11273" max="11273" width="4.140625" style="122" customWidth="1"/>
    <col min="11274" max="11274" width="5.85546875" style="122" customWidth="1"/>
    <col min="11275" max="11275" width="3.85546875" style="122" customWidth="1"/>
    <col min="11276" max="11276" width="7.140625" style="122" customWidth="1"/>
    <col min="11277" max="11277" width="4.140625" style="122" customWidth="1"/>
    <col min="11278" max="11278" width="6" style="122" customWidth="1"/>
    <col min="11279" max="11280" width="7.28515625" style="122" customWidth="1"/>
    <col min="11281" max="11281" width="11.85546875" style="122" customWidth="1"/>
    <col min="11282" max="11282" width="10.5703125" style="122" customWidth="1"/>
    <col min="11283" max="11283" width="12.5703125" style="122" customWidth="1"/>
    <col min="11284" max="11284" width="21.140625" style="122" customWidth="1"/>
    <col min="11285" max="11285" width="10.28515625" style="122" customWidth="1"/>
    <col min="11286" max="11286" width="16.7109375" style="122" customWidth="1"/>
    <col min="11287" max="11338" width="10.28515625" style="122" customWidth="1"/>
    <col min="11339" max="11522" width="9.140625" style="122"/>
    <col min="11523" max="11523" width="4.28515625" style="122" customWidth="1"/>
    <col min="11524" max="11524" width="18" style="122" customWidth="1"/>
    <col min="11525" max="11525" width="5.7109375" style="122" customWidth="1"/>
    <col min="11526" max="11526" width="7.42578125" style="122" customWidth="1"/>
    <col min="11527" max="11527" width="4.28515625" style="122" customWidth="1"/>
    <col min="11528" max="11528" width="5.28515625" style="122" customWidth="1"/>
    <col min="11529" max="11529" width="4.140625" style="122" customWidth="1"/>
    <col min="11530" max="11530" width="5.85546875" style="122" customWidth="1"/>
    <col min="11531" max="11531" width="3.85546875" style="122" customWidth="1"/>
    <col min="11532" max="11532" width="7.140625" style="122" customWidth="1"/>
    <col min="11533" max="11533" width="4.140625" style="122" customWidth="1"/>
    <col min="11534" max="11534" width="6" style="122" customWidth="1"/>
    <col min="11535" max="11536" width="7.28515625" style="122" customWidth="1"/>
    <col min="11537" max="11537" width="11.85546875" style="122" customWidth="1"/>
    <col min="11538" max="11538" width="10.5703125" style="122" customWidth="1"/>
    <col min="11539" max="11539" width="12.5703125" style="122" customWidth="1"/>
    <col min="11540" max="11540" width="21.140625" style="122" customWidth="1"/>
    <col min="11541" max="11541" width="10.28515625" style="122" customWidth="1"/>
    <col min="11542" max="11542" width="16.7109375" style="122" customWidth="1"/>
    <col min="11543" max="11594" width="10.28515625" style="122" customWidth="1"/>
    <col min="11595" max="11778" width="9.140625" style="122"/>
    <col min="11779" max="11779" width="4.28515625" style="122" customWidth="1"/>
    <col min="11780" max="11780" width="18" style="122" customWidth="1"/>
    <col min="11781" max="11781" width="5.7109375" style="122" customWidth="1"/>
    <col min="11782" max="11782" width="7.42578125" style="122" customWidth="1"/>
    <col min="11783" max="11783" width="4.28515625" style="122" customWidth="1"/>
    <col min="11784" max="11784" width="5.28515625" style="122" customWidth="1"/>
    <col min="11785" max="11785" width="4.140625" style="122" customWidth="1"/>
    <col min="11786" max="11786" width="5.85546875" style="122" customWidth="1"/>
    <col min="11787" max="11787" width="3.85546875" style="122" customWidth="1"/>
    <col min="11788" max="11788" width="7.140625" style="122" customWidth="1"/>
    <col min="11789" max="11789" width="4.140625" style="122" customWidth="1"/>
    <col min="11790" max="11790" width="6" style="122" customWidth="1"/>
    <col min="11791" max="11792" width="7.28515625" style="122" customWidth="1"/>
    <col min="11793" max="11793" width="11.85546875" style="122" customWidth="1"/>
    <col min="11794" max="11794" width="10.5703125" style="122" customWidth="1"/>
    <col min="11795" max="11795" width="12.5703125" style="122" customWidth="1"/>
    <col min="11796" max="11796" width="21.140625" style="122" customWidth="1"/>
    <col min="11797" max="11797" width="10.28515625" style="122" customWidth="1"/>
    <col min="11798" max="11798" width="16.7109375" style="122" customWidth="1"/>
    <col min="11799" max="11850" width="10.28515625" style="122" customWidth="1"/>
    <col min="11851" max="12034" width="9.140625" style="122"/>
    <col min="12035" max="12035" width="4.28515625" style="122" customWidth="1"/>
    <col min="12036" max="12036" width="18" style="122" customWidth="1"/>
    <col min="12037" max="12037" width="5.7109375" style="122" customWidth="1"/>
    <col min="12038" max="12038" width="7.42578125" style="122" customWidth="1"/>
    <col min="12039" max="12039" width="4.28515625" style="122" customWidth="1"/>
    <col min="12040" max="12040" width="5.28515625" style="122" customWidth="1"/>
    <col min="12041" max="12041" width="4.140625" style="122" customWidth="1"/>
    <col min="12042" max="12042" width="5.85546875" style="122" customWidth="1"/>
    <col min="12043" max="12043" width="3.85546875" style="122" customWidth="1"/>
    <col min="12044" max="12044" width="7.140625" style="122" customWidth="1"/>
    <col min="12045" max="12045" width="4.140625" style="122" customWidth="1"/>
    <col min="12046" max="12046" width="6" style="122" customWidth="1"/>
    <col min="12047" max="12048" width="7.28515625" style="122" customWidth="1"/>
    <col min="12049" max="12049" width="11.85546875" style="122" customWidth="1"/>
    <col min="12050" max="12050" width="10.5703125" style="122" customWidth="1"/>
    <col min="12051" max="12051" width="12.5703125" style="122" customWidth="1"/>
    <col min="12052" max="12052" width="21.140625" style="122" customWidth="1"/>
    <col min="12053" max="12053" width="10.28515625" style="122" customWidth="1"/>
    <col min="12054" max="12054" width="16.7109375" style="122" customWidth="1"/>
    <col min="12055" max="12106" width="10.28515625" style="122" customWidth="1"/>
    <col min="12107" max="12290" width="9.140625" style="122"/>
    <col min="12291" max="12291" width="4.28515625" style="122" customWidth="1"/>
    <col min="12292" max="12292" width="18" style="122" customWidth="1"/>
    <col min="12293" max="12293" width="5.7109375" style="122" customWidth="1"/>
    <col min="12294" max="12294" width="7.42578125" style="122" customWidth="1"/>
    <col min="12295" max="12295" width="4.28515625" style="122" customWidth="1"/>
    <col min="12296" max="12296" width="5.28515625" style="122" customWidth="1"/>
    <col min="12297" max="12297" width="4.140625" style="122" customWidth="1"/>
    <col min="12298" max="12298" width="5.85546875" style="122" customWidth="1"/>
    <col min="12299" max="12299" width="3.85546875" style="122" customWidth="1"/>
    <col min="12300" max="12300" width="7.140625" style="122" customWidth="1"/>
    <col min="12301" max="12301" width="4.140625" style="122" customWidth="1"/>
    <col min="12302" max="12302" width="6" style="122" customWidth="1"/>
    <col min="12303" max="12304" width="7.28515625" style="122" customWidth="1"/>
    <col min="12305" max="12305" width="11.85546875" style="122" customWidth="1"/>
    <col min="12306" max="12306" width="10.5703125" style="122" customWidth="1"/>
    <col min="12307" max="12307" width="12.5703125" style="122" customWidth="1"/>
    <col min="12308" max="12308" width="21.140625" style="122" customWidth="1"/>
    <col min="12309" max="12309" width="10.28515625" style="122" customWidth="1"/>
    <col min="12310" max="12310" width="16.7109375" style="122" customWidth="1"/>
    <col min="12311" max="12362" width="10.28515625" style="122" customWidth="1"/>
    <col min="12363" max="12546" width="9.140625" style="122"/>
    <col min="12547" max="12547" width="4.28515625" style="122" customWidth="1"/>
    <col min="12548" max="12548" width="18" style="122" customWidth="1"/>
    <col min="12549" max="12549" width="5.7109375" style="122" customWidth="1"/>
    <col min="12550" max="12550" width="7.42578125" style="122" customWidth="1"/>
    <col min="12551" max="12551" width="4.28515625" style="122" customWidth="1"/>
    <col min="12552" max="12552" width="5.28515625" style="122" customWidth="1"/>
    <col min="12553" max="12553" width="4.140625" style="122" customWidth="1"/>
    <col min="12554" max="12554" width="5.85546875" style="122" customWidth="1"/>
    <col min="12555" max="12555" width="3.85546875" style="122" customWidth="1"/>
    <col min="12556" max="12556" width="7.140625" style="122" customWidth="1"/>
    <col min="12557" max="12557" width="4.140625" style="122" customWidth="1"/>
    <col min="12558" max="12558" width="6" style="122" customWidth="1"/>
    <col min="12559" max="12560" width="7.28515625" style="122" customWidth="1"/>
    <col min="12561" max="12561" width="11.85546875" style="122" customWidth="1"/>
    <col min="12562" max="12562" width="10.5703125" style="122" customWidth="1"/>
    <col min="12563" max="12563" width="12.5703125" style="122" customWidth="1"/>
    <col min="12564" max="12564" width="21.140625" style="122" customWidth="1"/>
    <col min="12565" max="12565" width="10.28515625" style="122" customWidth="1"/>
    <col min="12566" max="12566" width="16.7109375" style="122" customWidth="1"/>
    <col min="12567" max="12618" width="10.28515625" style="122" customWidth="1"/>
    <col min="12619" max="12802" width="9.140625" style="122"/>
    <col min="12803" max="12803" width="4.28515625" style="122" customWidth="1"/>
    <col min="12804" max="12804" width="18" style="122" customWidth="1"/>
    <col min="12805" max="12805" width="5.7109375" style="122" customWidth="1"/>
    <col min="12806" max="12806" width="7.42578125" style="122" customWidth="1"/>
    <col min="12807" max="12807" width="4.28515625" style="122" customWidth="1"/>
    <col min="12808" max="12808" width="5.28515625" style="122" customWidth="1"/>
    <col min="12809" max="12809" width="4.140625" style="122" customWidth="1"/>
    <col min="12810" max="12810" width="5.85546875" style="122" customWidth="1"/>
    <col min="12811" max="12811" width="3.85546875" style="122" customWidth="1"/>
    <col min="12812" max="12812" width="7.140625" style="122" customWidth="1"/>
    <col min="12813" max="12813" width="4.140625" style="122" customWidth="1"/>
    <col min="12814" max="12814" width="6" style="122" customWidth="1"/>
    <col min="12815" max="12816" width="7.28515625" style="122" customWidth="1"/>
    <col min="12817" max="12817" width="11.85546875" style="122" customWidth="1"/>
    <col min="12818" max="12818" width="10.5703125" style="122" customWidth="1"/>
    <col min="12819" max="12819" width="12.5703125" style="122" customWidth="1"/>
    <col min="12820" max="12820" width="21.140625" style="122" customWidth="1"/>
    <col min="12821" max="12821" width="10.28515625" style="122" customWidth="1"/>
    <col min="12822" max="12822" width="16.7109375" style="122" customWidth="1"/>
    <col min="12823" max="12874" width="10.28515625" style="122" customWidth="1"/>
    <col min="12875" max="13058" width="9.140625" style="122"/>
    <col min="13059" max="13059" width="4.28515625" style="122" customWidth="1"/>
    <col min="13060" max="13060" width="18" style="122" customWidth="1"/>
    <col min="13061" max="13061" width="5.7109375" style="122" customWidth="1"/>
    <col min="13062" max="13062" width="7.42578125" style="122" customWidth="1"/>
    <col min="13063" max="13063" width="4.28515625" style="122" customWidth="1"/>
    <col min="13064" max="13064" width="5.28515625" style="122" customWidth="1"/>
    <col min="13065" max="13065" width="4.140625" style="122" customWidth="1"/>
    <col min="13066" max="13066" width="5.85546875" style="122" customWidth="1"/>
    <col min="13067" max="13067" width="3.85546875" style="122" customWidth="1"/>
    <col min="13068" max="13068" width="7.140625" style="122" customWidth="1"/>
    <col min="13069" max="13069" width="4.140625" style="122" customWidth="1"/>
    <col min="13070" max="13070" width="6" style="122" customWidth="1"/>
    <col min="13071" max="13072" width="7.28515625" style="122" customWidth="1"/>
    <col min="13073" max="13073" width="11.85546875" style="122" customWidth="1"/>
    <col min="13074" max="13074" width="10.5703125" style="122" customWidth="1"/>
    <col min="13075" max="13075" width="12.5703125" style="122" customWidth="1"/>
    <col min="13076" max="13076" width="21.140625" style="122" customWidth="1"/>
    <col min="13077" max="13077" width="10.28515625" style="122" customWidth="1"/>
    <col min="13078" max="13078" width="16.7109375" style="122" customWidth="1"/>
    <col min="13079" max="13130" width="10.28515625" style="122" customWidth="1"/>
    <col min="13131" max="13314" width="9.140625" style="122"/>
    <col min="13315" max="13315" width="4.28515625" style="122" customWidth="1"/>
    <col min="13316" max="13316" width="18" style="122" customWidth="1"/>
    <col min="13317" max="13317" width="5.7109375" style="122" customWidth="1"/>
    <col min="13318" max="13318" width="7.42578125" style="122" customWidth="1"/>
    <col min="13319" max="13319" width="4.28515625" style="122" customWidth="1"/>
    <col min="13320" max="13320" width="5.28515625" style="122" customWidth="1"/>
    <col min="13321" max="13321" width="4.140625" style="122" customWidth="1"/>
    <col min="13322" max="13322" width="5.85546875" style="122" customWidth="1"/>
    <col min="13323" max="13323" width="3.85546875" style="122" customWidth="1"/>
    <col min="13324" max="13324" width="7.140625" style="122" customWidth="1"/>
    <col min="13325" max="13325" width="4.140625" style="122" customWidth="1"/>
    <col min="13326" max="13326" width="6" style="122" customWidth="1"/>
    <col min="13327" max="13328" width="7.28515625" style="122" customWidth="1"/>
    <col min="13329" max="13329" width="11.85546875" style="122" customWidth="1"/>
    <col min="13330" max="13330" width="10.5703125" style="122" customWidth="1"/>
    <col min="13331" max="13331" width="12.5703125" style="122" customWidth="1"/>
    <col min="13332" max="13332" width="21.140625" style="122" customWidth="1"/>
    <col min="13333" max="13333" width="10.28515625" style="122" customWidth="1"/>
    <col min="13334" max="13334" width="16.7109375" style="122" customWidth="1"/>
    <col min="13335" max="13386" width="10.28515625" style="122" customWidth="1"/>
    <col min="13387" max="13570" width="9.140625" style="122"/>
    <col min="13571" max="13571" width="4.28515625" style="122" customWidth="1"/>
    <col min="13572" max="13572" width="18" style="122" customWidth="1"/>
    <col min="13573" max="13573" width="5.7109375" style="122" customWidth="1"/>
    <col min="13574" max="13574" width="7.42578125" style="122" customWidth="1"/>
    <col min="13575" max="13575" width="4.28515625" style="122" customWidth="1"/>
    <col min="13576" max="13576" width="5.28515625" style="122" customWidth="1"/>
    <col min="13577" max="13577" width="4.140625" style="122" customWidth="1"/>
    <col min="13578" max="13578" width="5.85546875" style="122" customWidth="1"/>
    <col min="13579" max="13579" width="3.85546875" style="122" customWidth="1"/>
    <col min="13580" max="13580" width="7.140625" style="122" customWidth="1"/>
    <col min="13581" max="13581" width="4.140625" style="122" customWidth="1"/>
    <col min="13582" max="13582" width="6" style="122" customWidth="1"/>
    <col min="13583" max="13584" width="7.28515625" style="122" customWidth="1"/>
    <col min="13585" max="13585" width="11.85546875" style="122" customWidth="1"/>
    <col min="13586" max="13586" width="10.5703125" style="122" customWidth="1"/>
    <col min="13587" max="13587" width="12.5703125" style="122" customWidth="1"/>
    <col min="13588" max="13588" width="21.140625" style="122" customWidth="1"/>
    <col min="13589" max="13589" width="10.28515625" style="122" customWidth="1"/>
    <col min="13590" max="13590" width="16.7109375" style="122" customWidth="1"/>
    <col min="13591" max="13642" width="10.28515625" style="122" customWidth="1"/>
    <col min="13643" max="13826" width="9.140625" style="122"/>
    <col min="13827" max="13827" width="4.28515625" style="122" customWidth="1"/>
    <col min="13828" max="13828" width="18" style="122" customWidth="1"/>
    <col min="13829" max="13829" width="5.7109375" style="122" customWidth="1"/>
    <col min="13830" max="13830" width="7.42578125" style="122" customWidth="1"/>
    <col min="13831" max="13831" width="4.28515625" style="122" customWidth="1"/>
    <col min="13832" max="13832" width="5.28515625" style="122" customWidth="1"/>
    <col min="13833" max="13833" width="4.140625" style="122" customWidth="1"/>
    <col min="13834" max="13834" width="5.85546875" style="122" customWidth="1"/>
    <col min="13835" max="13835" width="3.85546875" style="122" customWidth="1"/>
    <col min="13836" max="13836" width="7.140625" style="122" customWidth="1"/>
    <col min="13837" max="13837" width="4.140625" style="122" customWidth="1"/>
    <col min="13838" max="13838" width="6" style="122" customWidth="1"/>
    <col min="13839" max="13840" width="7.28515625" style="122" customWidth="1"/>
    <col min="13841" max="13841" width="11.85546875" style="122" customWidth="1"/>
    <col min="13842" max="13842" width="10.5703125" style="122" customWidth="1"/>
    <col min="13843" max="13843" width="12.5703125" style="122" customWidth="1"/>
    <col min="13844" max="13844" width="21.140625" style="122" customWidth="1"/>
    <col min="13845" max="13845" width="10.28515625" style="122" customWidth="1"/>
    <col min="13846" max="13846" width="16.7109375" style="122" customWidth="1"/>
    <col min="13847" max="13898" width="10.28515625" style="122" customWidth="1"/>
    <col min="13899" max="14082" width="9.140625" style="122"/>
    <col min="14083" max="14083" width="4.28515625" style="122" customWidth="1"/>
    <col min="14084" max="14084" width="18" style="122" customWidth="1"/>
    <col min="14085" max="14085" width="5.7109375" style="122" customWidth="1"/>
    <col min="14086" max="14086" width="7.42578125" style="122" customWidth="1"/>
    <col min="14087" max="14087" width="4.28515625" style="122" customWidth="1"/>
    <col min="14088" max="14088" width="5.28515625" style="122" customWidth="1"/>
    <col min="14089" max="14089" width="4.140625" style="122" customWidth="1"/>
    <col min="14090" max="14090" width="5.85546875" style="122" customWidth="1"/>
    <col min="14091" max="14091" width="3.85546875" style="122" customWidth="1"/>
    <col min="14092" max="14092" width="7.140625" style="122" customWidth="1"/>
    <col min="14093" max="14093" width="4.140625" style="122" customWidth="1"/>
    <col min="14094" max="14094" width="6" style="122" customWidth="1"/>
    <col min="14095" max="14096" width="7.28515625" style="122" customWidth="1"/>
    <col min="14097" max="14097" width="11.85546875" style="122" customWidth="1"/>
    <col min="14098" max="14098" width="10.5703125" style="122" customWidth="1"/>
    <col min="14099" max="14099" width="12.5703125" style="122" customWidth="1"/>
    <col min="14100" max="14100" width="21.140625" style="122" customWidth="1"/>
    <col min="14101" max="14101" width="10.28515625" style="122" customWidth="1"/>
    <col min="14102" max="14102" width="16.7109375" style="122" customWidth="1"/>
    <col min="14103" max="14154" width="10.28515625" style="122" customWidth="1"/>
    <col min="14155" max="14338" width="9.140625" style="122"/>
    <col min="14339" max="14339" width="4.28515625" style="122" customWidth="1"/>
    <col min="14340" max="14340" width="18" style="122" customWidth="1"/>
    <col min="14341" max="14341" width="5.7109375" style="122" customWidth="1"/>
    <col min="14342" max="14342" width="7.42578125" style="122" customWidth="1"/>
    <col min="14343" max="14343" width="4.28515625" style="122" customWidth="1"/>
    <col min="14344" max="14344" width="5.28515625" style="122" customWidth="1"/>
    <col min="14345" max="14345" width="4.140625" style="122" customWidth="1"/>
    <col min="14346" max="14346" width="5.85546875" style="122" customWidth="1"/>
    <col min="14347" max="14347" width="3.85546875" style="122" customWidth="1"/>
    <col min="14348" max="14348" width="7.140625" style="122" customWidth="1"/>
    <col min="14349" max="14349" width="4.140625" style="122" customWidth="1"/>
    <col min="14350" max="14350" width="6" style="122" customWidth="1"/>
    <col min="14351" max="14352" width="7.28515625" style="122" customWidth="1"/>
    <col min="14353" max="14353" width="11.85546875" style="122" customWidth="1"/>
    <col min="14354" max="14354" width="10.5703125" style="122" customWidth="1"/>
    <col min="14355" max="14355" width="12.5703125" style="122" customWidth="1"/>
    <col min="14356" max="14356" width="21.140625" style="122" customWidth="1"/>
    <col min="14357" max="14357" width="10.28515625" style="122" customWidth="1"/>
    <col min="14358" max="14358" width="16.7109375" style="122" customWidth="1"/>
    <col min="14359" max="14410" width="10.28515625" style="122" customWidth="1"/>
    <col min="14411" max="14594" width="9.140625" style="122"/>
    <col min="14595" max="14595" width="4.28515625" style="122" customWidth="1"/>
    <col min="14596" max="14596" width="18" style="122" customWidth="1"/>
    <col min="14597" max="14597" width="5.7109375" style="122" customWidth="1"/>
    <col min="14598" max="14598" width="7.42578125" style="122" customWidth="1"/>
    <col min="14599" max="14599" width="4.28515625" style="122" customWidth="1"/>
    <col min="14600" max="14600" width="5.28515625" style="122" customWidth="1"/>
    <col min="14601" max="14601" width="4.140625" style="122" customWidth="1"/>
    <col min="14602" max="14602" width="5.85546875" style="122" customWidth="1"/>
    <col min="14603" max="14603" width="3.85546875" style="122" customWidth="1"/>
    <col min="14604" max="14604" width="7.140625" style="122" customWidth="1"/>
    <col min="14605" max="14605" width="4.140625" style="122" customWidth="1"/>
    <col min="14606" max="14606" width="6" style="122" customWidth="1"/>
    <col min="14607" max="14608" width="7.28515625" style="122" customWidth="1"/>
    <col min="14609" max="14609" width="11.85546875" style="122" customWidth="1"/>
    <col min="14610" max="14610" width="10.5703125" style="122" customWidth="1"/>
    <col min="14611" max="14611" width="12.5703125" style="122" customWidth="1"/>
    <col min="14612" max="14612" width="21.140625" style="122" customWidth="1"/>
    <col min="14613" max="14613" width="10.28515625" style="122" customWidth="1"/>
    <col min="14614" max="14614" width="16.7109375" style="122" customWidth="1"/>
    <col min="14615" max="14666" width="10.28515625" style="122" customWidth="1"/>
    <col min="14667" max="14850" width="9.140625" style="122"/>
    <col min="14851" max="14851" width="4.28515625" style="122" customWidth="1"/>
    <col min="14852" max="14852" width="18" style="122" customWidth="1"/>
    <col min="14853" max="14853" width="5.7109375" style="122" customWidth="1"/>
    <col min="14854" max="14854" width="7.42578125" style="122" customWidth="1"/>
    <col min="14855" max="14855" width="4.28515625" style="122" customWidth="1"/>
    <col min="14856" max="14856" width="5.28515625" style="122" customWidth="1"/>
    <col min="14857" max="14857" width="4.140625" style="122" customWidth="1"/>
    <col min="14858" max="14858" width="5.85546875" style="122" customWidth="1"/>
    <col min="14859" max="14859" width="3.85546875" style="122" customWidth="1"/>
    <col min="14860" max="14860" width="7.140625" style="122" customWidth="1"/>
    <col min="14861" max="14861" width="4.140625" style="122" customWidth="1"/>
    <col min="14862" max="14862" width="6" style="122" customWidth="1"/>
    <col min="14863" max="14864" width="7.28515625" style="122" customWidth="1"/>
    <col min="14865" max="14865" width="11.85546875" style="122" customWidth="1"/>
    <col min="14866" max="14866" width="10.5703125" style="122" customWidth="1"/>
    <col min="14867" max="14867" width="12.5703125" style="122" customWidth="1"/>
    <col min="14868" max="14868" width="21.140625" style="122" customWidth="1"/>
    <col min="14869" max="14869" width="10.28515625" style="122" customWidth="1"/>
    <col min="14870" max="14870" width="16.7109375" style="122" customWidth="1"/>
    <col min="14871" max="14922" width="10.28515625" style="122" customWidth="1"/>
    <col min="14923" max="15106" width="9.140625" style="122"/>
    <col min="15107" max="15107" width="4.28515625" style="122" customWidth="1"/>
    <col min="15108" max="15108" width="18" style="122" customWidth="1"/>
    <col min="15109" max="15109" width="5.7109375" style="122" customWidth="1"/>
    <col min="15110" max="15110" width="7.42578125" style="122" customWidth="1"/>
    <col min="15111" max="15111" width="4.28515625" style="122" customWidth="1"/>
    <col min="15112" max="15112" width="5.28515625" style="122" customWidth="1"/>
    <col min="15113" max="15113" width="4.140625" style="122" customWidth="1"/>
    <col min="15114" max="15114" width="5.85546875" style="122" customWidth="1"/>
    <col min="15115" max="15115" width="3.85546875" style="122" customWidth="1"/>
    <col min="15116" max="15116" width="7.140625" style="122" customWidth="1"/>
    <col min="15117" max="15117" width="4.140625" style="122" customWidth="1"/>
    <col min="15118" max="15118" width="6" style="122" customWidth="1"/>
    <col min="15119" max="15120" width="7.28515625" style="122" customWidth="1"/>
    <col min="15121" max="15121" width="11.85546875" style="122" customWidth="1"/>
    <col min="15122" max="15122" width="10.5703125" style="122" customWidth="1"/>
    <col min="15123" max="15123" width="12.5703125" style="122" customWidth="1"/>
    <col min="15124" max="15124" width="21.140625" style="122" customWidth="1"/>
    <col min="15125" max="15125" width="10.28515625" style="122" customWidth="1"/>
    <col min="15126" max="15126" width="16.7109375" style="122" customWidth="1"/>
    <col min="15127" max="15178" width="10.28515625" style="122" customWidth="1"/>
    <col min="15179" max="15362" width="9.140625" style="122"/>
    <col min="15363" max="15363" width="4.28515625" style="122" customWidth="1"/>
    <col min="15364" max="15364" width="18" style="122" customWidth="1"/>
    <col min="15365" max="15365" width="5.7109375" style="122" customWidth="1"/>
    <col min="15366" max="15366" width="7.42578125" style="122" customWidth="1"/>
    <col min="15367" max="15367" width="4.28515625" style="122" customWidth="1"/>
    <col min="15368" max="15368" width="5.28515625" style="122" customWidth="1"/>
    <col min="15369" max="15369" width="4.140625" style="122" customWidth="1"/>
    <col min="15370" max="15370" width="5.85546875" style="122" customWidth="1"/>
    <col min="15371" max="15371" width="3.85546875" style="122" customWidth="1"/>
    <col min="15372" max="15372" width="7.140625" style="122" customWidth="1"/>
    <col min="15373" max="15373" width="4.140625" style="122" customWidth="1"/>
    <col min="15374" max="15374" width="6" style="122" customWidth="1"/>
    <col min="15375" max="15376" width="7.28515625" style="122" customWidth="1"/>
    <col min="15377" max="15377" width="11.85546875" style="122" customWidth="1"/>
    <col min="15378" max="15378" width="10.5703125" style="122" customWidth="1"/>
    <col min="15379" max="15379" width="12.5703125" style="122" customWidth="1"/>
    <col min="15380" max="15380" width="21.140625" style="122" customWidth="1"/>
    <col min="15381" max="15381" width="10.28515625" style="122" customWidth="1"/>
    <col min="15382" max="15382" width="16.7109375" style="122" customWidth="1"/>
    <col min="15383" max="15434" width="10.28515625" style="122" customWidth="1"/>
    <col min="15435" max="15618" width="9.140625" style="122"/>
    <col min="15619" max="15619" width="4.28515625" style="122" customWidth="1"/>
    <col min="15620" max="15620" width="18" style="122" customWidth="1"/>
    <col min="15621" max="15621" width="5.7109375" style="122" customWidth="1"/>
    <col min="15622" max="15622" width="7.42578125" style="122" customWidth="1"/>
    <col min="15623" max="15623" width="4.28515625" style="122" customWidth="1"/>
    <col min="15624" max="15624" width="5.28515625" style="122" customWidth="1"/>
    <col min="15625" max="15625" width="4.140625" style="122" customWidth="1"/>
    <col min="15626" max="15626" width="5.85546875" style="122" customWidth="1"/>
    <col min="15627" max="15627" width="3.85546875" style="122" customWidth="1"/>
    <col min="15628" max="15628" width="7.140625" style="122" customWidth="1"/>
    <col min="15629" max="15629" width="4.140625" style="122" customWidth="1"/>
    <col min="15630" max="15630" width="6" style="122" customWidth="1"/>
    <col min="15631" max="15632" width="7.28515625" style="122" customWidth="1"/>
    <col min="15633" max="15633" width="11.85546875" style="122" customWidth="1"/>
    <col min="15634" max="15634" width="10.5703125" style="122" customWidth="1"/>
    <col min="15635" max="15635" width="12.5703125" style="122" customWidth="1"/>
    <col min="15636" max="15636" width="21.140625" style="122" customWidth="1"/>
    <col min="15637" max="15637" width="10.28515625" style="122" customWidth="1"/>
    <col min="15638" max="15638" width="16.7109375" style="122" customWidth="1"/>
    <col min="15639" max="15690" width="10.28515625" style="122" customWidth="1"/>
    <col min="15691" max="15874" width="9.140625" style="122"/>
    <col min="15875" max="15875" width="4.28515625" style="122" customWidth="1"/>
    <col min="15876" max="15876" width="18" style="122" customWidth="1"/>
    <col min="15877" max="15877" width="5.7109375" style="122" customWidth="1"/>
    <col min="15878" max="15878" width="7.42578125" style="122" customWidth="1"/>
    <col min="15879" max="15879" width="4.28515625" style="122" customWidth="1"/>
    <col min="15880" max="15880" width="5.28515625" style="122" customWidth="1"/>
    <col min="15881" max="15881" width="4.140625" style="122" customWidth="1"/>
    <col min="15882" max="15882" width="5.85546875" style="122" customWidth="1"/>
    <col min="15883" max="15883" width="3.85546875" style="122" customWidth="1"/>
    <col min="15884" max="15884" width="7.140625" style="122" customWidth="1"/>
    <col min="15885" max="15885" width="4.140625" style="122" customWidth="1"/>
    <col min="15886" max="15886" width="6" style="122" customWidth="1"/>
    <col min="15887" max="15888" width="7.28515625" style="122" customWidth="1"/>
    <col min="15889" max="15889" width="11.85546875" style="122" customWidth="1"/>
    <col min="15890" max="15890" width="10.5703125" style="122" customWidth="1"/>
    <col min="15891" max="15891" width="12.5703125" style="122" customWidth="1"/>
    <col min="15892" max="15892" width="21.140625" style="122" customWidth="1"/>
    <col min="15893" max="15893" width="10.28515625" style="122" customWidth="1"/>
    <col min="15894" max="15894" width="16.7109375" style="122" customWidth="1"/>
    <col min="15895" max="15946" width="10.28515625" style="122" customWidth="1"/>
    <col min="15947" max="16130" width="9.140625" style="122"/>
    <col min="16131" max="16131" width="4.28515625" style="122" customWidth="1"/>
    <col min="16132" max="16132" width="18" style="122" customWidth="1"/>
    <col min="16133" max="16133" width="5.7109375" style="122" customWidth="1"/>
    <col min="16134" max="16134" width="7.42578125" style="122" customWidth="1"/>
    <col min="16135" max="16135" width="4.28515625" style="122" customWidth="1"/>
    <col min="16136" max="16136" width="5.28515625" style="122" customWidth="1"/>
    <col min="16137" max="16137" width="4.140625" style="122" customWidth="1"/>
    <col min="16138" max="16138" width="5.85546875" style="122" customWidth="1"/>
    <col min="16139" max="16139" width="3.85546875" style="122" customWidth="1"/>
    <col min="16140" max="16140" width="7.140625" style="122" customWidth="1"/>
    <col min="16141" max="16141" width="4.140625" style="122" customWidth="1"/>
    <col min="16142" max="16142" width="6" style="122" customWidth="1"/>
    <col min="16143" max="16144" width="7.28515625" style="122" customWidth="1"/>
    <col min="16145" max="16145" width="11.85546875" style="122" customWidth="1"/>
    <col min="16146" max="16146" width="10.5703125" style="122" customWidth="1"/>
    <col min="16147" max="16147" width="12.5703125" style="122" customWidth="1"/>
    <col min="16148" max="16148" width="21.140625" style="122" customWidth="1"/>
    <col min="16149" max="16149" width="10.28515625" style="122" customWidth="1"/>
    <col min="16150" max="16150" width="16.7109375" style="122" customWidth="1"/>
    <col min="16151" max="16202" width="10.28515625" style="122" customWidth="1"/>
    <col min="16203" max="16384" width="9.140625" style="122"/>
  </cols>
  <sheetData>
    <row r="1" spans="1:75" s="108" customFormat="1" ht="23.25">
      <c r="A1" s="103" t="s">
        <v>363</v>
      </c>
      <c r="B1" s="104" t="s">
        <v>0</v>
      </c>
      <c r="C1" s="105"/>
      <c r="D1" s="105"/>
      <c r="E1" s="106"/>
      <c r="F1" s="106"/>
      <c r="G1" s="253"/>
      <c r="H1" s="107"/>
      <c r="I1" s="107"/>
      <c r="J1" s="107"/>
      <c r="K1" s="107"/>
      <c r="L1" s="107"/>
      <c r="Q1" s="437"/>
      <c r="R1" s="437"/>
      <c r="S1" s="437"/>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10"/>
      <c r="BN1" s="110"/>
      <c r="BO1" s="110"/>
      <c r="BP1" s="110"/>
      <c r="BQ1" s="110"/>
      <c r="BR1" s="110"/>
      <c r="BS1" s="110"/>
      <c r="BT1" s="110"/>
      <c r="BU1" s="110"/>
      <c r="BV1" s="110"/>
      <c r="BW1" s="110"/>
    </row>
    <row r="2" spans="1:75" s="108" customFormat="1" ht="23.25">
      <c r="A2" s="103" t="s">
        <v>369</v>
      </c>
      <c r="B2" s="104"/>
      <c r="C2" s="105"/>
      <c r="D2" s="105"/>
      <c r="E2" s="106"/>
      <c r="F2" s="106"/>
      <c r="G2" s="253"/>
      <c r="H2" s="107"/>
      <c r="I2" s="107"/>
      <c r="J2" s="107"/>
      <c r="K2" s="107"/>
      <c r="L2" s="107"/>
      <c r="Q2" s="437"/>
      <c r="R2" s="437"/>
      <c r="S2" s="437"/>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10"/>
      <c r="BM2" s="110"/>
      <c r="BN2" s="110"/>
      <c r="BO2" s="110"/>
      <c r="BP2" s="110"/>
      <c r="BQ2" s="110"/>
      <c r="BR2" s="110"/>
      <c r="BS2" s="110"/>
      <c r="BT2" s="110"/>
      <c r="BU2" s="110"/>
      <c r="BV2" s="110"/>
    </row>
    <row r="3" spans="1:75" s="108" customFormat="1" ht="23.25">
      <c r="A3" s="103"/>
      <c r="B3" s="104"/>
      <c r="C3" s="105"/>
      <c r="D3" s="105"/>
      <c r="E3" s="106"/>
      <c r="F3" s="106"/>
      <c r="G3" s="253"/>
      <c r="H3" s="107"/>
      <c r="I3" s="107"/>
      <c r="J3" s="107"/>
      <c r="K3" s="107"/>
      <c r="L3" s="107"/>
      <c r="Q3" s="437"/>
      <c r="R3" s="437"/>
      <c r="S3" s="437"/>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10"/>
      <c r="BM3" s="110"/>
      <c r="BN3" s="110"/>
      <c r="BO3" s="110"/>
      <c r="BP3" s="110"/>
      <c r="BQ3" s="110"/>
      <c r="BR3" s="110"/>
      <c r="BS3" s="110"/>
      <c r="BT3" s="110"/>
      <c r="BU3" s="110"/>
      <c r="BV3" s="110"/>
    </row>
    <row r="4" spans="1:75" s="439" customFormat="1" ht="18.75">
      <c r="A4" s="438"/>
      <c r="C4" s="440"/>
      <c r="D4" s="440"/>
      <c r="E4" s="440"/>
      <c r="F4" s="440"/>
      <c r="G4" s="441"/>
      <c r="H4" s="442"/>
      <c r="I4" s="442"/>
      <c r="K4" s="442"/>
      <c r="L4" s="443" t="s">
        <v>364</v>
      </c>
      <c r="Q4" s="444"/>
      <c r="R4" s="444"/>
      <c r="S4" s="444"/>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446"/>
      <c r="BM4" s="446"/>
      <c r="BN4" s="446"/>
      <c r="BO4" s="446"/>
      <c r="BP4" s="446"/>
      <c r="BQ4" s="446"/>
      <c r="BR4" s="446"/>
      <c r="BS4" s="446"/>
      <c r="BT4" s="446"/>
      <c r="BU4" s="446"/>
      <c r="BV4" s="446"/>
    </row>
    <row r="5" spans="1:75" s="440" customFormat="1" ht="18.75">
      <c r="A5" s="442"/>
      <c r="B5" s="441"/>
      <c r="C5" s="442"/>
      <c r="D5" s="442"/>
      <c r="E5" s="442"/>
      <c r="F5" s="442"/>
      <c r="G5" s="447"/>
      <c r="H5" s="448"/>
      <c r="I5" s="448"/>
      <c r="J5" s="439"/>
      <c r="K5" s="448"/>
      <c r="L5" s="443" t="s">
        <v>365</v>
      </c>
      <c r="M5" s="447"/>
      <c r="N5" s="449"/>
      <c r="O5" s="439"/>
      <c r="P5" s="450"/>
      <c r="Q5" s="447"/>
      <c r="R5" s="447"/>
      <c r="S5" s="447"/>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1"/>
      <c r="BA5" s="451"/>
      <c r="BB5" s="451"/>
      <c r="BC5" s="451"/>
      <c r="BD5" s="451"/>
      <c r="BE5" s="451"/>
      <c r="BF5" s="451"/>
      <c r="BG5" s="451"/>
      <c r="BH5" s="451"/>
      <c r="BI5" s="451"/>
      <c r="BJ5" s="451"/>
      <c r="BK5" s="451"/>
      <c r="BL5" s="452"/>
      <c r="BM5" s="452"/>
      <c r="BN5" s="452"/>
      <c r="BO5" s="452"/>
      <c r="BP5" s="452"/>
      <c r="BQ5" s="452"/>
      <c r="BR5" s="452"/>
      <c r="BS5" s="452"/>
      <c r="BT5" s="452"/>
      <c r="BU5" s="452"/>
      <c r="BV5" s="452"/>
    </row>
    <row r="6" spans="1:75" ht="24" thickBot="1">
      <c r="A6" s="453"/>
      <c r="B6" s="454"/>
      <c r="C6" s="455"/>
      <c r="D6" s="455"/>
      <c r="E6" s="107"/>
      <c r="F6" s="107"/>
      <c r="G6" s="107"/>
      <c r="H6" s="456"/>
      <c r="I6" s="456"/>
      <c r="J6" s="122"/>
      <c r="K6" s="456"/>
      <c r="L6" s="457"/>
      <c r="M6" s="107"/>
      <c r="O6" s="122"/>
      <c r="Q6" s="458"/>
      <c r="R6" s="458"/>
      <c r="S6" s="458"/>
    </row>
    <row r="7" spans="1:75" s="129" customFormat="1" ht="12.75" customHeight="1" thickTop="1">
      <c r="A7" s="583" t="s">
        <v>158</v>
      </c>
      <c r="B7" s="583" t="s">
        <v>10</v>
      </c>
      <c r="C7" s="583" t="s">
        <v>371</v>
      </c>
      <c r="D7" s="583" t="s">
        <v>160</v>
      </c>
      <c r="E7" s="587" t="s">
        <v>370</v>
      </c>
      <c r="F7" s="587"/>
      <c r="G7" s="587"/>
      <c r="H7" s="587"/>
      <c r="I7" s="587"/>
      <c r="J7" s="587"/>
      <c r="K7" s="587"/>
      <c r="L7" s="587"/>
      <c r="M7" s="587"/>
      <c r="N7" s="588" t="s">
        <v>373</v>
      </c>
      <c r="O7" s="556" t="s">
        <v>163</v>
      </c>
      <c r="P7" s="556" t="s">
        <v>164</v>
      </c>
      <c r="Q7" s="556" t="s">
        <v>360</v>
      </c>
      <c r="R7" s="556" t="s">
        <v>359</v>
      </c>
      <c r="S7" s="559" t="s">
        <v>361</v>
      </c>
      <c r="T7" s="583" t="s">
        <v>17</v>
      </c>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7"/>
      <c r="AS7" s="127"/>
      <c r="AT7" s="127"/>
      <c r="AU7" s="127"/>
      <c r="AV7" s="127"/>
      <c r="AW7" s="127"/>
      <c r="AX7" s="127"/>
      <c r="AY7" s="127"/>
      <c r="AZ7" s="127"/>
      <c r="BA7" s="127"/>
      <c r="BB7" s="127"/>
      <c r="BC7" s="127"/>
      <c r="BD7" s="127"/>
      <c r="BE7" s="127"/>
      <c r="BF7" s="127"/>
      <c r="BG7" s="127"/>
      <c r="BH7" s="127"/>
      <c r="BI7" s="127"/>
      <c r="BJ7" s="127"/>
      <c r="BK7" s="127"/>
      <c r="BL7" s="127"/>
      <c r="BM7" s="128"/>
      <c r="BN7" s="128"/>
      <c r="BO7" s="128"/>
      <c r="BP7" s="128"/>
      <c r="BQ7" s="128"/>
      <c r="BR7" s="128"/>
      <c r="BS7" s="128"/>
      <c r="BT7" s="128"/>
      <c r="BU7" s="128"/>
      <c r="BV7" s="128"/>
      <c r="BW7" s="128"/>
    </row>
    <row r="8" spans="1:75" s="129" customFormat="1" ht="12.75">
      <c r="A8" s="584"/>
      <c r="B8" s="584"/>
      <c r="C8" s="584"/>
      <c r="D8" s="584"/>
      <c r="E8" s="586" t="s">
        <v>18</v>
      </c>
      <c r="F8" s="586" t="s">
        <v>19</v>
      </c>
      <c r="G8" s="586" t="s">
        <v>22</v>
      </c>
      <c r="H8" s="586" t="s">
        <v>165</v>
      </c>
      <c r="I8" s="587" t="s">
        <v>21</v>
      </c>
      <c r="J8" s="587"/>
      <c r="K8" s="587" t="s">
        <v>23</v>
      </c>
      <c r="L8" s="587"/>
      <c r="M8" s="583" t="s">
        <v>372</v>
      </c>
      <c r="N8" s="589"/>
      <c r="O8" s="557"/>
      <c r="P8" s="557"/>
      <c r="Q8" s="557"/>
      <c r="R8" s="557"/>
      <c r="S8" s="560"/>
      <c r="T8" s="584"/>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7"/>
      <c r="AS8" s="127"/>
      <c r="AT8" s="127"/>
      <c r="AU8" s="127"/>
      <c r="AV8" s="127"/>
      <c r="AW8" s="127"/>
      <c r="AX8" s="127"/>
      <c r="AY8" s="127"/>
      <c r="AZ8" s="127"/>
      <c r="BA8" s="127"/>
      <c r="BB8" s="127"/>
      <c r="BC8" s="127"/>
      <c r="BD8" s="127"/>
      <c r="BE8" s="127"/>
      <c r="BF8" s="127"/>
      <c r="BG8" s="127"/>
      <c r="BH8" s="127"/>
      <c r="BI8" s="127"/>
      <c r="BJ8" s="127"/>
      <c r="BK8" s="127"/>
      <c r="BL8" s="127"/>
      <c r="BM8" s="128"/>
      <c r="BN8" s="128"/>
      <c r="BO8" s="128"/>
      <c r="BP8" s="128"/>
      <c r="BQ8" s="128"/>
      <c r="BR8" s="128"/>
      <c r="BS8" s="128"/>
      <c r="BT8" s="128"/>
      <c r="BU8" s="128"/>
      <c r="BV8" s="128"/>
      <c r="BW8" s="128"/>
    </row>
    <row r="9" spans="1:75" s="137" customFormat="1" ht="56.25" customHeight="1">
      <c r="A9" s="585"/>
      <c r="B9" s="585"/>
      <c r="C9" s="585"/>
      <c r="D9" s="585"/>
      <c r="E9" s="586"/>
      <c r="F9" s="586"/>
      <c r="G9" s="586"/>
      <c r="H9" s="586"/>
      <c r="I9" s="459" t="s">
        <v>169</v>
      </c>
      <c r="J9" s="459" t="s">
        <v>170</v>
      </c>
      <c r="K9" s="459" t="s">
        <v>169</v>
      </c>
      <c r="L9" s="459" t="s">
        <v>170</v>
      </c>
      <c r="M9" s="558"/>
      <c r="N9" s="590"/>
      <c r="O9" s="558"/>
      <c r="P9" s="558"/>
      <c r="Q9" s="558"/>
      <c r="R9" s="558"/>
      <c r="S9" s="561"/>
      <c r="T9" s="585"/>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7"/>
      <c r="AS9" s="127"/>
      <c r="AT9" s="127"/>
      <c r="AU9" s="127"/>
      <c r="AV9" s="127"/>
      <c r="AW9" s="127"/>
      <c r="AX9" s="127"/>
      <c r="AY9" s="127"/>
      <c r="AZ9" s="127"/>
      <c r="BA9" s="127"/>
      <c r="BB9" s="127"/>
      <c r="BC9" s="127"/>
      <c r="BD9" s="127"/>
      <c r="BE9" s="127"/>
      <c r="BF9" s="127"/>
      <c r="BG9" s="127"/>
      <c r="BH9" s="127"/>
      <c r="BI9" s="127"/>
      <c r="BJ9" s="127"/>
      <c r="BK9" s="127"/>
      <c r="BL9" s="127"/>
      <c r="BM9" s="128"/>
      <c r="BN9" s="128"/>
      <c r="BO9" s="128"/>
      <c r="BP9" s="128"/>
      <c r="BQ9" s="128"/>
      <c r="BR9" s="128"/>
      <c r="BS9" s="128"/>
      <c r="BT9" s="128"/>
      <c r="BU9" s="128"/>
      <c r="BV9" s="128"/>
      <c r="BW9" s="128"/>
    </row>
    <row r="10" spans="1:75" s="121" customFormat="1" ht="24" customHeight="1">
      <c r="A10" s="468">
        <v>1</v>
      </c>
      <c r="B10" s="468" t="s">
        <v>366</v>
      </c>
      <c r="C10" s="469"/>
      <c r="D10" s="155">
        <v>2.25</v>
      </c>
      <c r="E10" s="155"/>
      <c r="F10" s="155">
        <v>0.3</v>
      </c>
      <c r="G10" s="155"/>
      <c r="H10" s="155">
        <v>0.2</v>
      </c>
      <c r="I10" s="156">
        <v>20</v>
      </c>
      <c r="J10" s="158">
        <f>(D10+E10+L10)*I10/100</f>
        <v>0.45</v>
      </c>
      <c r="K10" s="159"/>
      <c r="L10" s="161"/>
      <c r="M10" s="158">
        <f>(E10+F10+G10+H10+J10+L10)</f>
        <v>0.95</v>
      </c>
      <c r="N10" s="158">
        <f>M10+D10</f>
        <v>3.2</v>
      </c>
      <c r="O10" s="159">
        <f>N10*1390000</f>
        <v>4448000</v>
      </c>
      <c r="P10" s="159">
        <f>(D10+E10+L10)*1390000*10.5%</f>
        <v>328387.5</v>
      </c>
      <c r="Q10" s="159">
        <f>O10-P10</f>
        <v>4119612.5</v>
      </c>
      <c r="R10" s="473"/>
      <c r="S10" s="474">
        <f t="shared" ref="S10:S11" si="0">Q10/22*R10</f>
        <v>0</v>
      </c>
      <c r="T10" s="159"/>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row>
    <row r="11" spans="1:75" s="189" customFormat="1" ht="24" customHeight="1">
      <c r="A11" s="470">
        <v>2</v>
      </c>
      <c r="B11" s="470" t="s">
        <v>367</v>
      </c>
      <c r="C11" s="471"/>
      <c r="D11" s="155">
        <v>2.0499999999999998</v>
      </c>
      <c r="E11" s="155"/>
      <c r="F11" s="155">
        <v>0.3</v>
      </c>
      <c r="G11" s="155"/>
      <c r="H11" s="155">
        <v>0.2</v>
      </c>
      <c r="I11" s="156">
        <v>20</v>
      </c>
      <c r="J11" s="158">
        <f>(D11+E11+L11)*I11/100</f>
        <v>0.41</v>
      </c>
      <c r="K11" s="159"/>
      <c r="L11" s="161"/>
      <c r="M11" s="158">
        <f>(E11+F11+G11+H11+J11+L11)</f>
        <v>0.90999999999999992</v>
      </c>
      <c r="N11" s="158">
        <f>M11+D11</f>
        <v>2.96</v>
      </c>
      <c r="O11" s="159">
        <f>N11*1390000</f>
        <v>4114400</v>
      </c>
      <c r="P11" s="159">
        <f>(D11+E11+L11)*1390000*10.5%</f>
        <v>299197.49999999994</v>
      </c>
      <c r="Q11" s="159">
        <f>O11-P11</f>
        <v>3815202.5</v>
      </c>
      <c r="R11" s="343"/>
      <c r="S11" s="474">
        <f t="shared" si="0"/>
        <v>0</v>
      </c>
      <c r="T11" s="159"/>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1"/>
      <c r="BN11" s="121"/>
      <c r="BO11" s="121"/>
      <c r="BP11" s="121"/>
      <c r="BQ11" s="121"/>
      <c r="BR11" s="121"/>
      <c r="BS11" s="121"/>
      <c r="BT11" s="121"/>
      <c r="BU11" s="121"/>
      <c r="BV11" s="121"/>
      <c r="BW11" s="121"/>
    </row>
    <row r="12" spans="1:75" s="212" customFormat="1" ht="24" customHeight="1">
      <c r="A12" s="472"/>
      <c r="B12" s="472" t="s">
        <v>368</v>
      </c>
      <c r="C12" s="472"/>
      <c r="D12" s="460">
        <f>SUM(D10:D11)</f>
        <v>4.3</v>
      </c>
      <c r="E12" s="460">
        <f>SUM(E10:E11)</f>
        <v>0</v>
      </c>
      <c r="F12" s="460">
        <f>SUM(F10:F11)</f>
        <v>0.6</v>
      </c>
      <c r="G12" s="460">
        <f>SUM(G10:G11)</f>
        <v>0</v>
      </c>
      <c r="H12" s="460">
        <f>SUM(H10:H11)</f>
        <v>0.4</v>
      </c>
      <c r="I12" s="460"/>
      <c r="J12" s="460">
        <f t="shared" ref="J12:S12" si="1">SUM(J10:J11)</f>
        <v>0.86</v>
      </c>
      <c r="K12" s="460">
        <f t="shared" si="1"/>
        <v>0</v>
      </c>
      <c r="L12" s="460">
        <f t="shared" si="1"/>
        <v>0</v>
      </c>
      <c r="M12" s="461">
        <f t="shared" si="1"/>
        <v>1.8599999999999999</v>
      </c>
      <c r="N12" s="461">
        <f t="shared" si="1"/>
        <v>6.16</v>
      </c>
      <c r="O12" s="462">
        <f t="shared" si="1"/>
        <v>8562400</v>
      </c>
      <c r="P12" s="462">
        <f t="shared" si="1"/>
        <v>627585</v>
      </c>
      <c r="Q12" s="462">
        <f t="shared" si="1"/>
        <v>7934815</v>
      </c>
      <c r="R12" s="462">
        <f t="shared" si="1"/>
        <v>0</v>
      </c>
      <c r="S12" s="462">
        <f t="shared" si="1"/>
        <v>0</v>
      </c>
      <c r="T12" s="463"/>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1"/>
      <c r="BN12" s="211"/>
      <c r="BO12" s="211"/>
      <c r="BP12" s="211"/>
      <c r="BQ12" s="211"/>
      <c r="BR12" s="211"/>
      <c r="BS12" s="211"/>
      <c r="BT12" s="211"/>
      <c r="BU12" s="211"/>
      <c r="BV12" s="211"/>
      <c r="BW12" s="211"/>
    </row>
    <row r="13" spans="1:75" ht="18.75">
      <c r="A13" s="240"/>
      <c r="B13" s="241" t="s">
        <v>374</v>
      </c>
      <c r="D13" s="241"/>
      <c r="E13" s="535"/>
      <c r="G13" s="241"/>
      <c r="H13" s="535" t="s">
        <v>378</v>
      </c>
      <c r="M13" s="244"/>
      <c r="N13" s="245"/>
      <c r="O13" s="246"/>
      <c r="P13" s="247"/>
      <c r="Q13" s="464"/>
      <c r="R13" s="464"/>
      <c r="S13" s="464"/>
      <c r="BL13" s="120"/>
      <c r="BW13" s="121"/>
    </row>
    <row r="14" spans="1:75" s="234" customFormat="1" ht="12.75">
      <c r="A14" s="221"/>
      <c r="D14" s="465"/>
      <c r="F14" s="233"/>
      <c r="G14" s="466"/>
      <c r="H14" s="466"/>
      <c r="I14" s="466"/>
    </row>
    <row r="15" spans="1:75" s="431" customFormat="1" ht="15.75">
      <c r="A15" s="81"/>
      <c r="B15" s="82"/>
      <c r="C15" s="83"/>
      <c r="D15" s="84"/>
      <c r="E15" s="85"/>
      <c r="F15" s="85"/>
      <c r="G15" s="85"/>
      <c r="H15" s="85"/>
      <c r="I15" s="85"/>
      <c r="J15" s="85"/>
      <c r="K15" s="212"/>
      <c r="L15" s="212"/>
      <c r="M15" s="212"/>
      <c r="N15" s="214"/>
      <c r="O15" s="214"/>
      <c r="P15" s="309" t="s">
        <v>153</v>
      </c>
      <c r="Q15" s="85"/>
      <c r="R15" s="85"/>
      <c r="S15" s="85"/>
      <c r="T15" s="85"/>
      <c r="U15" s="86"/>
    </row>
    <row r="16" spans="1:75" s="224" customFormat="1" ht="15.75">
      <c r="A16" s="467"/>
      <c r="B16" s="312" t="s">
        <v>346</v>
      </c>
      <c r="C16" s="282"/>
      <c r="D16" s="212"/>
      <c r="E16" s="212"/>
      <c r="F16" s="214"/>
      <c r="G16" s="214"/>
      <c r="H16" s="214"/>
      <c r="I16" s="212"/>
      <c r="J16" s="212"/>
      <c r="K16" s="283" t="s">
        <v>347</v>
      </c>
      <c r="L16" s="284"/>
      <c r="M16" s="212"/>
      <c r="N16" s="283"/>
      <c r="O16" s="88"/>
      <c r="P16" s="283"/>
      <c r="Q16" s="310" t="s">
        <v>154</v>
      </c>
      <c r="R16" s="283"/>
      <c r="S16" s="283"/>
      <c r="T16" s="283"/>
      <c r="U16" s="212"/>
    </row>
    <row r="17" spans="1:81" s="432" customFormat="1" ht="15.75">
      <c r="A17" s="307" t="s">
        <v>348</v>
      </c>
      <c r="B17" s="221"/>
      <c r="C17" s="286"/>
      <c r="D17" s="287"/>
      <c r="E17" s="212"/>
      <c r="F17" s="214"/>
      <c r="G17" s="214"/>
      <c r="H17" s="214"/>
      <c r="I17" s="307" t="s">
        <v>352</v>
      </c>
      <c r="J17" s="214"/>
      <c r="K17" s="221"/>
      <c r="L17" s="286"/>
      <c r="M17" s="288"/>
      <c r="N17" s="281"/>
      <c r="O17" s="88"/>
      <c r="P17" s="281"/>
      <c r="Q17" s="289"/>
      <c r="R17" s="281"/>
      <c r="S17" s="281"/>
      <c r="T17" s="281"/>
      <c r="U17" s="212"/>
    </row>
    <row r="18" spans="1:81" s="432" customFormat="1" ht="15.75">
      <c r="A18" s="226"/>
      <c r="B18" s="221"/>
      <c r="C18" s="290"/>
      <c r="D18" s="290"/>
      <c r="E18" s="212"/>
      <c r="F18" s="212"/>
      <c r="G18" s="212"/>
      <c r="H18" s="212"/>
      <c r="I18" s="212"/>
      <c r="J18" s="290"/>
      <c r="K18" s="290"/>
      <c r="L18" s="290"/>
      <c r="M18" s="290"/>
      <c r="N18" s="281"/>
      <c r="O18" s="89"/>
      <c r="P18" s="281"/>
      <c r="Q18" s="289"/>
      <c r="R18" s="281"/>
      <c r="S18" s="281"/>
      <c r="T18" s="281"/>
      <c r="U18" s="212"/>
    </row>
    <row r="19" spans="1:81" s="433" customFormat="1" ht="15" customHeight="1">
      <c r="A19" s="226"/>
      <c r="B19" s="221"/>
      <c r="C19" s="291"/>
      <c r="D19" s="281"/>
      <c r="E19" s="212"/>
      <c r="F19" s="212"/>
      <c r="G19" s="212"/>
      <c r="H19" s="212"/>
      <c r="I19" s="212"/>
      <c r="J19" s="281"/>
      <c r="K19" s="292"/>
      <c r="L19" s="293"/>
      <c r="M19" s="212"/>
      <c r="N19" s="281"/>
      <c r="O19" s="89"/>
      <c r="P19" s="281"/>
      <c r="Q19" s="289"/>
      <c r="R19" s="281"/>
      <c r="S19" s="281"/>
      <c r="T19" s="281"/>
      <c r="U19" s="212"/>
    </row>
    <row r="20" spans="1:81" s="433" customFormat="1" ht="15" customHeight="1">
      <c r="A20" s="226"/>
      <c r="B20" s="221"/>
      <c r="C20" s="291"/>
      <c r="D20" s="281"/>
      <c r="E20" s="212"/>
      <c r="F20" s="212"/>
      <c r="G20" s="212"/>
      <c r="H20" s="212"/>
      <c r="I20" s="212"/>
      <c r="J20" s="281"/>
      <c r="K20" s="292"/>
      <c r="L20" s="293"/>
      <c r="M20" s="212"/>
      <c r="N20" s="281"/>
      <c r="O20" s="91"/>
      <c r="P20" s="281"/>
      <c r="Q20" s="289"/>
      <c r="R20" s="281"/>
      <c r="S20" s="281"/>
      <c r="T20" s="281"/>
      <c r="U20" s="212"/>
    </row>
    <row r="21" spans="1:81" s="104" customFormat="1" ht="15.75">
      <c r="A21" s="226"/>
      <c r="B21" s="221"/>
      <c r="C21" s="291"/>
      <c r="D21" s="281"/>
      <c r="E21" s="212"/>
      <c r="F21" s="212"/>
      <c r="G21" s="212"/>
      <c r="H21" s="212"/>
      <c r="I21" s="212"/>
      <c r="J21" s="281"/>
      <c r="K21" s="292"/>
      <c r="L21" s="293"/>
      <c r="M21" s="212"/>
      <c r="N21" s="281"/>
      <c r="O21" s="90"/>
      <c r="P21" s="281"/>
      <c r="Q21" s="289"/>
      <c r="R21" s="281"/>
      <c r="S21" s="281"/>
      <c r="T21" s="281"/>
      <c r="U21" s="212"/>
      <c r="V21" s="434"/>
      <c r="W21" s="434"/>
      <c r="X21" s="434"/>
      <c r="Y21" s="434"/>
      <c r="Z21" s="434"/>
      <c r="AA21" s="434"/>
      <c r="AB21" s="434"/>
      <c r="AC21" s="434"/>
      <c r="AD21" s="434"/>
      <c r="AE21" s="434"/>
      <c r="AF21" s="434"/>
      <c r="AG21" s="434"/>
      <c r="AH21" s="434"/>
      <c r="AI21" s="434"/>
      <c r="AJ21" s="434"/>
      <c r="AK21" s="434"/>
      <c r="AL21" s="434"/>
      <c r="AM21" s="434"/>
      <c r="AN21" s="434"/>
      <c r="AO21" s="434"/>
      <c r="AP21" s="434"/>
      <c r="AQ21" s="434"/>
      <c r="AR21" s="434"/>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5"/>
      <c r="BT21" s="435"/>
      <c r="BU21" s="435"/>
      <c r="BV21" s="435"/>
      <c r="BW21" s="435"/>
      <c r="BX21" s="435"/>
      <c r="BY21" s="435"/>
      <c r="BZ21" s="435"/>
      <c r="CA21" s="435"/>
      <c r="CB21" s="435"/>
      <c r="CC21" s="435"/>
    </row>
    <row r="22" spans="1:81" ht="15.75">
      <c r="A22" s="308" t="s">
        <v>349</v>
      </c>
      <c r="B22" s="227"/>
      <c r="C22" s="227"/>
      <c r="D22" s="212"/>
      <c r="E22" s="212"/>
      <c r="F22" s="212"/>
      <c r="G22" s="212"/>
      <c r="H22" s="212"/>
      <c r="I22" s="311" t="s">
        <v>155</v>
      </c>
      <c r="J22" s="212"/>
      <c r="K22" s="229"/>
      <c r="L22" s="304"/>
      <c r="M22" s="212" t="s">
        <v>344</v>
      </c>
      <c r="N22" s="228"/>
      <c r="O22" s="90"/>
      <c r="P22" s="90"/>
      <c r="Q22" s="228" t="s">
        <v>350</v>
      </c>
      <c r="R22" s="228"/>
      <c r="S22" s="228"/>
      <c r="T22" s="228"/>
      <c r="U22" s="212"/>
      <c r="BL22" s="120"/>
      <c r="BM22" s="120"/>
      <c r="BN22" s="120"/>
      <c r="BO22" s="120"/>
      <c r="BP22" s="120"/>
      <c r="BQ22" s="120"/>
      <c r="BR22" s="120"/>
      <c r="BW22" s="121"/>
      <c r="BX22" s="121"/>
      <c r="BY22" s="121"/>
      <c r="BZ22" s="121"/>
      <c r="CA22" s="121"/>
      <c r="CB22" s="121"/>
      <c r="CC22" s="121"/>
    </row>
    <row r="23" spans="1:81" ht="15.75">
      <c r="A23" s="233"/>
      <c r="B23" s="212"/>
      <c r="C23" s="234"/>
      <c r="D23" s="224"/>
      <c r="E23" s="224"/>
      <c r="F23" s="224"/>
      <c r="G23" s="224"/>
      <c r="H23" s="212"/>
      <c r="I23" s="212"/>
      <c r="J23" s="212"/>
      <c r="K23" s="212"/>
      <c r="L23" s="212"/>
      <c r="M23" s="212"/>
      <c r="N23" s="212"/>
      <c r="O23" s="212"/>
      <c r="P23" s="212"/>
      <c r="Q23" s="212"/>
      <c r="R23" s="224"/>
      <c r="S23" s="224"/>
      <c r="T23" s="224"/>
      <c r="U23" s="235"/>
      <c r="BL23" s="120"/>
      <c r="BM23" s="120"/>
      <c r="BN23" s="120"/>
      <c r="BO23" s="120"/>
      <c r="BP23" s="120"/>
      <c r="BQ23" s="120"/>
      <c r="BR23" s="120"/>
      <c r="BW23" s="121"/>
      <c r="BX23" s="121"/>
      <c r="BY23" s="121"/>
      <c r="BZ23" s="121"/>
      <c r="CA23" s="121"/>
      <c r="CB23" s="121"/>
      <c r="CC23" s="121"/>
    </row>
  </sheetData>
  <mergeCells count="19">
    <mergeCell ref="A7:A9"/>
    <mergeCell ref="B7:B9"/>
    <mergeCell ref="C7:C9"/>
    <mergeCell ref="D7:D9"/>
    <mergeCell ref="E7:M7"/>
    <mergeCell ref="T7:T9"/>
    <mergeCell ref="E8:E9"/>
    <mergeCell ref="F8:F9"/>
    <mergeCell ref="G8:G9"/>
    <mergeCell ref="H8:H9"/>
    <mergeCell ref="I8:J8"/>
    <mergeCell ref="K8:L8"/>
    <mergeCell ref="N7:N9"/>
    <mergeCell ref="R7:R9"/>
    <mergeCell ref="S7:S9"/>
    <mergeCell ref="M8:M9"/>
    <mergeCell ref="O7:O9"/>
    <mergeCell ref="P7:P9"/>
    <mergeCell ref="Q7:Q9"/>
  </mergeCells>
  <pageMargins left="0.25" right="0.2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12 TRẠM Y TẾ</vt:lpstr>
      <vt:lpstr>Dự phòng</vt:lpstr>
      <vt:lpstr>Điều trị</vt:lpstr>
      <vt:lpstr>hợp đồng 68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W7X64</cp:lastModifiedBy>
  <cp:lastPrinted>2019-05-10T03:27:58Z</cp:lastPrinted>
  <dcterms:created xsi:type="dcterms:W3CDTF">2019-05-10T00:22:28Z</dcterms:created>
  <dcterms:modified xsi:type="dcterms:W3CDTF">2019-05-15T01:30:04Z</dcterms:modified>
</cp:coreProperties>
</file>