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120" windowWidth="20730" windowHeight="11760" activeTab="2"/>
  </bookViews>
  <sheets>
    <sheet name="12 TRẠM Y TẾ" sheetId="1" r:id="rId1"/>
    <sheet name="Dự phòng" sheetId="2" r:id="rId2"/>
    <sheet name="Điều trị" sheetId="3" r:id="rId3"/>
    <sheet name="hợp đồng 68" sheetId="4" r:id="rId4"/>
  </sheets>
  <calcPr calcId="125725"/>
</workbook>
</file>

<file path=xl/calcChain.xml><?xml version="1.0" encoding="utf-8"?>
<calcChain xmlns="http://schemas.openxmlformats.org/spreadsheetml/2006/main">
  <c r="H30" i="1"/>
  <c r="L12" i="4" l="1"/>
  <c r="K12"/>
  <c r="H12"/>
  <c r="G12"/>
  <c r="F12"/>
  <c r="E12"/>
  <c r="D12"/>
  <c r="P11"/>
  <c r="M11"/>
  <c r="N11" s="1"/>
  <c r="O11" s="1"/>
  <c r="J11"/>
  <c r="P10"/>
  <c r="P12" s="1"/>
  <c r="M10"/>
  <c r="M12" s="1"/>
  <c r="J10"/>
  <c r="J12" s="1"/>
  <c r="Q11" l="1"/>
  <c r="N10"/>
  <c r="M45" i="2"/>
  <c r="V12" s="1"/>
  <c r="L45"/>
  <c r="V16" s="1"/>
  <c r="W16" s="1"/>
  <c r="X16" s="1"/>
  <c r="Z16" s="1"/>
  <c r="I45"/>
  <c r="F45"/>
  <c r="V11" s="1"/>
  <c r="W11" s="1"/>
  <c r="X11" s="1"/>
  <c r="Z11" s="1"/>
  <c r="E45"/>
  <c r="D45"/>
  <c r="V9" s="1"/>
  <c r="C45"/>
  <c r="H44"/>
  <c r="N44" s="1"/>
  <c r="O44" s="1"/>
  <c r="H43"/>
  <c r="N43" s="1"/>
  <c r="O43" s="1"/>
  <c r="H42"/>
  <c r="N42" s="1"/>
  <c r="O42" s="1"/>
  <c r="H41"/>
  <c r="N41" s="1"/>
  <c r="O41" s="1"/>
  <c r="H40"/>
  <c r="N40" s="1"/>
  <c r="O40" s="1"/>
  <c r="K39"/>
  <c r="H39" s="1"/>
  <c r="N39" s="1"/>
  <c r="O39" s="1"/>
  <c r="H38"/>
  <c r="N38" s="1"/>
  <c r="O38" s="1"/>
  <c r="H37"/>
  <c r="N37" s="1"/>
  <c r="O37" s="1"/>
  <c r="H36"/>
  <c r="N36" s="1"/>
  <c r="O36" s="1"/>
  <c r="N35"/>
  <c r="O35" s="1"/>
  <c r="H35"/>
  <c r="N34"/>
  <c r="O34" s="1"/>
  <c r="H34"/>
  <c r="H33"/>
  <c r="N33" s="1"/>
  <c r="O33" s="1"/>
  <c r="H32"/>
  <c r="N32" s="1"/>
  <c r="O32" s="1"/>
  <c r="H31"/>
  <c r="N31" s="1"/>
  <c r="O31" s="1"/>
  <c r="H30"/>
  <c r="N30" s="1"/>
  <c r="O30" s="1"/>
  <c r="H29"/>
  <c r="N29" s="1"/>
  <c r="O29" s="1"/>
  <c r="H28"/>
  <c r="N28" s="1"/>
  <c r="O28" s="1"/>
  <c r="N27"/>
  <c r="O27" s="1"/>
  <c r="H27"/>
  <c r="K26"/>
  <c r="H25"/>
  <c r="N25" s="1"/>
  <c r="O25" s="1"/>
  <c r="H24"/>
  <c r="N24" s="1"/>
  <c r="O24" s="1"/>
  <c r="K23"/>
  <c r="K22"/>
  <c r="K21"/>
  <c r="H20"/>
  <c r="N20" s="1"/>
  <c r="O20" s="1"/>
  <c r="H19"/>
  <c r="N19" s="1"/>
  <c r="O19" s="1"/>
  <c r="H18"/>
  <c r="N18" s="1"/>
  <c r="O18" s="1"/>
  <c r="K17"/>
  <c r="H17" s="1"/>
  <c r="N17" s="1"/>
  <c r="O17" s="1"/>
  <c r="K16"/>
  <c r="N15"/>
  <c r="O15" s="1"/>
  <c r="H15"/>
  <c r="AC14"/>
  <c r="V14"/>
  <c r="W14" s="1"/>
  <c r="X14" s="1"/>
  <c r="Z14" s="1"/>
  <c r="H14"/>
  <c r="N14" s="1"/>
  <c r="O14" s="1"/>
  <c r="AC13"/>
  <c r="H13"/>
  <c r="N13" s="1"/>
  <c r="O13" s="1"/>
  <c r="W12"/>
  <c r="X12" s="1"/>
  <c r="Z12" s="1"/>
  <c r="H12"/>
  <c r="N12" s="1"/>
  <c r="O12" s="1"/>
  <c r="AC11"/>
  <c r="H11"/>
  <c r="N11" s="1"/>
  <c r="O11" s="1"/>
  <c r="AC10"/>
  <c r="V10"/>
  <c r="W10" s="1"/>
  <c r="X10" s="1"/>
  <c r="Z10" s="1"/>
  <c r="H10"/>
  <c r="N10" s="1"/>
  <c r="O10" s="1"/>
  <c r="H9"/>
  <c r="V8"/>
  <c r="M104" i="3"/>
  <c r="J104"/>
  <c r="G104"/>
  <c r="F104"/>
  <c r="E104"/>
  <c r="D104"/>
  <c r="I103"/>
  <c r="N103" s="1"/>
  <c r="I102"/>
  <c r="N102" s="1"/>
  <c r="I101"/>
  <c r="N101" s="1"/>
  <c r="I100"/>
  <c r="N100" s="1"/>
  <c r="I99"/>
  <c r="N99" s="1"/>
  <c r="I98"/>
  <c r="N98" s="1"/>
  <c r="I97"/>
  <c r="N97" s="1"/>
  <c r="I96"/>
  <c r="N96" s="1"/>
  <c r="I95"/>
  <c r="N95" s="1"/>
  <c r="L94"/>
  <c r="I94" s="1"/>
  <c r="N94" s="1"/>
  <c r="I93"/>
  <c r="N93" s="1"/>
  <c r="I92"/>
  <c r="N92" s="1"/>
  <c r="I91"/>
  <c r="N91" s="1"/>
  <c r="L90"/>
  <c r="L89"/>
  <c r="I89" s="1"/>
  <c r="N89" s="1"/>
  <c r="I88"/>
  <c r="N88" s="1"/>
  <c r="I87"/>
  <c r="N87" s="1"/>
  <c r="L86"/>
  <c r="I85"/>
  <c r="N85" s="1"/>
  <c r="I84"/>
  <c r="N84" s="1"/>
  <c r="I83"/>
  <c r="N83" s="1"/>
  <c r="C82"/>
  <c r="I82" s="1"/>
  <c r="N82" s="1"/>
  <c r="I81"/>
  <c r="N81" s="1"/>
  <c r="I80"/>
  <c r="N80" s="1"/>
  <c r="I79"/>
  <c r="N79" s="1"/>
  <c r="I78"/>
  <c r="N78" s="1"/>
  <c r="I77"/>
  <c r="N77" s="1"/>
  <c r="I76"/>
  <c r="N76" s="1"/>
  <c r="I75"/>
  <c r="N75" s="1"/>
  <c r="I74"/>
  <c r="N74" s="1"/>
  <c r="I73"/>
  <c r="N73" s="1"/>
  <c r="L72"/>
  <c r="I71"/>
  <c r="N71" s="1"/>
  <c r="I70"/>
  <c r="N70" s="1"/>
  <c r="I69"/>
  <c r="N69" s="1"/>
  <c r="I68"/>
  <c r="N68" s="1"/>
  <c r="I67"/>
  <c r="N67" s="1"/>
  <c r="I66"/>
  <c r="N66" s="1"/>
  <c r="I65"/>
  <c r="N65" s="1"/>
  <c r="I64"/>
  <c r="N64" s="1"/>
  <c r="I63"/>
  <c r="N63" s="1"/>
  <c r="I62"/>
  <c r="N62" s="1"/>
  <c r="L61"/>
  <c r="I60"/>
  <c r="N60" s="1"/>
  <c r="I59"/>
  <c r="N59" s="1"/>
  <c r="I58"/>
  <c r="N58" s="1"/>
  <c r="I57"/>
  <c r="N57" s="1"/>
  <c r="I56"/>
  <c r="N56" s="1"/>
  <c r="I55"/>
  <c r="N55" s="1"/>
  <c r="L54"/>
  <c r="I54" s="1"/>
  <c r="N54" s="1"/>
  <c r="I53"/>
  <c r="N53" s="1"/>
  <c r="L52"/>
  <c r="L51"/>
  <c r="I51" s="1"/>
  <c r="N51" s="1"/>
  <c r="I50"/>
  <c r="N50" s="1"/>
  <c r="C49"/>
  <c r="L48"/>
  <c r="I48" s="1"/>
  <c r="N48" s="1"/>
  <c r="I47"/>
  <c r="N47" s="1"/>
  <c r="I46"/>
  <c r="N46" s="1"/>
  <c r="L45"/>
  <c r="I44"/>
  <c r="N44" s="1"/>
  <c r="I43"/>
  <c r="N43" s="1"/>
  <c r="I42"/>
  <c r="N42" s="1"/>
  <c r="I41"/>
  <c r="N41" s="1"/>
  <c r="I40"/>
  <c r="N40" s="1"/>
  <c r="I39"/>
  <c r="N39" s="1"/>
  <c r="I38"/>
  <c r="N38" s="1"/>
  <c r="I37"/>
  <c r="N37" s="1"/>
  <c r="I36"/>
  <c r="N36" s="1"/>
  <c r="I35"/>
  <c r="N35" s="1"/>
  <c r="I34"/>
  <c r="N34" s="1"/>
  <c r="I33"/>
  <c r="N33" s="1"/>
  <c r="L32"/>
  <c r="I32" s="1"/>
  <c r="N32" s="1"/>
  <c r="I31"/>
  <c r="N31" s="1"/>
  <c r="I30"/>
  <c r="N30" s="1"/>
  <c r="I29"/>
  <c r="N29" s="1"/>
  <c r="I28"/>
  <c r="N28" s="1"/>
  <c r="I27"/>
  <c r="N27" s="1"/>
  <c r="I26"/>
  <c r="N26" s="1"/>
  <c r="I25"/>
  <c r="N25" s="1"/>
  <c r="L24"/>
  <c r="I24" s="1"/>
  <c r="N24" s="1"/>
  <c r="I23"/>
  <c r="N23" s="1"/>
  <c r="I22"/>
  <c r="N22" s="1"/>
  <c r="I21"/>
  <c r="N21" s="1"/>
  <c r="L20"/>
  <c r="I19"/>
  <c r="N19" s="1"/>
  <c r="I18"/>
  <c r="N18" s="1"/>
  <c r="I17"/>
  <c r="N17" s="1"/>
  <c r="I16"/>
  <c r="N16" s="1"/>
  <c r="I15"/>
  <c r="N15" s="1"/>
  <c r="L14"/>
  <c r="I13"/>
  <c r="N13" s="1"/>
  <c r="I12"/>
  <c r="N12" s="1"/>
  <c r="I11"/>
  <c r="N11" s="1"/>
  <c r="I10"/>
  <c r="N10" s="1"/>
  <c r="I9"/>
  <c r="N9" s="1"/>
  <c r="I8"/>
  <c r="N8" s="1"/>
  <c r="Q98" i="1"/>
  <c r="Q99" s="1"/>
  <c r="L96"/>
  <c r="K96"/>
  <c r="J96"/>
  <c r="G96"/>
  <c r="F96"/>
  <c r="D96"/>
  <c r="I95"/>
  <c r="E95" s="1"/>
  <c r="C95" s="1"/>
  <c r="E94"/>
  <c r="C94" s="1"/>
  <c r="I93"/>
  <c r="E93" s="1"/>
  <c r="C93" s="1"/>
  <c r="I92"/>
  <c r="E92" s="1"/>
  <c r="C92" s="1"/>
  <c r="I91"/>
  <c r="H91"/>
  <c r="H96" s="1"/>
  <c r="I90"/>
  <c r="E90" s="1"/>
  <c r="L88"/>
  <c r="K88"/>
  <c r="J88"/>
  <c r="H88"/>
  <c r="G88"/>
  <c r="F88"/>
  <c r="D88"/>
  <c r="I87"/>
  <c r="E87" s="1"/>
  <c r="C87" s="1"/>
  <c r="I86"/>
  <c r="E86" s="1"/>
  <c r="C86" s="1"/>
  <c r="I85"/>
  <c r="E85" s="1"/>
  <c r="C85" s="1"/>
  <c r="I84"/>
  <c r="E84" s="1"/>
  <c r="C84" s="1"/>
  <c r="I83"/>
  <c r="E83" s="1"/>
  <c r="C83" s="1"/>
  <c r="L81"/>
  <c r="J81"/>
  <c r="G81"/>
  <c r="F81"/>
  <c r="D81"/>
  <c r="I80"/>
  <c r="E80"/>
  <c r="C80" s="1"/>
  <c r="I79"/>
  <c r="H79"/>
  <c r="I78"/>
  <c r="E78" s="1"/>
  <c r="C78" s="1"/>
  <c r="K77"/>
  <c r="I76"/>
  <c r="H76"/>
  <c r="I75"/>
  <c r="L73"/>
  <c r="K73"/>
  <c r="J73"/>
  <c r="G73"/>
  <c r="F73"/>
  <c r="D73"/>
  <c r="I72"/>
  <c r="H72"/>
  <c r="E72" s="1"/>
  <c r="C72" s="1"/>
  <c r="I71"/>
  <c r="E71" s="1"/>
  <c r="C71" s="1"/>
  <c r="I70"/>
  <c r="E70" s="1"/>
  <c r="C70" s="1"/>
  <c r="I69"/>
  <c r="E69" s="1"/>
  <c r="C69" s="1"/>
  <c r="I68"/>
  <c r="L66"/>
  <c r="J66"/>
  <c r="H66"/>
  <c r="G66"/>
  <c r="F66"/>
  <c r="D66"/>
  <c r="I65"/>
  <c r="E65" s="1"/>
  <c r="C65" s="1"/>
  <c r="K64"/>
  <c r="I63"/>
  <c r="E63"/>
  <c r="C63" s="1"/>
  <c r="I62"/>
  <c r="E62" s="1"/>
  <c r="C62" s="1"/>
  <c r="K61"/>
  <c r="I61" s="1"/>
  <c r="E61" s="1"/>
  <c r="C61" s="1"/>
  <c r="I60"/>
  <c r="L58"/>
  <c r="K58"/>
  <c r="J58"/>
  <c r="H58"/>
  <c r="G58"/>
  <c r="F58"/>
  <c r="D58"/>
  <c r="I57"/>
  <c r="E57" s="1"/>
  <c r="C57" s="1"/>
  <c r="I56"/>
  <c r="E56" s="1"/>
  <c r="C56" s="1"/>
  <c r="I55"/>
  <c r="E55"/>
  <c r="C55" s="1"/>
  <c r="I54"/>
  <c r="E54" s="1"/>
  <c r="C54" s="1"/>
  <c r="I53"/>
  <c r="E53"/>
  <c r="C53" s="1"/>
  <c r="I52"/>
  <c r="L50"/>
  <c r="K50"/>
  <c r="J50"/>
  <c r="G50"/>
  <c r="F50"/>
  <c r="D50"/>
  <c r="I49"/>
  <c r="E49" s="1"/>
  <c r="C49" s="1"/>
  <c r="I48"/>
  <c r="E48" s="1"/>
  <c r="C48" s="1"/>
  <c r="I47"/>
  <c r="E47" s="1"/>
  <c r="C47" s="1"/>
  <c r="I46"/>
  <c r="E46" s="1"/>
  <c r="C46" s="1"/>
  <c r="I45"/>
  <c r="H45"/>
  <c r="H50" s="1"/>
  <c r="E45"/>
  <c r="C45" s="1"/>
  <c r="I44"/>
  <c r="E44" s="1"/>
  <c r="C44" s="1"/>
  <c r="L42"/>
  <c r="J42"/>
  <c r="H42"/>
  <c r="G42"/>
  <c r="F42"/>
  <c r="D42"/>
  <c r="K41"/>
  <c r="I41" s="1"/>
  <c r="E41" s="1"/>
  <c r="C41" s="1"/>
  <c r="I40"/>
  <c r="E40" s="1"/>
  <c r="C40" s="1"/>
  <c r="I39"/>
  <c r="E39" s="1"/>
  <c r="C39" s="1"/>
  <c r="I38"/>
  <c r="E38" s="1"/>
  <c r="C38" s="1"/>
  <c r="I37"/>
  <c r="E37"/>
  <c r="C37" s="1"/>
  <c r="L35"/>
  <c r="J35"/>
  <c r="G35"/>
  <c r="F35"/>
  <c r="D35"/>
  <c r="I34"/>
  <c r="E34" s="1"/>
  <c r="C34" s="1"/>
  <c r="I33"/>
  <c r="H33"/>
  <c r="E33" s="1"/>
  <c r="C33" s="1"/>
  <c r="I32"/>
  <c r="E32" s="1"/>
  <c r="C32" s="1"/>
  <c r="I31"/>
  <c r="E31"/>
  <c r="C31" s="1"/>
  <c r="I30"/>
  <c r="K29"/>
  <c r="I29" s="1"/>
  <c r="E29" s="1"/>
  <c r="C29" s="1"/>
  <c r="L27"/>
  <c r="K27"/>
  <c r="J27"/>
  <c r="H27"/>
  <c r="G27"/>
  <c r="F27"/>
  <c r="D27"/>
  <c r="I26"/>
  <c r="E26" s="1"/>
  <c r="C26" s="1"/>
  <c r="U25"/>
  <c r="E25"/>
  <c r="C25" s="1"/>
  <c r="I24"/>
  <c r="E24" s="1"/>
  <c r="C24" s="1"/>
  <c r="I23"/>
  <c r="E23" s="1"/>
  <c r="C23" s="1"/>
  <c r="I22"/>
  <c r="E22" s="1"/>
  <c r="C22" s="1"/>
  <c r="L20"/>
  <c r="J20"/>
  <c r="H20"/>
  <c r="G20"/>
  <c r="F20"/>
  <c r="D20"/>
  <c r="I19"/>
  <c r="E19"/>
  <c r="C19" s="1"/>
  <c r="I18"/>
  <c r="E18" s="1"/>
  <c r="C18" s="1"/>
  <c r="I17"/>
  <c r="E17" s="1"/>
  <c r="C17" s="1"/>
  <c r="I16"/>
  <c r="E16" s="1"/>
  <c r="C16" s="1"/>
  <c r="Z15"/>
  <c r="AA15" s="1"/>
  <c r="S15"/>
  <c r="T15" s="1"/>
  <c r="U15" s="1"/>
  <c r="X15" s="1"/>
  <c r="K15"/>
  <c r="I15" s="1"/>
  <c r="E15" s="1"/>
  <c r="C15" s="1"/>
  <c r="Z14"/>
  <c r="AA14" s="1"/>
  <c r="K14"/>
  <c r="K20" s="1"/>
  <c r="L12"/>
  <c r="K12"/>
  <c r="J12"/>
  <c r="H12"/>
  <c r="G12"/>
  <c r="F12"/>
  <c r="D12"/>
  <c r="AA11"/>
  <c r="I11"/>
  <c r="E11"/>
  <c r="C11" s="1"/>
  <c r="I10"/>
  <c r="E10" s="1"/>
  <c r="C10" s="1"/>
  <c r="AA9"/>
  <c r="I9"/>
  <c r="E9" s="1"/>
  <c r="C9" s="1"/>
  <c r="AA8"/>
  <c r="I8"/>
  <c r="E8" s="1"/>
  <c r="C8" s="1"/>
  <c r="I7"/>
  <c r="E7" s="1"/>
  <c r="C7"/>
  <c r="H16" i="2" l="1"/>
  <c r="N16" s="1"/>
  <c r="O16" s="1"/>
  <c r="I58" i="1"/>
  <c r="I96"/>
  <c r="N12" i="4"/>
  <c r="O10"/>
  <c r="C104" i="3"/>
  <c r="I52"/>
  <c r="N52" s="1"/>
  <c r="I20"/>
  <c r="N20" s="1"/>
  <c r="I72"/>
  <c r="N72" s="1"/>
  <c r="AA9" i="2"/>
  <c r="AB9" s="1"/>
  <c r="W9"/>
  <c r="X9" s="1"/>
  <c r="Y9" s="1"/>
  <c r="V20" s="1"/>
  <c r="N9"/>
  <c r="H21"/>
  <c r="N21" s="1"/>
  <c r="O21" s="1"/>
  <c r="H22"/>
  <c r="N22" s="1"/>
  <c r="O22" s="1"/>
  <c r="H23"/>
  <c r="N23" s="1"/>
  <c r="O23" s="1"/>
  <c r="H26"/>
  <c r="N26" s="1"/>
  <c r="O26" s="1"/>
  <c r="I90" i="3"/>
  <c r="N90" s="1"/>
  <c r="I45"/>
  <c r="N45" s="1"/>
  <c r="I61"/>
  <c r="N61" s="1"/>
  <c r="I86"/>
  <c r="N86" s="1"/>
  <c r="E12" i="1"/>
  <c r="I14"/>
  <c r="E14" s="1"/>
  <c r="I35"/>
  <c r="G97"/>
  <c r="S8" s="1"/>
  <c r="T8" s="1"/>
  <c r="U8" s="1"/>
  <c r="X8" s="1"/>
  <c r="E52"/>
  <c r="E76"/>
  <c r="C76" s="1"/>
  <c r="E79"/>
  <c r="C79" s="1"/>
  <c r="H81"/>
  <c r="E91"/>
  <c r="C91" s="1"/>
  <c r="AD9" i="2"/>
  <c r="W8"/>
  <c r="AA8"/>
  <c r="K45"/>
  <c r="V15" s="1"/>
  <c r="L104" i="3"/>
  <c r="I14"/>
  <c r="N14" s="1"/>
  <c r="I49"/>
  <c r="N49" s="1"/>
  <c r="C27" i="1"/>
  <c r="C42"/>
  <c r="C50"/>
  <c r="I20"/>
  <c r="E27"/>
  <c r="I27"/>
  <c r="H35"/>
  <c r="H97" s="1"/>
  <c r="S9" s="1"/>
  <c r="T9" s="1"/>
  <c r="U9" s="1"/>
  <c r="X9" s="1"/>
  <c r="E30"/>
  <c r="C30" s="1"/>
  <c r="E42"/>
  <c r="I42"/>
  <c r="K42"/>
  <c r="I50"/>
  <c r="E58"/>
  <c r="C52"/>
  <c r="E75"/>
  <c r="C88"/>
  <c r="C12"/>
  <c r="I12"/>
  <c r="K35"/>
  <c r="E50"/>
  <c r="E60"/>
  <c r="I64"/>
  <c r="E64" s="1"/>
  <c r="C64" s="1"/>
  <c r="I73"/>
  <c r="E68"/>
  <c r="H73"/>
  <c r="E88"/>
  <c r="D97"/>
  <c r="S6" s="1"/>
  <c r="J97"/>
  <c r="S12" s="1"/>
  <c r="T12" s="1"/>
  <c r="U12" s="1"/>
  <c r="X12" s="1"/>
  <c r="L97"/>
  <c r="S14" s="1"/>
  <c r="T14" s="1"/>
  <c r="U14" s="1"/>
  <c r="X14" s="1"/>
  <c r="K66"/>
  <c r="K81"/>
  <c r="I77"/>
  <c r="E77" s="1"/>
  <c r="C77" s="1"/>
  <c r="I88"/>
  <c r="E96"/>
  <c r="C90"/>
  <c r="F97"/>
  <c r="S7" s="1"/>
  <c r="C35" l="1"/>
  <c r="E35"/>
  <c r="N97"/>
  <c r="K97"/>
  <c r="S13" s="1"/>
  <c r="T13" s="1"/>
  <c r="U13" s="1"/>
  <c r="N45" i="2"/>
  <c r="O12" i="4"/>
  <c r="Q10"/>
  <c r="Q12" s="1"/>
  <c r="Q45" i="2"/>
  <c r="O9"/>
  <c r="O45" s="1"/>
  <c r="H45"/>
  <c r="V13" s="1"/>
  <c r="Q104" i="3"/>
  <c r="I104"/>
  <c r="N104"/>
  <c r="I66" i="1"/>
  <c r="AB8" i="2"/>
  <c r="AA15"/>
  <c r="AB15" s="1"/>
  <c r="W15"/>
  <c r="X15" s="1"/>
  <c r="X8"/>
  <c r="AC9"/>
  <c r="Z9"/>
  <c r="O104" i="3"/>
  <c r="C96" i="1"/>
  <c r="Y13"/>
  <c r="Z13" s="1"/>
  <c r="T6"/>
  <c r="U6" s="1"/>
  <c r="Y6"/>
  <c r="E81"/>
  <c r="C75"/>
  <c r="C58"/>
  <c r="T7"/>
  <c r="U7" s="1"/>
  <c r="Y7"/>
  <c r="Z7" s="1"/>
  <c r="E73"/>
  <c r="C68"/>
  <c r="E66"/>
  <c r="C60"/>
  <c r="I81"/>
  <c r="E20"/>
  <c r="C14"/>
  <c r="I97" l="1"/>
  <c r="S11" s="1"/>
  <c r="T11" s="1"/>
  <c r="U11" s="1"/>
  <c r="W13" i="2"/>
  <c r="X13" s="1"/>
  <c r="Z13" s="1"/>
  <c r="V17"/>
  <c r="E97" i="1"/>
  <c r="Y8" i="2"/>
  <c r="Z8" s="1"/>
  <c r="AD8"/>
  <c r="P45"/>
  <c r="R45"/>
  <c r="AD15"/>
  <c r="Y15"/>
  <c r="V21" s="1"/>
  <c r="AB17"/>
  <c r="AC15"/>
  <c r="AA17"/>
  <c r="P104" i="3"/>
  <c r="S16" i="1"/>
  <c r="T16" s="1"/>
  <c r="C66"/>
  <c r="V7"/>
  <c r="W7"/>
  <c r="S20" s="1"/>
  <c r="W20" s="1"/>
  <c r="C81"/>
  <c r="Z6"/>
  <c r="Y16"/>
  <c r="C20"/>
  <c r="C73"/>
  <c r="V6"/>
  <c r="W6"/>
  <c r="W13"/>
  <c r="S21" s="1"/>
  <c r="W21" s="1"/>
  <c r="V13"/>
  <c r="X11" l="1"/>
  <c r="U16"/>
  <c r="AA7"/>
  <c r="X17" i="2"/>
  <c r="W17"/>
  <c r="R104" i="3"/>
  <c r="AC8" i="2"/>
  <c r="AC17" s="1"/>
  <c r="Z15"/>
  <c r="Z17" s="1"/>
  <c r="X13" i="1"/>
  <c r="V16"/>
  <c r="AA13"/>
  <c r="C97"/>
  <c r="V23" i="2"/>
  <c r="V22"/>
  <c r="V24"/>
  <c r="AB19"/>
  <c r="AD17"/>
  <c r="V19"/>
  <c r="Y17"/>
  <c r="S19" i="1"/>
  <c r="W16"/>
  <c r="Z16"/>
  <c r="AA6"/>
  <c r="X6"/>
  <c r="X7"/>
  <c r="M97" l="1"/>
  <c r="S98" s="1"/>
  <c r="S101" s="1"/>
  <c r="O97"/>
  <c r="V25" i="2"/>
  <c r="X104" i="3"/>
  <c r="AA16" i="1"/>
  <c r="S24"/>
  <c r="W24" s="1"/>
  <c r="S23"/>
  <c r="W23" s="1"/>
  <c r="S22"/>
  <c r="W22" s="1"/>
  <c r="W19"/>
  <c r="X16"/>
  <c r="W25" l="1"/>
  <c r="S25"/>
</calcChain>
</file>

<file path=xl/sharedStrings.xml><?xml version="1.0" encoding="utf-8"?>
<sst xmlns="http://schemas.openxmlformats.org/spreadsheetml/2006/main" count="624" uniqueCount="395">
  <si>
    <t>SỞ Y TẾ NGHỆ AN</t>
  </si>
  <si>
    <t>DANH SÁCH NHẬN LƯƠNG, PHỤ CẤP THÁNG 5 - NĂM 2019</t>
  </si>
  <si>
    <t>TRẠM Y TẾ XÃ, THỊ TRẤN NĂM 2019</t>
  </si>
  <si>
    <t>TRUNG TÂM Y TẾ QUỲ CHÂU</t>
  </si>
  <si>
    <t>CỦA CÁC CÁN BỘ TRẠM Y TẾ - LƯƠNG TỐI THIỂU 1.390.000</t>
  </si>
  <si>
    <t>B¶ng ph©n tÝch quü l­¬ng 2019</t>
  </si>
  <si>
    <t xml:space="preserve">Tháng </t>
  </si>
  <si>
    <t>4</t>
  </si>
  <si>
    <t>2019</t>
  </si>
  <si>
    <t xml:space="preserve">TT
</t>
  </si>
  <si>
    <t>Họ và tên</t>
  </si>
  <si>
    <t>Tổng hệ số lương ngạch bậc và phụ cấp</t>
  </si>
  <si>
    <t>Lương ngạch bậc</t>
  </si>
  <si>
    <t>Tổng hệ số phụ cấp</t>
  </si>
  <si>
    <t>Hệ số phụ cấp</t>
  </si>
  <si>
    <t>Tổng tiền lương 1 tháng</t>
  </si>
  <si>
    <t>Các khoản đóng góp BHXH</t>
  </si>
  <si>
    <t>Ghi chú</t>
  </si>
  <si>
    <t>Chức vụ</t>
  </si>
  <si>
    <t>Khu vực</t>
  </si>
  <si>
    <t>Thu hút</t>
  </si>
  <si>
    <t>Ưu đãi</t>
  </si>
  <si>
    <t>Trách nhiệm</t>
  </si>
  <si>
    <t>Vượt khung</t>
  </si>
  <si>
    <t>Lâu năm</t>
  </si>
  <si>
    <t>Tên tiểu mục</t>
  </si>
  <si>
    <t>TM</t>
  </si>
  <si>
    <t>Căn cứ tính</t>
  </si>
  <si>
    <t>Cộng HS, P/c</t>
  </si>
  <si>
    <t>Tổng lương</t>
  </si>
  <si>
    <t>Cơ quan đóng 2% Công đoàn</t>
  </si>
  <si>
    <t>10,5% BHYT,XH,YT</t>
  </si>
  <si>
    <t>Tổng lương phải trả CCVC</t>
  </si>
  <si>
    <t>BHXH cơ quan đóng</t>
  </si>
  <si>
    <t>Tiền đơn vị sử dụng lao động đóng</t>
  </si>
  <si>
    <t>Tổng chuyển khoản BHXH Quỳ Châu</t>
  </si>
  <si>
    <t>I</t>
  </si>
  <si>
    <t>THỊ TRẤN</t>
  </si>
  <si>
    <t>11=1*1.390.000</t>
  </si>
  <si>
    <t>13=11-12</t>
  </si>
  <si>
    <t>LNB</t>
  </si>
  <si>
    <t>6001</t>
  </si>
  <si>
    <t>Vi Thị Chuyên</t>
  </si>
  <si>
    <t>6101</t>
  </si>
  <si>
    <t>Vi Thị Lan</t>
  </si>
  <si>
    <t>6102</t>
  </si>
  <si>
    <t>Nguyễn Thị Hiền</t>
  </si>
  <si>
    <t>Nghỉ sinh</t>
  </si>
  <si>
    <t>6103</t>
  </si>
  <si>
    <t>Vi Thị Đào</t>
  </si>
  <si>
    <t>Luân chuyển</t>
  </si>
  <si>
    <t>Nguyễn Thị Loan</t>
  </si>
  <si>
    <t>6112</t>
  </si>
  <si>
    <t>Cộng:</t>
  </si>
  <si>
    <t>6113</t>
  </si>
  <si>
    <t>II</t>
  </si>
  <si>
    <t>CHÂU HẠNH</t>
  </si>
  <si>
    <t>6115</t>
  </si>
  <si>
    <t>Lê Thị Nga</t>
  </si>
  <si>
    <t>hết</t>
  </si>
  <si>
    <t>6121</t>
  </si>
  <si>
    <t>Trần Thị Châu</t>
  </si>
  <si>
    <t>PC y tế bản</t>
  </si>
  <si>
    <t>6149</t>
  </si>
  <si>
    <t>Bùi Thị Hạnh</t>
  </si>
  <si>
    <t>Sầm Thị Hà</t>
  </si>
  <si>
    <t>Lê Thị Hòa</t>
  </si>
  <si>
    <t>Lê Thị Phương Thảo</t>
  </si>
  <si>
    <t>TÝnh tiÓu môc</t>
  </si>
  <si>
    <t>®Ó chuyÓn BH</t>
  </si>
  <si>
    <t>III</t>
  </si>
  <si>
    <t>CHÂU HỘI</t>
  </si>
  <si>
    <t xml:space="preserve"> th¸ng 3</t>
  </si>
  <si>
    <t>Lương Thị Hiền</t>
  </si>
  <si>
    <t>Lương Thị Ngân</t>
  </si>
  <si>
    <t>Sầm Thị Hảo</t>
  </si>
  <si>
    <t>Lữ Thị Thành</t>
  </si>
  <si>
    <t>Tæng céng:</t>
  </si>
  <si>
    <t>Lữ Thị Mai Lê</t>
  </si>
  <si>
    <t>IV</t>
  </si>
  <si>
    <t>CHÂU BÌNH</t>
  </si>
  <si>
    <t>Phạm Thị Nhi</t>
  </si>
  <si>
    <t>Vi Thị Hiền</t>
  </si>
  <si>
    <t>Nguyễn Thị Nhàn</t>
  </si>
  <si>
    <t>Nguyễn Thị Liên</t>
  </si>
  <si>
    <t>Tạ Thị Châu</t>
  </si>
  <si>
    <t>Lương Thị Nga</t>
  </si>
  <si>
    <t>V</t>
  </si>
  <si>
    <t>CHÂU NGA</t>
  </si>
  <si>
    <t>Lang Văn Hùng</t>
  </si>
  <si>
    <t>Nguyễn Thị Hồng Vân</t>
  </si>
  <si>
    <t>VI</t>
  </si>
  <si>
    <t>CHÂU THẮNG</t>
  </si>
  <si>
    <t>Lương Thị Tuyến</t>
  </si>
  <si>
    <t>Sầm Thị Thanh</t>
  </si>
  <si>
    <t>Sầm Thị Mười</t>
  </si>
  <si>
    <t>Lữ Thị Thanh</t>
  </si>
  <si>
    <t>cắt</t>
  </si>
  <si>
    <t>Cắt</t>
  </si>
  <si>
    <t>Cắt KV</t>
  </si>
  <si>
    <t>Nguyễn Thị Nhung</t>
  </si>
  <si>
    <t>Lô Thị Hồng Nhi</t>
  </si>
  <si>
    <t>VII</t>
  </si>
  <si>
    <t>CHÂU TIẾN</t>
  </si>
  <si>
    <t>Lương Thị Hà</t>
  </si>
  <si>
    <t>Hà Thị Thơ</t>
  </si>
  <si>
    <t>Lê Thị An</t>
  </si>
  <si>
    <t>Lang Thị Hoài</t>
  </si>
  <si>
    <t>Tăng Văn Tân</t>
  </si>
  <si>
    <t>Vi Thị Hồng</t>
  </si>
  <si>
    <t>VIII</t>
  </si>
  <si>
    <t>CHÂU BÍNH</t>
  </si>
  <si>
    <t>Trần Xuân Hòa</t>
  </si>
  <si>
    <t>Trần Thị Xuyến</t>
  </si>
  <si>
    <t>Vi Thị Lý</t>
  </si>
  <si>
    <t>Vang Thanh Bình</t>
  </si>
  <si>
    <t>Mạc Thị Thuyết</t>
  </si>
  <si>
    <t>Phan Thị Hương</t>
  </si>
  <si>
    <t>IX</t>
  </si>
  <si>
    <t>CHÂU THUẬN</t>
  </si>
  <si>
    <t>Lê Thị Quỳnh Giang</t>
  </si>
  <si>
    <t xml:space="preserve">Phạm Thị Ngọc </t>
  </si>
  <si>
    <t>Trương Thị Thủy</t>
  </si>
  <si>
    <t>Lương Thị Thủy</t>
  </si>
  <si>
    <t>Vi Thị Chi</t>
  </si>
  <si>
    <t>X</t>
  </si>
  <si>
    <t>CHÂU PHONG</t>
  </si>
  <si>
    <t>Vi Văn Đào</t>
  </si>
  <si>
    <t>Trương Thị Hiền</t>
  </si>
  <si>
    <t>Quang Văn Dũng</t>
  </si>
  <si>
    <t>Lô Văn Hải</t>
  </si>
  <si>
    <t>Phạm Thị Vân</t>
  </si>
  <si>
    <t>Vi Thị Kim Chi</t>
  </si>
  <si>
    <t>XI</t>
  </si>
  <si>
    <t>CHÂU HOÀN</t>
  </si>
  <si>
    <t>Lữ Ngọc Chuyển</t>
  </si>
  <si>
    <t>Quang Thị Hương</t>
  </si>
  <si>
    <t>Lữ Bình Ngọc</t>
  </si>
  <si>
    <t>Lang Văn Như</t>
  </si>
  <si>
    <t>Vi Thị Nhung</t>
  </si>
  <si>
    <t>XII</t>
  </si>
  <si>
    <t>DIÊN LÃM</t>
  </si>
  <si>
    <t>Hà Văn Bính</t>
  </si>
  <si>
    <t>Vi Minh Đức</t>
  </si>
  <si>
    <t>Quang Thị Hồng</t>
  </si>
  <si>
    <t>Hà Thị Lý</t>
  </si>
  <si>
    <t>Đặng Ngọc Linh</t>
  </si>
  <si>
    <t>Đi học dài hạn</t>
  </si>
  <si>
    <t>Tổng cộng 12 trạm y tế:</t>
  </si>
  <si>
    <t xml:space="preserve"> * Ghi chú: Phụ cấp lâu năm vùng, Thu hút tại vùng đặc biệt khó khăn trả tại nguồn kinh phí không tự chủ cấp riêng để chi trả các chế độ của Nghị định 116/2010/NĐ-CP.</t>
  </si>
  <si>
    <t xml:space="preserve"> * Tháng 5/2019: có luân chuyển, bổ nhiệm một số cán bộ tăng các tiểu mục sau:</t>
  </si>
  <si>
    <t>Quỳ châu, ngày 10 tháng 5 năm 2019</t>
  </si>
  <si>
    <t xml:space="preserve">THỦ TRƯỞNG ĐƠN VỊ </t>
  </si>
  <si>
    <t>Đinh Ngọc Khiêm</t>
  </si>
  <si>
    <t xml:space="preserve">             SỞ Y TẾ NGHỆ AN </t>
  </si>
  <si>
    <t>DANH SÁCH THANH TOÁN TIỀN LƯƠNG TRUNG TÂM Y TẾ - THÁNG 5 - NĂM 2019 (HỆ ĐIỀU TRỊ)</t>
  </si>
  <si>
    <t>TT</t>
  </si>
  <si>
    <t xml:space="preserve">  Họ và tên </t>
  </si>
  <si>
    <t>Hệ số lương</t>
  </si>
  <si>
    <t xml:space="preserve"> PHỤ CẤP TÍNH THEO HỆ SỐ </t>
  </si>
  <si>
    <t>Tổng cộng hệ số và phụ cấp</t>
  </si>
  <si>
    <t xml:space="preserve">Tổng lương và phụ cấp </t>
  </si>
  <si>
    <t>Các khoản đóng góp: 1,5% BHYTế, 8% BHXH, 1%BNTN</t>
  </si>
  <si>
    <t>Độc hại</t>
  </si>
  <si>
    <t>Lưu động</t>
  </si>
  <si>
    <t>Cấp ủy</t>
  </si>
  <si>
    <t>Cộng P/c</t>
  </si>
  <si>
    <t>%</t>
  </si>
  <si>
    <t>Hệ số</t>
  </si>
  <si>
    <t>Nội dung</t>
  </si>
  <si>
    <t>Cơ quan đóng BH cho người LĐ</t>
  </si>
  <si>
    <t>Tiền Cơ quan đóng BH cho người LĐ</t>
  </si>
  <si>
    <t>Tổng nộp BHXH</t>
  </si>
  <si>
    <t>2% kinh phí công đoàn</t>
  </si>
  <si>
    <t>HỆ ĐIỀU TRỊ</t>
  </si>
  <si>
    <t>L­¬ng NB</t>
  </si>
  <si>
    <t>Đặng Tân Minh</t>
  </si>
  <si>
    <t>Chøc vô</t>
  </si>
  <si>
    <t>Lê Hữu Ngọc</t>
  </si>
  <si>
    <t>Khu vùc</t>
  </si>
  <si>
    <t>Vi Thị Hồng Bé</t>
  </si>
  <si>
    <t>§éc h¹i</t>
  </si>
  <si>
    <t>6107</t>
  </si>
  <si>
    <t>Đặng Thị Ninh</t>
  </si>
  <si>
    <t>L­u ®éng</t>
  </si>
  <si>
    <t>Trương Đỗ Mỹ</t>
  </si>
  <si>
    <t xml:space="preserve">Uu ®·i </t>
  </si>
  <si>
    <t>Lang Thi Hồng Lan</t>
  </si>
  <si>
    <t>Tr¸ch nhiÖm</t>
  </si>
  <si>
    <t>Trần Thị Hương</t>
  </si>
  <si>
    <t>V­ît khung</t>
  </si>
  <si>
    <t>CÊp ñy</t>
  </si>
  <si>
    <t>6123</t>
  </si>
  <si>
    <t>Lê Thị Thu Huyền</t>
  </si>
  <si>
    <t>Hồ Thị Thanh</t>
  </si>
  <si>
    <t>Lê Thị Hồng Thắm</t>
  </si>
  <si>
    <t xml:space="preserve"> Đi học </t>
  </si>
  <si>
    <t>Vi Thị Xuân</t>
  </si>
  <si>
    <t>Lang Thị Chiến</t>
  </si>
  <si>
    <t>th¸ng 4</t>
  </si>
  <si>
    <t>Vi Thi Hương</t>
  </si>
  <si>
    <t>Lương Xuân Quỳnh</t>
  </si>
  <si>
    <t>Tæng céng chuyÓn kho¶n:</t>
  </si>
  <si>
    <t>Lang Thị Nga</t>
  </si>
  <si>
    <t>Trần Thị Thúy Ngân</t>
  </si>
  <si>
    <t>hết nghỉ sinh</t>
  </si>
  <si>
    <t xml:space="preserve"> Nghỉ sinh T11,12 và 1,2,3,4/2019 </t>
  </si>
  <si>
    <t>Nguyễn Tuấn Anh</t>
  </si>
  <si>
    <t>Phạm Đức Anh</t>
  </si>
  <si>
    <t>Cao Văn Khánh</t>
  </si>
  <si>
    <t>Vi Thị Hải Hậu</t>
  </si>
  <si>
    <t>Vi Văn Chung</t>
  </si>
  <si>
    <t>Lang Thị Thu</t>
  </si>
  <si>
    <t>giảm phụ cấp</t>
  </si>
  <si>
    <t>Lữ Thị Thuận</t>
  </si>
  <si>
    <t>Lang Thị Hà</t>
  </si>
  <si>
    <t>Lý Thị Nhung</t>
  </si>
  <si>
    <t>tăng phụ cấp</t>
  </si>
  <si>
    <t>Hồ Thị Thuỷ</t>
  </si>
  <si>
    <t>Phan Thị Lài</t>
  </si>
  <si>
    <t>Hoàng Anh Hiệp</t>
  </si>
  <si>
    <t>Lữ Thị Minh</t>
  </si>
  <si>
    <t>Trần Thức Huy</t>
  </si>
  <si>
    <t>Tống Thị Cúc</t>
  </si>
  <si>
    <t>Nguyễn Như Ngọc</t>
  </si>
  <si>
    <t>Mạc Thành Linh</t>
  </si>
  <si>
    <t>Phan Bá Lịch</t>
  </si>
  <si>
    <t>Vi Văn Nhất</t>
  </si>
  <si>
    <t>Lương Việt Khoa</t>
  </si>
  <si>
    <t>Từ Thị Hường</t>
  </si>
  <si>
    <t>Trần Văn Chung</t>
  </si>
  <si>
    <t>Lương Văn Thuơng</t>
  </si>
  <si>
    <t>Hoàng Thị Lập</t>
  </si>
  <si>
    <t>Đậu Thị Hương</t>
  </si>
  <si>
    <t>Vi Văn Ngọc</t>
  </si>
  <si>
    <t>Lang Văn Thuận</t>
  </si>
  <si>
    <t>Nguyễn Đình Phùng</t>
  </si>
  <si>
    <t>Lô Thị Mơ</t>
  </si>
  <si>
    <t>Lò Thị Mai</t>
  </si>
  <si>
    <t>Đi học</t>
  </si>
  <si>
    <t>Đi học gián đoạn</t>
  </si>
  <si>
    <t>Lương Thị Ngọc Ánh</t>
  </si>
  <si>
    <t>Phan Thị Hải Yến</t>
  </si>
  <si>
    <t>Quang Thị Yến</t>
  </si>
  <si>
    <t>Lương Thị Lan</t>
  </si>
  <si>
    <t>Vi Thị Hải</t>
  </si>
  <si>
    <t>Nguyễn Thị Mai</t>
  </si>
  <si>
    <t>Nguyễn Thị Thỏa</t>
  </si>
  <si>
    <t>Phạm Thị Thủy</t>
  </si>
  <si>
    <t>Lương Thị Bích Thủy</t>
  </si>
  <si>
    <t>Trương Trung Hiếu</t>
  </si>
  <si>
    <t>Vi Thị Nang</t>
  </si>
  <si>
    <t>Lê Thị Hải</t>
  </si>
  <si>
    <t>Lữ Thị Ly</t>
  </si>
  <si>
    <t>Lim Thị Phương Thảo</t>
  </si>
  <si>
    <t>Nguyễn Tiến Dũng</t>
  </si>
  <si>
    <t>Sầm Thị Giang</t>
  </si>
  <si>
    <t>Lang Văn Duy</t>
  </si>
  <si>
    <t>Nguyễn Thị Thu Hoài</t>
  </si>
  <si>
    <t>Lô Thị Tâm</t>
  </si>
  <si>
    <t>Lô Thanh Quý</t>
  </si>
  <si>
    <t>Lương Văn Thuỷ</t>
  </si>
  <si>
    <t>Nguyễn Thị Khuyên</t>
  </si>
  <si>
    <t>Lê Việt Thắng</t>
  </si>
  <si>
    <t>Lô Thanh Ngọc</t>
  </si>
  <si>
    <t>Tống Thị Mỹ Châu</t>
  </si>
  <si>
    <t>Nguyễn Thị Phương</t>
  </si>
  <si>
    <t>Trần Anh Tuấn</t>
  </si>
  <si>
    <t>Hủn Vi Thành</t>
  </si>
  <si>
    <t>Vy Thị Vinh</t>
  </si>
  <si>
    <t>Vy Thị Danh</t>
  </si>
  <si>
    <t>Lương Thị Tuyết</t>
  </si>
  <si>
    <t>Tống Thị Oanh</t>
  </si>
  <si>
    <t>Lương Thị Thu</t>
  </si>
  <si>
    <t>Châu Minh Cương</t>
  </si>
  <si>
    <t>Lê Thị Hoài</t>
  </si>
  <si>
    <t>Lô Thị Phương</t>
  </si>
  <si>
    <t>Đinh Thị Hạnh</t>
  </si>
  <si>
    <t>Lang Thị Kiều</t>
  </si>
  <si>
    <t>Mạc Thị Yến</t>
  </si>
  <si>
    <t>Nguyễn Tiến Mạnh</t>
  </si>
  <si>
    <t>Vi Thị Giang</t>
  </si>
  <si>
    <t>Sầm Thị Phương Thuận</t>
  </si>
  <si>
    <t>Lương Quý Nhân</t>
  </si>
  <si>
    <t>Vi Ngọc Trâm</t>
  </si>
  <si>
    <t>Võ Thị Ngà</t>
  </si>
  <si>
    <t>Cộng hệ điều trị:</t>
  </si>
  <si>
    <t xml:space="preserve">Tiền ghi bằng chữ: </t>
  </si>
  <si>
    <t xml:space="preserve"> THỦ TRƯỞNG ĐƠN VỊ  </t>
  </si>
  <si>
    <t xml:space="preserve">Tiền bằng chữ : </t>
  </si>
  <si>
    <t>####</t>
  </si>
  <si>
    <t xml:space="preserve"> Quỳ chõu, ngày 15 thỏng 5 năm 2017 </t>
  </si>
  <si>
    <t xml:space="preserve">NGƯỜI LẬP BIỂU </t>
  </si>
  <si>
    <t xml:space="preserve">KẾ TOÁN TRƯỞNG </t>
  </si>
  <si>
    <t>Đinh Ngọc Khiờm</t>
  </si>
  <si>
    <t xml:space="preserve">Lờ Hữu Ngọc </t>
  </si>
  <si>
    <t xml:space="preserve"> Đặng Tõn Minh  </t>
  </si>
  <si>
    <t>Nghỉ sinh từ thỏng 11/2016</t>
  </si>
  <si>
    <t>Lụ Thị Mơ</t>
  </si>
  <si>
    <t>Cắt từ thỏng 3/2017</t>
  </si>
  <si>
    <t>DANH SÁCH THANH TOÁN TIỀN LƯƠNG TRUNG TÂM Y TẾ - THÁNG 5 -  NĂM 2019 (HỆ DỰ PHÒNG)</t>
  </si>
  <si>
    <t>Trung tâm y tế Huyện Quỳ Châu - Hệ Dự phòng</t>
  </si>
  <si>
    <t>Cộng Phụ cấp</t>
  </si>
  <si>
    <t>Căn cứ tính Phụ cấp</t>
  </si>
  <si>
    <t>HỆ DỰ PHÒNG</t>
  </si>
  <si>
    <t>Vy Văn Thắng</t>
  </si>
  <si>
    <t>Tống Thị Hằng</t>
  </si>
  <si>
    <t>Nguyễn T. Trang Nhung</t>
  </si>
  <si>
    <t>Vi Thị Tư</t>
  </si>
  <si>
    <t>Nguyễn Trọng Khánh</t>
  </si>
  <si>
    <t>Vi Thị Bốn</t>
  </si>
  <si>
    <t>Lê Thị Huệ</t>
  </si>
  <si>
    <t>Sầm Thị Nga</t>
  </si>
  <si>
    <t xml:space="preserve">Lang Thị Hồng </t>
  </si>
  <si>
    <t>Lô Thị Thu</t>
  </si>
  <si>
    <t>Phan Xuân Đức</t>
  </si>
  <si>
    <t>Lương Thị Loan</t>
  </si>
  <si>
    <t xml:space="preserve">Nguyễn T. Bích Vân </t>
  </si>
  <si>
    <t xml:space="preserve">Trần Thị Thu </t>
  </si>
  <si>
    <t>Hoàng Thị Hường</t>
  </si>
  <si>
    <t>Hoàng Thị Tuyết</t>
  </si>
  <si>
    <t xml:space="preserve">Lô Thanh Hương </t>
  </si>
  <si>
    <t xml:space="preserve">Trương Thanh Tâm </t>
  </si>
  <si>
    <t>Hoàng Thị Lệ</t>
  </si>
  <si>
    <t xml:space="preserve">Cao Thị Huyền </t>
  </si>
  <si>
    <t>Vi Nam Đông</t>
  </si>
  <si>
    <t>Hà Văn Hải</t>
  </si>
  <si>
    <t xml:space="preserve">Phạm Đình Thuần </t>
  </si>
  <si>
    <t>Lương Anh Sơn</t>
  </si>
  <si>
    <t>Thái Thị Hải Anh</t>
  </si>
  <si>
    <t>Nguyễn Thị Tùy</t>
  </si>
  <si>
    <t>Nguyễn T.Ngọc Hạnh</t>
  </si>
  <si>
    <t>Nguyễn Văn Hiếu</t>
  </si>
  <si>
    <t>Nguyễn Thành Chung</t>
  </si>
  <si>
    <t>Lang Thị Hoa</t>
  </si>
  <si>
    <t>Hoàng Anh Trung</t>
  </si>
  <si>
    <t>Đinh Thị Thu Trang</t>
  </si>
  <si>
    <t>Lương Thị Nhã</t>
  </si>
  <si>
    <t>Lang Thị Trúc Phương</t>
  </si>
  <si>
    <t>Lim Trung Hiếu</t>
  </si>
  <si>
    <t>Cộng hệ dự phòng:</t>
  </si>
  <si>
    <t xml:space="preserve"> Tiền ghi bằng chữ:  </t>
  </si>
  <si>
    <t xml:space="preserve">     Lê Hữu Ngọc</t>
  </si>
  <si>
    <t>###</t>
  </si>
  <si>
    <t>PHÒNG TỔ CHỨC CÁN BỘ</t>
  </si>
  <si>
    <t xml:space="preserve">PHÒNG KẾ TOÁN </t>
  </si>
  <si>
    <t>Người lập biểu         Trưởng phòng</t>
  </si>
  <si>
    <t xml:space="preserve"> Phan Bá Lịch         Tống Thị Hằng</t>
  </si>
  <si>
    <t xml:space="preserve">         Đặng Tân Minh</t>
  </si>
  <si>
    <t xml:space="preserve">    Kế toán                   Trưởng phòng</t>
  </si>
  <si>
    <t xml:space="preserve">         Kế toán                          Trưởng phòng</t>
  </si>
  <si>
    <t xml:space="preserve"> Không BHTN </t>
  </si>
  <si>
    <t>Kế toán                      Trưởng phòng</t>
  </si>
  <si>
    <t>Nghỉ tháng 5,6,7,8,9,10/2019</t>
  </si>
  <si>
    <t xml:space="preserve">            Quỳ châu, ngày 10 tháng 5 năm 2019</t>
  </si>
  <si>
    <t xml:space="preserve">     Đinh Ngọc Khiêm</t>
  </si>
  <si>
    <t xml:space="preserve">  PHÒNG TỔ CHỨC CÁN BỘ</t>
  </si>
  <si>
    <t xml:space="preserve"> Tổng tiền ghi bằng chữ:  </t>
  </si>
  <si>
    <t xml:space="preserve">            Së y tÕ nghÖ an </t>
  </si>
  <si>
    <t>DANH SÁCH ĐĂNG KÝ TRẢ LƯƠNG THÁNG 5 - NĂM 2019 - HỆ ĐIỀU TRỊ</t>
  </si>
  <si>
    <t>Lương hợp đồng dài hạn (Hợp Đồng 68)</t>
  </si>
  <si>
    <t>Đậu Phi Trường</t>
  </si>
  <si>
    <t>Vi Hữu Đức</t>
  </si>
  <si>
    <t>Céng :</t>
  </si>
  <si>
    <t>Trung tâm y tế huyện Quỳ Châu</t>
  </si>
  <si>
    <t>Phụ cấp theo lương</t>
  </si>
  <si>
    <t>Mã ngạch</t>
  </si>
  <si>
    <t>Cộng phụ cấp</t>
  </si>
  <si>
    <t>Tổng hệ số lương và phụ cấp</t>
  </si>
  <si>
    <t>Tiền bằng chữ:</t>
  </si>
  <si>
    <t>Giảm phụ cấp</t>
  </si>
  <si>
    <t>Tăng phụ cấp</t>
  </si>
  <si>
    <t xml:space="preserve">Mới tuyển </t>
  </si>
  <si>
    <t xml:space="preserve"> trình SYT thêm 0.2 phụ cấp csbn sau phẫu thuật</t>
  </si>
  <si>
    <t>trình SYT thêm 0.2 phụ cấp csbn sau phẫu thuật</t>
  </si>
  <si>
    <t>Trình SYT PC độc hại văn thư</t>
  </si>
  <si>
    <t xml:space="preserve">Mới tuyển dụng </t>
  </si>
  <si>
    <t>Mới tuyển( Đi làm trong thời gian đầu nghỉ ôn thi nên tính đủ 22 ngày)</t>
  </si>
  <si>
    <t xml:space="preserve">Tổng tiền lương tháng </t>
  </si>
  <si>
    <t>Chức vụ 0.3</t>
  </si>
  <si>
    <t>QĐ có 40%, không có 0.1</t>
  </si>
  <si>
    <t>Không có 0.1</t>
  </si>
  <si>
    <t>tăng phụ cấp CV 0.3</t>
  </si>
  <si>
    <t>Không có trong QĐ DH 0.2</t>
  </si>
  <si>
    <t>70% PC lao</t>
  </si>
  <si>
    <t>Hỏi CĐ Ưu đãi</t>
  </si>
  <si>
    <t>Vy Văn Sinh</t>
  </si>
  <si>
    <t>Vy Thị Thanh</t>
  </si>
  <si>
    <t>Trong QĐ UBND tỉnh có 0.2 ĐH và 0.4 lưu động của Dự phòng đã cắt khi CBVC chuyển sang vị trí khác</t>
  </si>
  <si>
    <t>70% tâm thần</t>
  </si>
  <si>
    <t>Tăng phụ cấp, 70 % HIV</t>
  </si>
  <si>
    <t xml:space="preserve">tăng phụ cấp, </t>
  </si>
  <si>
    <t>QĐ có 70%, 0.4 độc hại</t>
  </si>
  <si>
    <t xml:space="preserve">giảm phụ cấp CV </t>
  </si>
  <si>
    <t>QĐ không có ĐH 0.4</t>
  </si>
</sst>
</file>

<file path=xl/styles.xml><?xml version="1.0" encoding="utf-8"?>
<styleSheet xmlns="http://schemas.openxmlformats.org/spreadsheetml/2006/main">
  <numFmts count="14">
    <numFmt numFmtId="43" formatCode="_(* #,##0.00_);_(* \(#,##0.00\);_(* &quot;-&quot;??_);_(@_)"/>
    <numFmt numFmtId="164" formatCode="_-* #,##0.00\ _₫_-;\-* #,##0.00\ _₫_-;_-* &quot;-&quot;??\ _₫_-;_-@_-"/>
    <numFmt numFmtId="165" formatCode="_(* #,##0_);_(* \(#,##0\);_(* &quot;-&quot;??_);_(@_)"/>
    <numFmt numFmtId="166" formatCode="_(* #,##0.000_);_(* \(#,##0.000\);_(* &quot;-&quot;??_);_(@_)"/>
    <numFmt numFmtId="167" formatCode="_(* #,##0.0000_);_(* \(#,##0.0000\);_(* &quot;-&quot;??_);_(@_)"/>
    <numFmt numFmtId="168" formatCode="#,##0.000"/>
    <numFmt numFmtId="169" formatCode="0.000"/>
    <numFmt numFmtId="170" formatCode="0.0"/>
    <numFmt numFmtId="171" formatCode="_(* #,##0.00_);_(* \(#,##0.00\);_(* &quot;-&quot;???_);_(@_)"/>
    <numFmt numFmtId="172" formatCode="0.0000"/>
    <numFmt numFmtId="173" formatCode="_(* #,##0_);_(* \(#,##0\);_(* &quot;-&quot;???_);_(@_)"/>
    <numFmt numFmtId="174" formatCode="_(* #,##0.0_);_(* \(#,##0.0\);_(* &quot;-&quot;??_);_(@_)"/>
    <numFmt numFmtId="175" formatCode="_(* #,##0.000_);_(* \(#,##0.000\);_(* &quot;-&quot;???_);_(@_)"/>
    <numFmt numFmtId="176" formatCode="_(* #,##0.000000_);_(* \(#,##0.000000\);_(* &quot;-&quot;??_);_(@_)"/>
  </numFmts>
  <fonts count="56">
    <font>
      <sz val="11"/>
      <color theme="1"/>
      <name val="Calibri"/>
      <family val="2"/>
      <charset val="163"/>
      <scheme val="minor"/>
    </font>
    <font>
      <sz val="11"/>
      <color theme="1"/>
      <name val="Calibri"/>
      <family val="2"/>
      <charset val="163"/>
      <scheme val="minor"/>
    </font>
    <font>
      <b/>
      <sz val="10"/>
      <name val="Times New Roman"/>
      <family val="1"/>
    </font>
    <font>
      <b/>
      <sz val="12"/>
      <name val="Times New Roman"/>
      <family val="1"/>
    </font>
    <font>
      <b/>
      <sz val="14"/>
      <name val="Times New Roman"/>
      <family val="1"/>
    </font>
    <font>
      <b/>
      <sz val="14"/>
      <name val="Times New Roman"/>
      <family val="1"/>
      <charset val="163"/>
    </font>
    <font>
      <b/>
      <sz val="12"/>
      <name val=".VnTime"/>
      <family val="2"/>
    </font>
    <font>
      <sz val="10"/>
      <name val=".VnTime"/>
      <family val="2"/>
    </font>
    <font>
      <b/>
      <sz val="10"/>
      <name val=".VnTime"/>
      <family val="2"/>
    </font>
    <font>
      <b/>
      <sz val="14"/>
      <name val=".VnTime"/>
      <family val="2"/>
    </font>
    <font>
      <sz val="14"/>
      <name val="Times New Roman"/>
      <family val="1"/>
    </font>
    <font>
      <b/>
      <sz val="8"/>
      <name val="Times New Roman"/>
      <family val="1"/>
    </font>
    <font>
      <sz val="8"/>
      <name val="Times New Roman"/>
      <family val="1"/>
    </font>
    <font>
      <b/>
      <sz val="9"/>
      <name val="Times New Roman"/>
      <family val="1"/>
    </font>
    <font>
      <b/>
      <sz val="12"/>
      <color rgb="FFFF0000"/>
      <name val="Times New Roman"/>
      <family val="1"/>
    </font>
    <font>
      <sz val="9"/>
      <name val="Times New Roman"/>
      <family val="1"/>
    </font>
    <font>
      <sz val="12"/>
      <name val="Times New Roman"/>
      <family val="1"/>
    </font>
    <font>
      <sz val="10"/>
      <name val="Times New Roman"/>
      <family val="1"/>
    </font>
    <font>
      <b/>
      <sz val="8"/>
      <name val=".VnTime"/>
      <family val="2"/>
    </font>
    <font>
      <b/>
      <i/>
      <sz val="8"/>
      <name val=".VnTime"/>
      <family val="2"/>
    </font>
    <font>
      <b/>
      <i/>
      <sz val="10"/>
      <name val=".VnTime"/>
      <family val="2"/>
    </font>
    <font>
      <b/>
      <sz val="11"/>
      <name val="Times New Roman"/>
      <family val="1"/>
    </font>
    <font>
      <b/>
      <sz val="10"/>
      <name val="Arial"/>
      <family val="2"/>
    </font>
    <font>
      <sz val="10"/>
      <name val="Arial"/>
      <family val="2"/>
      <charset val="163"/>
    </font>
    <font>
      <sz val="11"/>
      <name val="Times New Roman"/>
      <family val="1"/>
    </font>
    <font>
      <sz val="12"/>
      <name val=".VnTime"/>
      <family val="2"/>
    </font>
    <font>
      <sz val="18"/>
      <name val="Times New Roman"/>
      <family val="1"/>
    </font>
    <font>
      <b/>
      <sz val="16"/>
      <name val="Times New Roman"/>
      <family val="1"/>
    </font>
    <font>
      <sz val="8"/>
      <name val=".VnTime"/>
      <family val="2"/>
    </font>
    <font>
      <b/>
      <i/>
      <sz val="11"/>
      <name val="Times New Roman"/>
      <family val="1"/>
    </font>
    <font>
      <b/>
      <sz val="10"/>
      <color rgb="FFFF0000"/>
      <name val=".VnTime"/>
      <family val="2"/>
    </font>
    <font>
      <i/>
      <sz val="11"/>
      <name val="Times New Roman"/>
      <family val="1"/>
    </font>
    <font>
      <b/>
      <sz val="7"/>
      <name val="Times New Roman"/>
      <family val="1"/>
    </font>
    <font>
      <b/>
      <i/>
      <sz val="12"/>
      <name val="Times New Roman"/>
      <family val="1"/>
    </font>
    <font>
      <sz val="8"/>
      <name val="Arial"/>
      <family val="2"/>
      <charset val="163"/>
    </font>
    <font>
      <sz val="13"/>
      <name val="Times New Roman"/>
      <family val="1"/>
    </font>
    <font>
      <sz val="8"/>
      <name val="Arial"/>
      <family val="2"/>
    </font>
    <font>
      <b/>
      <sz val="7"/>
      <name val="Arial"/>
      <family val="2"/>
    </font>
    <font>
      <b/>
      <sz val="8"/>
      <name val=".VnArial NarrowH"/>
      <family val="2"/>
    </font>
    <font>
      <sz val="8"/>
      <name val=".VnArial NarrowH"/>
      <family val="2"/>
    </font>
    <font>
      <sz val="12"/>
      <name val="Arial"/>
      <family val="2"/>
      <charset val="163"/>
    </font>
    <font>
      <b/>
      <sz val="12"/>
      <name val="Arial"/>
      <family val="2"/>
    </font>
    <font>
      <sz val="8"/>
      <color rgb="FFFF0000"/>
      <name val="Times New Roman"/>
      <family val="1"/>
    </font>
    <font>
      <b/>
      <sz val="8"/>
      <color rgb="FFFF0000"/>
      <name val="Times New Roman"/>
      <family val="1"/>
    </font>
    <font>
      <b/>
      <sz val="8"/>
      <color rgb="FFFF0000"/>
      <name val=".VnTime"/>
      <family val="2"/>
    </font>
    <font>
      <sz val="10"/>
      <color rgb="FFFF0000"/>
      <name val="Times New Roman"/>
      <family val="1"/>
    </font>
    <font>
      <sz val="12"/>
      <color rgb="FFFF0000"/>
      <name val="Times New Roman"/>
      <family val="1"/>
    </font>
    <font>
      <sz val="9"/>
      <color rgb="FFFF0000"/>
      <name val="Times New Roman"/>
      <family val="1"/>
    </font>
    <font>
      <sz val="10"/>
      <color rgb="FFFF0000"/>
      <name val=".VnTime"/>
      <family val="2"/>
    </font>
    <font>
      <b/>
      <sz val="7"/>
      <color rgb="FFFF0000"/>
      <name val="Times New Roman"/>
      <family val="1"/>
    </font>
    <font>
      <sz val="8"/>
      <color rgb="FFFF0000"/>
      <name val="Arial"/>
      <family val="2"/>
      <charset val="163"/>
    </font>
    <font>
      <sz val="12"/>
      <color rgb="FFFF0000"/>
      <name val="Arial"/>
      <family val="2"/>
      <charset val="163"/>
    </font>
    <font>
      <sz val="14"/>
      <color rgb="FFFF0000"/>
      <name val="Times New Roman"/>
      <family val="1"/>
    </font>
    <font>
      <sz val="11"/>
      <name val="Calibri"/>
      <family val="2"/>
      <charset val="163"/>
      <scheme val="minor"/>
    </font>
    <font>
      <b/>
      <sz val="10"/>
      <name val="Times New Roman"/>
      <family val="1"/>
      <charset val="163"/>
    </font>
    <font>
      <b/>
      <sz val="12"/>
      <name val="Times New Roman"/>
      <family val="1"/>
      <charset val="163"/>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0"/>
        <bgColor indexed="64"/>
      </patternFill>
    </fill>
  </fills>
  <borders count="44">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bottom/>
      <diagonal/>
    </border>
  </borders>
  <cellStyleXfs count="3">
    <xf numFmtId="0" fontId="0" fillId="0" borderId="0"/>
    <xf numFmtId="164" fontId="1" fillId="0" borderId="0" applyFont="0" applyFill="0" applyBorder="0" applyAlignment="0" applyProtection="0"/>
    <xf numFmtId="0" fontId="25" fillId="0" borderId="0"/>
  </cellStyleXfs>
  <cellXfs count="550">
    <xf numFmtId="0" fontId="0" fillId="0" borderId="0" xfId="0"/>
    <xf numFmtId="0" fontId="2" fillId="2" borderId="0" xfId="0" applyFont="1" applyFill="1"/>
    <xf numFmtId="165" fontId="5" fillId="2" borderId="0" xfId="0" applyNumberFormat="1" applyFont="1" applyFill="1"/>
    <xf numFmtId="165" fontId="6" fillId="2" borderId="0" xfId="0" applyNumberFormat="1" applyFont="1" applyFill="1" applyAlignment="1"/>
    <xf numFmtId="166" fontId="7" fillId="2" borderId="0" xfId="0" applyNumberFormat="1" applyFont="1" applyFill="1"/>
    <xf numFmtId="165" fontId="8" fillId="2" borderId="0" xfId="0" applyNumberFormat="1" applyFont="1" applyFill="1"/>
    <xf numFmtId="43" fontId="8" fillId="2" borderId="0" xfId="0" applyNumberFormat="1" applyFont="1" applyFill="1"/>
    <xf numFmtId="165" fontId="6" fillId="2" borderId="0" xfId="0" applyNumberFormat="1" applyFont="1" applyFill="1"/>
    <xf numFmtId="165" fontId="7" fillId="2" borderId="0" xfId="0" applyNumberFormat="1" applyFont="1" applyFill="1"/>
    <xf numFmtId="165" fontId="9" fillId="2" borderId="0" xfId="0" applyNumberFormat="1" applyFont="1" applyFill="1"/>
    <xf numFmtId="165" fontId="10" fillId="2" borderId="0" xfId="0" applyNumberFormat="1" applyFont="1" applyFill="1"/>
    <xf numFmtId="49" fontId="9" fillId="2" borderId="0" xfId="0" applyNumberFormat="1" applyFont="1" applyFill="1" applyAlignment="1">
      <alignment horizontal="center"/>
    </xf>
    <xf numFmtId="0" fontId="3" fillId="2" borderId="0" xfId="0" applyFont="1" applyFill="1" applyAlignment="1">
      <alignment horizontal="center"/>
    </xf>
    <xf numFmtId="0" fontId="4" fillId="2" borderId="0" xfId="0" applyFont="1" applyFill="1" applyBorder="1" applyAlignment="1">
      <alignment horizontal="center"/>
    </xf>
    <xf numFmtId="0" fontId="12" fillId="2" borderId="0" xfId="0" applyFont="1" applyFill="1"/>
    <xf numFmtId="165" fontId="2" fillId="2" borderId="9" xfId="0" applyNumberFormat="1" applyFont="1" applyFill="1" applyBorder="1" applyAlignment="1">
      <alignment horizontal="center" vertical="top" wrapText="1"/>
    </xf>
    <xf numFmtId="49" fontId="3" fillId="2" borderId="9" xfId="0" applyNumberFormat="1" applyFont="1" applyFill="1" applyBorder="1" applyAlignment="1">
      <alignment horizontal="center" vertical="top" wrapText="1"/>
    </xf>
    <xf numFmtId="166" fontId="2" fillId="2" borderId="9" xfId="0" applyNumberFormat="1" applyFont="1" applyFill="1" applyBorder="1" applyAlignment="1">
      <alignment horizontal="center" vertical="top" wrapText="1"/>
    </xf>
    <xf numFmtId="165" fontId="13" fillId="2" borderId="9" xfId="0" applyNumberFormat="1" applyFont="1" applyFill="1" applyBorder="1" applyAlignment="1">
      <alignment horizontal="center" vertical="top" wrapText="1"/>
    </xf>
    <xf numFmtId="166" fontId="3" fillId="2" borderId="9" xfId="0" applyNumberFormat="1" applyFont="1" applyFill="1" applyBorder="1" applyAlignment="1">
      <alignment horizontal="center" vertical="top"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165" fontId="2" fillId="2" borderId="9" xfId="0" applyNumberFormat="1" applyFont="1" applyFill="1" applyBorder="1"/>
    <xf numFmtId="49" fontId="3" fillId="2" borderId="9" xfId="0" applyNumberFormat="1" applyFont="1" applyFill="1" applyBorder="1" applyAlignment="1">
      <alignment horizontal="center"/>
    </xf>
    <xf numFmtId="168" fontId="3" fillId="2" borderId="9" xfId="0" applyNumberFormat="1" applyFont="1" applyFill="1" applyBorder="1"/>
    <xf numFmtId="3" fontId="3" fillId="2" borderId="9" xfId="0" applyNumberFormat="1" applyFont="1" applyFill="1" applyBorder="1"/>
    <xf numFmtId="4" fontId="3" fillId="2" borderId="9" xfId="0" applyNumberFormat="1" applyFont="1" applyFill="1" applyBorder="1"/>
    <xf numFmtId="0" fontId="15" fillId="2" borderId="6" xfId="0" applyFont="1" applyFill="1" applyBorder="1" applyAlignment="1">
      <alignment horizontal="center"/>
    </xf>
    <xf numFmtId="0" fontId="16" fillId="2" borderId="9" xfId="0" applyFont="1" applyFill="1" applyBorder="1"/>
    <xf numFmtId="3" fontId="15" fillId="2" borderId="10" xfId="0" applyNumberFormat="1" applyFont="1" applyFill="1" applyBorder="1"/>
    <xf numFmtId="0" fontId="15" fillId="2" borderId="0" xfId="0" applyFont="1" applyFill="1"/>
    <xf numFmtId="3" fontId="15" fillId="2" borderId="11" xfId="0" applyNumberFormat="1" applyFont="1" applyFill="1" applyBorder="1"/>
    <xf numFmtId="0" fontId="15" fillId="2" borderId="12" xfId="0" applyFont="1" applyFill="1" applyBorder="1" applyAlignment="1">
      <alignment horizontal="center"/>
    </xf>
    <xf numFmtId="0" fontId="16" fillId="2" borderId="13" xfId="0" applyFont="1" applyFill="1" applyBorder="1" applyAlignment="1">
      <alignment horizontal="center"/>
    </xf>
    <xf numFmtId="38" fontId="13" fillId="2" borderId="14" xfId="0" applyNumberFormat="1" applyFont="1" applyFill="1" applyBorder="1" applyAlignment="1">
      <alignment horizontal="right"/>
    </xf>
    <xf numFmtId="165" fontId="3" fillId="2" borderId="9" xfId="0" applyNumberFormat="1" applyFont="1" applyFill="1" applyBorder="1"/>
    <xf numFmtId="165" fontId="3" fillId="2" borderId="9" xfId="0" applyNumberFormat="1" applyFont="1" applyFill="1" applyBorder="1" applyAlignment="1"/>
    <xf numFmtId="0" fontId="16" fillId="2" borderId="9" xfId="0" applyFont="1" applyFill="1" applyBorder="1" applyAlignment="1">
      <alignment horizontal="left"/>
    </xf>
    <xf numFmtId="165" fontId="8" fillId="2" borderId="9" xfId="0" applyNumberFormat="1" applyFont="1" applyFill="1" applyBorder="1"/>
    <xf numFmtId="1" fontId="6" fillId="2" borderId="9" xfId="0" applyNumberFormat="1" applyFont="1" applyFill="1" applyBorder="1" applyAlignment="1"/>
    <xf numFmtId="3" fontId="18" fillId="2" borderId="0" xfId="0" applyNumberFormat="1" applyFont="1" applyFill="1"/>
    <xf numFmtId="165" fontId="18" fillId="2" borderId="0" xfId="0" applyNumberFormat="1" applyFont="1" applyFill="1"/>
    <xf numFmtId="3" fontId="19" fillId="2" borderId="0" xfId="0" applyNumberFormat="1" applyFont="1" applyFill="1"/>
    <xf numFmtId="0" fontId="16" fillId="2" borderId="12" xfId="0" applyFont="1" applyFill="1" applyBorder="1" applyAlignment="1">
      <alignment horizontal="center"/>
    </xf>
    <xf numFmtId="165" fontId="8" fillId="2" borderId="15" xfId="0" applyNumberFormat="1" applyFont="1" applyFill="1" applyBorder="1"/>
    <xf numFmtId="165" fontId="8" fillId="2" borderId="0" xfId="0" applyNumberFormat="1" applyFont="1" applyFill="1" applyBorder="1"/>
    <xf numFmtId="165" fontId="18" fillId="2" borderId="0" xfId="0" applyNumberFormat="1" applyFont="1" applyFill="1" applyBorder="1"/>
    <xf numFmtId="165" fontId="8" fillId="2" borderId="0" xfId="0" applyNumberFormat="1" applyFont="1" applyFill="1" applyBorder="1" applyAlignment="1">
      <alignment horizontal="right"/>
    </xf>
    <xf numFmtId="165" fontId="7" fillId="2" borderId="9" xfId="0" applyNumberFormat="1" applyFont="1" applyFill="1" applyBorder="1"/>
    <xf numFmtId="3" fontId="18" fillId="2" borderId="0" xfId="0" applyNumberFormat="1" applyFont="1" applyFill="1" applyBorder="1"/>
    <xf numFmtId="0" fontId="17" fillId="2" borderId="0" xfId="0" applyFont="1" applyFill="1"/>
    <xf numFmtId="3" fontId="15" fillId="2" borderId="10" xfId="0" applyNumberFormat="1" applyFont="1" applyFill="1" applyBorder="1" applyAlignment="1">
      <alignment wrapText="1"/>
    </xf>
    <xf numFmtId="165" fontId="7" fillId="2" borderId="0" xfId="0" applyNumberFormat="1" applyFont="1" applyFill="1" applyBorder="1"/>
    <xf numFmtId="3" fontId="19" fillId="2" borderId="0" xfId="0" applyNumberFormat="1" applyFont="1" applyFill="1" applyBorder="1"/>
    <xf numFmtId="3" fontId="20" fillId="2" borderId="0" xfId="0" applyNumberFormat="1" applyFont="1" applyFill="1"/>
    <xf numFmtId="165" fontId="6" fillId="2" borderId="9" xfId="0" applyNumberFormat="1" applyFont="1" applyFill="1" applyBorder="1" applyAlignment="1"/>
    <xf numFmtId="3" fontId="17" fillId="2" borderId="0" xfId="0" applyNumberFormat="1" applyFont="1" applyFill="1"/>
    <xf numFmtId="38" fontId="13" fillId="2" borderId="14" xfId="0" applyNumberFormat="1" applyFont="1" applyFill="1" applyBorder="1" applyAlignment="1"/>
    <xf numFmtId="0" fontId="16" fillId="2" borderId="9" xfId="0" applyFont="1" applyFill="1" applyBorder="1" applyAlignment="1"/>
    <xf numFmtId="3" fontId="12" fillId="2" borderId="10" xfId="0" applyNumberFormat="1" applyFont="1" applyFill="1" applyBorder="1" applyAlignment="1">
      <alignment wrapText="1"/>
    </xf>
    <xf numFmtId="164" fontId="16" fillId="2" borderId="9" xfId="1" applyFont="1" applyFill="1" applyBorder="1" applyAlignment="1"/>
    <xf numFmtId="38" fontId="13" fillId="2" borderId="20" xfId="0" applyNumberFormat="1" applyFont="1" applyFill="1" applyBorder="1" applyAlignment="1">
      <alignment horizontal="right"/>
    </xf>
    <xf numFmtId="0" fontId="21" fillId="2" borderId="0" xfId="0" applyFont="1" applyFill="1" applyBorder="1" applyAlignment="1">
      <alignment horizontal="left"/>
    </xf>
    <xf numFmtId="0" fontId="3" fillId="2" borderId="0" xfId="0" applyFont="1" applyFill="1" applyBorder="1"/>
    <xf numFmtId="169" fontId="3" fillId="2" borderId="0" xfId="0" applyNumberFormat="1" applyFont="1" applyFill="1" applyBorder="1" applyAlignment="1">
      <alignment horizontal="left"/>
    </xf>
    <xf numFmtId="0" fontId="3" fillId="2" borderId="0" xfId="0" applyFont="1" applyFill="1" applyBorder="1" applyAlignment="1">
      <alignment horizontal="center"/>
    </xf>
    <xf numFmtId="2" fontId="3" fillId="2" borderId="0" xfId="0" applyNumberFormat="1" applyFont="1" applyFill="1" applyBorder="1" applyAlignment="1">
      <alignment horizontal="center"/>
    </xf>
    <xf numFmtId="171" fontId="3" fillId="2" borderId="0" xfId="0" applyNumberFormat="1" applyFont="1" applyFill="1" applyBorder="1" applyAlignment="1">
      <alignment horizontal="center"/>
    </xf>
    <xf numFmtId="38" fontId="3" fillId="2" borderId="0" xfId="0" applyNumberFormat="1" applyFont="1" applyFill="1" applyBorder="1" applyAlignment="1">
      <alignment horizontal="right"/>
    </xf>
    <xf numFmtId="38" fontId="13" fillId="2" borderId="0" xfId="0" applyNumberFormat="1" applyFont="1" applyFill="1" applyBorder="1" applyAlignment="1">
      <alignment horizontal="right"/>
    </xf>
    <xf numFmtId="0" fontId="2" fillId="2" borderId="0" xfId="0" applyFont="1" applyFill="1" applyBorder="1" applyAlignment="1">
      <alignment horizontal="left"/>
    </xf>
    <xf numFmtId="0" fontId="17" fillId="2" borderId="0" xfId="0" applyFont="1" applyFill="1" applyAlignment="1">
      <alignment horizontal="left"/>
    </xf>
    <xf numFmtId="0" fontId="2" fillId="2" borderId="0" xfId="0" applyFont="1" applyFill="1" applyBorder="1"/>
    <xf numFmtId="3" fontId="2" fillId="2" borderId="0" xfId="0" applyNumberFormat="1" applyFont="1" applyFill="1"/>
    <xf numFmtId="0" fontId="21" fillId="2" borderId="0" xfId="0" applyFont="1" applyFill="1" applyAlignment="1">
      <alignment horizontal="left"/>
    </xf>
    <xf numFmtId="169" fontId="21" fillId="2" borderId="0" xfId="0" applyNumberFormat="1" applyFont="1" applyFill="1" applyBorder="1" applyAlignment="1">
      <alignment horizontal="left"/>
    </xf>
    <xf numFmtId="172" fontId="21" fillId="2" borderId="0" xfId="0" applyNumberFormat="1" applyFont="1" applyFill="1" applyBorder="1" applyAlignment="1">
      <alignment horizontal="left"/>
    </xf>
    <xf numFmtId="0" fontId="16" fillId="2" borderId="0" xfId="0" applyFont="1" applyFill="1"/>
    <xf numFmtId="0" fontId="21" fillId="2" borderId="0" xfId="0" applyFont="1" applyFill="1"/>
    <xf numFmtId="0" fontId="24" fillId="2" borderId="0" xfId="0" applyFont="1" applyFill="1"/>
    <xf numFmtId="0" fontId="17" fillId="2" borderId="0" xfId="2" applyFont="1" applyFill="1"/>
    <xf numFmtId="0" fontId="21" fillId="2" borderId="0" xfId="2" applyFont="1" applyFill="1"/>
    <xf numFmtId="173" fontId="21" fillId="2" borderId="0" xfId="2" applyNumberFormat="1" applyFont="1" applyFill="1" applyBorder="1"/>
    <xf numFmtId="0" fontId="21" fillId="2" borderId="0" xfId="2" applyFont="1" applyFill="1" applyBorder="1"/>
    <xf numFmtId="0" fontId="2" fillId="2" borderId="0" xfId="2" applyFont="1" applyFill="1" applyAlignment="1">
      <alignment horizontal="center"/>
    </xf>
    <xf numFmtId="169" fontId="12" fillId="2" borderId="0" xfId="2" applyNumberFormat="1" applyFont="1" applyFill="1" applyAlignment="1">
      <alignment horizontal="center"/>
    </xf>
    <xf numFmtId="173" fontId="17" fillId="2" borderId="0" xfId="2" applyNumberFormat="1" applyFont="1" applyFill="1" applyBorder="1"/>
    <xf numFmtId="0" fontId="17" fillId="2" borderId="0" xfId="2" applyFont="1" applyFill="1" applyBorder="1"/>
    <xf numFmtId="0" fontId="12" fillId="2" borderId="0" xfId="2" applyFont="1" applyFill="1" applyAlignment="1">
      <alignment horizontal="center"/>
    </xf>
    <xf numFmtId="2" fontId="12" fillId="2" borderId="0" xfId="2" applyNumberFormat="1" applyFont="1" applyFill="1" applyAlignment="1">
      <alignment horizontal="center"/>
    </xf>
    <xf numFmtId="0" fontId="11" fillId="2" borderId="0" xfId="2" applyFont="1" applyFill="1" applyAlignment="1">
      <alignment horizontal="center"/>
    </xf>
    <xf numFmtId="172" fontId="12" fillId="2" borderId="0" xfId="2" applyNumberFormat="1" applyFont="1" applyFill="1" applyAlignment="1">
      <alignment horizontal="center"/>
    </xf>
    <xf numFmtId="0" fontId="3" fillId="2" borderId="0" xfId="0" applyFont="1" applyFill="1"/>
    <xf numFmtId="0" fontId="3" fillId="3" borderId="0" xfId="2" applyFont="1" applyFill="1" applyAlignment="1">
      <alignment horizontal="left"/>
    </xf>
    <xf numFmtId="0" fontId="21" fillId="0" borderId="0" xfId="2" applyFont="1"/>
    <xf numFmtId="0" fontId="16" fillId="0" borderId="0" xfId="2" applyFont="1"/>
    <xf numFmtId="0" fontId="26" fillId="0" borderId="0" xfId="2" applyFont="1"/>
    <xf numFmtId="0" fontId="26" fillId="3" borderId="0" xfId="2" applyFont="1" applyFill="1" applyAlignment="1">
      <alignment horizontal="center"/>
    </xf>
    <xf numFmtId="0" fontId="3" fillId="0" borderId="0" xfId="2" applyFont="1"/>
    <xf numFmtId="173" fontId="3" fillId="0" borderId="0" xfId="2" applyNumberFormat="1" applyFont="1" applyBorder="1"/>
    <xf numFmtId="0" fontId="3" fillId="0" borderId="0" xfId="2" applyFont="1" applyBorder="1"/>
    <xf numFmtId="2" fontId="27" fillId="3" borderId="0" xfId="2" applyNumberFormat="1" applyFont="1" applyFill="1" applyAlignment="1">
      <alignment horizontal="center"/>
    </xf>
    <xf numFmtId="165" fontId="5" fillId="0" borderId="0" xfId="0" applyNumberFormat="1" applyFont="1"/>
    <xf numFmtId="165" fontId="6" fillId="0" borderId="0" xfId="0" applyNumberFormat="1" applyFont="1" applyAlignment="1"/>
    <xf numFmtId="165" fontId="7" fillId="0" borderId="0" xfId="0" applyNumberFormat="1" applyFont="1"/>
    <xf numFmtId="166" fontId="7" fillId="0" borderId="0" xfId="0" applyNumberFormat="1" applyFont="1"/>
    <xf numFmtId="165" fontId="8" fillId="0" borderId="0" xfId="0" applyNumberFormat="1" applyFont="1"/>
    <xf numFmtId="43" fontId="8" fillId="0" borderId="0" xfId="0" applyNumberFormat="1" applyFont="1"/>
    <xf numFmtId="165" fontId="6" fillId="0" borderId="0" xfId="0" applyNumberFormat="1" applyFont="1"/>
    <xf numFmtId="0" fontId="28" fillId="0" borderId="0" xfId="2" applyFont="1" applyAlignment="1">
      <alignment horizontal="center"/>
    </xf>
    <xf numFmtId="173" fontId="17" fillId="0" borderId="0" xfId="2" applyNumberFormat="1" applyFont="1" applyBorder="1"/>
    <xf numFmtId="0" fontId="17" fillId="0" borderId="0" xfId="2" applyFont="1" applyBorder="1"/>
    <xf numFmtId="0" fontId="17" fillId="0" borderId="0" xfId="2" applyFont="1"/>
    <xf numFmtId="165" fontId="9" fillId="0" borderId="0" xfId="0" applyNumberFormat="1" applyFont="1"/>
    <xf numFmtId="165" fontId="4" fillId="0" borderId="0" xfId="0" applyNumberFormat="1" applyFont="1"/>
    <xf numFmtId="49" fontId="9" fillId="0" borderId="0" xfId="0" applyNumberFormat="1" applyFont="1" applyAlignment="1">
      <alignment horizontal="center"/>
    </xf>
    <xf numFmtId="173" fontId="11" fillId="3" borderId="0" xfId="2" applyNumberFormat="1" applyFont="1" applyFill="1" applyBorder="1"/>
    <xf numFmtId="173" fontId="11" fillId="0" borderId="0" xfId="2" applyNumberFormat="1" applyFont="1" applyBorder="1"/>
    <xf numFmtId="0" fontId="11" fillId="0" borderId="0" xfId="2" applyFont="1" applyBorder="1"/>
    <xf numFmtId="0" fontId="11" fillId="0" borderId="0" xfId="2" applyFont="1"/>
    <xf numFmtId="165" fontId="10" fillId="0" borderId="0" xfId="0" applyNumberFormat="1" applyFont="1"/>
    <xf numFmtId="0" fontId="11" fillId="3" borderId="9" xfId="2" applyFont="1" applyFill="1" applyBorder="1" applyAlignment="1">
      <alignment horizontal="center" vertical="center" wrapText="1"/>
    </xf>
    <xf numFmtId="165"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166" fontId="2" fillId="3" borderId="9" xfId="0" applyNumberFormat="1" applyFont="1" applyFill="1" applyBorder="1" applyAlignment="1">
      <alignment horizontal="center" vertical="center" wrapText="1"/>
    </xf>
    <xf numFmtId="0" fontId="11" fillId="0" borderId="28" xfId="2" applyFont="1" applyBorder="1"/>
    <xf numFmtId="0" fontId="29" fillId="0" borderId="6" xfId="2" applyFont="1" applyBorder="1" applyAlignment="1">
      <alignment horizontal="center"/>
    </xf>
    <xf numFmtId="0" fontId="3" fillId="0" borderId="9" xfId="2" applyFont="1" applyBorder="1"/>
    <xf numFmtId="0" fontId="11" fillId="0" borderId="9" xfId="2" applyFont="1" applyFill="1" applyBorder="1" applyAlignment="1">
      <alignment horizontal="center" vertical="center" wrapText="1"/>
    </xf>
    <xf numFmtId="0" fontId="11" fillId="3" borderId="9" xfId="2" applyFont="1" applyFill="1" applyBorder="1" applyAlignment="1">
      <alignment horizontal="center" vertical="center"/>
    </xf>
    <xf numFmtId="2" fontId="11" fillId="3" borderId="9" xfId="2" applyNumberFormat="1" applyFont="1" applyFill="1" applyBorder="1" applyAlignment="1">
      <alignment horizontal="center" vertical="center" wrapText="1"/>
    </xf>
    <xf numFmtId="165" fontId="7" fillId="0" borderId="9" xfId="0" applyNumberFormat="1" applyFont="1" applyBorder="1"/>
    <xf numFmtId="49" fontId="7" fillId="0" borderId="9" xfId="0" applyNumberFormat="1" applyFont="1" applyBorder="1" applyAlignment="1">
      <alignment horizontal="center"/>
    </xf>
    <xf numFmtId="166" fontId="7" fillId="0" borderId="9" xfId="0" applyNumberFormat="1" applyFont="1" applyFill="1" applyBorder="1"/>
    <xf numFmtId="166" fontId="7" fillId="0" borderId="9" xfId="0" applyNumberFormat="1" applyFont="1" applyBorder="1"/>
    <xf numFmtId="165" fontId="8" fillId="0" borderId="9" xfId="0" applyNumberFormat="1" applyFont="1" applyBorder="1"/>
    <xf numFmtId="3" fontId="8" fillId="0" borderId="9" xfId="0" applyNumberFormat="1" applyFont="1" applyBorder="1"/>
    <xf numFmtId="3" fontId="30" fillId="3" borderId="9" xfId="0" applyNumberFormat="1" applyFont="1" applyFill="1" applyBorder="1"/>
    <xf numFmtId="166" fontId="8" fillId="0" borderId="9" xfId="0" applyNumberFormat="1" applyFont="1" applyBorder="1"/>
    <xf numFmtId="165" fontId="18" fillId="0" borderId="9" xfId="2" applyNumberFormat="1" applyFont="1" applyBorder="1" applyAlignment="1">
      <alignment horizontal="center"/>
    </xf>
    <xf numFmtId="0" fontId="24" fillId="0" borderId="29" xfId="2" applyFont="1" applyBorder="1"/>
    <xf numFmtId="0" fontId="12" fillId="0" borderId="29" xfId="2" applyFont="1" applyBorder="1" applyAlignment="1">
      <alignment horizontal="center"/>
    </xf>
    <xf numFmtId="0" fontId="12" fillId="3" borderId="29" xfId="2" applyFont="1" applyFill="1" applyBorder="1" applyAlignment="1">
      <alignment horizontal="center"/>
    </xf>
    <xf numFmtId="0" fontId="12" fillId="0" borderId="29" xfId="2" applyFont="1" applyFill="1" applyBorder="1" applyAlignment="1">
      <alignment horizontal="center"/>
    </xf>
    <xf numFmtId="169" fontId="12" fillId="0" borderId="29" xfId="2" applyNumberFormat="1" applyFont="1" applyBorder="1" applyAlignment="1">
      <alignment horizontal="center"/>
    </xf>
    <xf numFmtId="165" fontId="12" fillId="0" borderId="29" xfId="2" applyNumberFormat="1" applyFont="1" applyBorder="1" applyAlignment="1">
      <alignment horizontal="center"/>
    </xf>
    <xf numFmtId="0" fontId="18" fillId="0" borderId="9" xfId="2" applyFont="1" applyBorder="1" applyAlignment="1">
      <alignment horizontal="center"/>
    </xf>
    <xf numFmtId="2" fontId="12" fillId="0" borderId="29" xfId="2" applyNumberFormat="1" applyFont="1" applyBorder="1" applyAlignment="1">
      <alignment horizontal="center"/>
    </xf>
    <xf numFmtId="0" fontId="17" fillId="0" borderId="30" xfId="2" applyFont="1" applyBorder="1"/>
    <xf numFmtId="173" fontId="12" fillId="3" borderId="0" xfId="2" applyNumberFormat="1" applyFont="1" applyFill="1" applyBorder="1"/>
    <xf numFmtId="173" fontId="12" fillId="0" borderId="0" xfId="2" applyNumberFormat="1" applyFont="1" applyBorder="1"/>
    <xf numFmtId="0" fontId="12" fillId="0" borderId="0" xfId="2" applyFont="1" applyBorder="1"/>
    <xf numFmtId="165" fontId="6" fillId="0" borderId="9" xfId="0" applyNumberFormat="1" applyFont="1" applyBorder="1"/>
    <xf numFmtId="165" fontId="8" fillId="0" borderId="9" xfId="0" applyNumberFormat="1" applyFont="1" applyBorder="1" applyAlignment="1"/>
    <xf numFmtId="166" fontId="8" fillId="0" borderId="9" xfId="0" applyNumberFormat="1" applyFont="1" applyFill="1" applyBorder="1"/>
    <xf numFmtId="3" fontId="30" fillId="0" borderId="9" xfId="0" applyNumberFormat="1" applyFont="1" applyBorder="1"/>
    <xf numFmtId="43" fontId="6" fillId="0" borderId="0" xfId="0" applyNumberFormat="1" applyFont="1"/>
    <xf numFmtId="1" fontId="6" fillId="0" borderId="9" xfId="0" applyNumberFormat="1" applyFont="1" applyBorder="1" applyAlignment="1"/>
    <xf numFmtId="43" fontId="8" fillId="4" borderId="9" xfId="0" applyNumberFormat="1" applyFont="1" applyFill="1" applyBorder="1"/>
    <xf numFmtId="165" fontId="25" fillId="4" borderId="9" xfId="0" applyNumberFormat="1" applyFont="1" applyFill="1" applyBorder="1"/>
    <xf numFmtId="165" fontId="6" fillId="4" borderId="9" xfId="0" applyNumberFormat="1" applyFont="1" applyFill="1" applyBorder="1"/>
    <xf numFmtId="43" fontId="8" fillId="0" borderId="9" xfId="0" applyNumberFormat="1" applyFont="1" applyFill="1" applyBorder="1"/>
    <xf numFmtId="165" fontId="6" fillId="0" borderId="9" xfId="0" applyNumberFormat="1" applyFont="1" applyFill="1" applyBorder="1"/>
    <xf numFmtId="0" fontId="17" fillId="0" borderId="31" xfId="2" applyFont="1" applyBorder="1"/>
    <xf numFmtId="0" fontId="12" fillId="2" borderId="29" xfId="2" applyFont="1" applyFill="1" applyBorder="1" applyAlignment="1">
      <alignment horizontal="center"/>
    </xf>
    <xf numFmtId="165" fontId="8" fillId="0" borderId="0" xfId="0" applyNumberFormat="1" applyFont="1" applyAlignment="1"/>
    <xf numFmtId="173" fontId="17" fillId="2" borderId="31" xfId="2" applyNumberFormat="1" applyFont="1" applyFill="1" applyBorder="1"/>
    <xf numFmtId="0" fontId="17" fillId="2" borderId="31" xfId="2" applyFont="1" applyFill="1" applyBorder="1"/>
    <xf numFmtId="173" fontId="17" fillId="0" borderId="32" xfId="2" applyNumberFormat="1" applyFont="1" applyBorder="1"/>
    <xf numFmtId="0" fontId="17" fillId="0" borderId="32" xfId="2" applyFont="1" applyBorder="1"/>
    <xf numFmtId="173" fontId="16" fillId="0" borderId="0" xfId="2" applyNumberFormat="1" applyFont="1" applyBorder="1"/>
    <xf numFmtId="0" fontId="16" fillId="0" borderId="0" xfId="2" applyFont="1" applyBorder="1"/>
    <xf numFmtId="0" fontId="16" fillId="0" borderId="32" xfId="2" applyFont="1" applyBorder="1"/>
    <xf numFmtId="173" fontId="17" fillId="0" borderId="30" xfId="2" applyNumberFormat="1" applyFont="1" applyBorder="1"/>
    <xf numFmtId="173" fontId="17" fillId="0" borderId="31" xfId="2" applyNumberFormat="1" applyFont="1" applyBorder="1"/>
    <xf numFmtId="173" fontId="17" fillId="0" borderId="0" xfId="2" applyNumberFormat="1" applyFont="1" applyFill="1" applyBorder="1"/>
    <xf numFmtId="0" fontId="17" fillId="0" borderId="0" xfId="2" applyFont="1" applyFill="1" applyBorder="1"/>
    <xf numFmtId="173" fontId="17" fillId="2" borderId="32" xfId="2" applyNumberFormat="1" applyFont="1" applyFill="1" applyBorder="1"/>
    <xf numFmtId="0" fontId="17" fillId="2" borderId="32" xfId="2" applyFont="1" applyFill="1" applyBorder="1"/>
    <xf numFmtId="173" fontId="17" fillId="0" borderId="30" xfId="2" applyNumberFormat="1" applyFont="1" applyFill="1" applyBorder="1"/>
    <xf numFmtId="0" fontId="17" fillId="0" borderId="30" xfId="2" applyFont="1" applyFill="1" applyBorder="1"/>
    <xf numFmtId="173" fontId="17" fillId="0" borderId="32" xfId="2" applyNumberFormat="1" applyFont="1" applyFill="1" applyBorder="1"/>
    <xf numFmtId="0" fontId="17" fillId="0" borderId="32" xfId="2" applyFont="1" applyFill="1" applyBorder="1"/>
    <xf numFmtId="169" fontId="33" fillId="6" borderId="12" xfId="2" applyNumberFormat="1" applyFont="1" applyFill="1" applyBorder="1" applyAlignment="1">
      <alignment horizontal="center" vertical="center"/>
    </xf>
    <xf numFmtId="0" fontId="21" fillId="6" borderId="13" xfId="2" applyFont="1" applyFill="1" applyBorder="1"/>
    <xf numFmtId="2" fontId="32" fillId="6" borderId="13" xfId="2" applyNumberFormat="1" applyFont="1" applyFill="1" applyBorder="1" applyAlignment="1">
      <alignment horizontal="center" vertical="center"/>
    </xf>
    <xf numFmtId="169" fontId="32" fillId="6" borderId="13" xfId="2" applyNumberFormat="1" applyFont="1" applyFill="1" applyBorder="1" applyAlignment="1">
      <alignment horizontal="center" vertical="center"/>
    </xf>
    <xf numFmtId="172" fontId="32" fillId="6" borderId="13" xfId="2" applyNumberFormat="1" applyFont="1" applyFill="1" applyBorder="1" applyAlignment="1">
      <alignment horizontal="center" vertical="center"/>
    </xf>
    <xf numFmtId="165" fontId="32" fillId="6" borderId="13" xfId="2" applyNumberFormat="1" applyFont="1" applyFill="1" applyBorder="1" applyAlignment="1">
      <alignment horizontal="center" vertical="center"/>
    </xf>
    <xf numFmtId="173" fontId="3" fillId="0" borderId="0" xfId="2" applyNumberFormat="1" applyFont="1" applyBorder="1" applyAlignment="1">
      <alignment vertical="center"/>
    </xf>
    <xf numFmtId="169" fontId="3" fillId="0" borderId="0" xfId="2" applyNumberFormat="1" applyFont="1" applyBorder="1" applyAlignment="1">
      <alignment vertical="center"/>
    </xf>
    <xf numFmtId="169" fontId="3" fillId="0" borderId="0" xfId="2" applyNumberFormat="1" applyFont="1" applyAlignment="1">
      <alignment vertical="center"/>
    </xf>
    <xf numFmtId="0" fontId="3" fillId="0" borderId="0" xfId="0" applyFont="1" applyBorder="1" applyAlignment="1">
      <alignment horizontal="left"/>
    </xf>
    <xf numFmtId="169" fontId="3" fillId="0" borderId="0" xfId="2" applyNumberFormat="1" applyFont="1" applyFill="1" applyAlignment="1">
      <alignment vertical="center"/>
    </xf>
    <xf numFmtId="165" fontId="3" fillId="0" borderId="0" xfId="0" applyNumberFormat="1" applyFont="1" applyBorder="1"/>
    <xf numFmtId="2" fontId="32" fillId="0" borderId="0" xfId="2" applyNumberFormat="1" applyFont="1" applyFill="1" applyBorder="1" applyAlignment="1">
      <alignment horizontal="center" vertical="center"/>
    </xf>
    <xf numFmtId="166" fontId="32" fillId="0" borderId="0" xfId="2" applyNumberFormat="1" applyFont="1" applyFill="1" applyBorder="1" applyAlignment="1">
      <alignment horizontal="center" vertical="center"/>
    </xf>
    <xf numFmtId="3" fontId="32" fillId="0" borderId="0" xfId="2" applyNumberFormat="1" applyFont="1" applyFill="1" applyBorder="1" applyAlignment="1">
      <alignment horizontal="center" vertical="center"/>
    </xf>
    <xf numFmtId="173" fontId="3" fillId="0" borderId="0" xfId="2" applyNumberFormat="1" applyFont="1" applyFill="1" applyBorder="1" applyAlignment="1">
      <alignment vertical="center"/>
    </xf>
    <xf numFmtId="169" fontId="3" fillId="0" borderId="0" xfId="2" applyNumberFormat="1" applyFont="1" applyFill="1" applyBorder="1" applyAlignment="1">
      <alignment vertical="center"/>
    </xf>
    <xf numFmtId="0" fontId="2" fillId="0" borderId="0" xfId="0" applyFont="1" applyAlignment="1">
      <alignment horizontal="left"/>
    </xf>
    <xf numFmtId="0" fontId="2" fillId="3" borderId="0" xfId="0" applyFont="1" applyFill="1" applyBorder="1"/>
    <xf numFmtId="173" fontId="33" fillId="0" borderId="0" xfId="2" applyNumberFormat="1" applyFont="1" applyFill="1" applyBorder="1" applyAlignment="1">
      <alignment vertical="center"/>
    </xf>
    <xf numFmtId="0" fontId="16" fillId="0" borderId="0" xfId="0" applyFont="1"/>
    <xf numFmtId="167" fontId="3" fillId="0" borderId="0" xfId="1" applyNumberFormat="1" applyFont="1" applyAlignment="1">
      <alignment horizontal="center"/>
    </xf>
    <xf numFmtId="0" fontId="23" fillId="0" borderId="0" xfId="0" applyFont="1" applyAlignment="1">
      <alignment horizontal="center"/>
    </xf>
    <xf numFmtId="0" fontId="3" fillId="0" borderId="0" xfId="0" applyFont="1" applyAlignment="1">
      <alignment horizontal="center"/>
    </xf>
    <xf numFmtId="0" fontId="3" fillId="0" borderId="0" xfId="0" applyFont="1"/>
    <xf numFmtId="167" fontId="3" fillId="0" borderId="0" xfId="1" applyNumberFormat="1" applyFont="1"/>
    <xf numFmtId="167" fontId="16" fillId="0" borderId="0" xfId="1" applyNumberFormat="1" applyFont="1" applyAlignment="1">
      <alignment horizontal="center"/>
    </xf>
    <xf numFmtId="0" fontId="16" fillId="0" borderId="0" xfId="0" applyFont="1" applyAlignment="1">
      <alignment horizontal="center"/>
    </xf>
    <xf numFmtId="167" fontId="16" fillId="0" borderId="0" xfId="1" applyNumberFormat="1" applyFont="1"/>
    <xf numFmtId="0" fontId="17" fillId="0" borderId="0" xfId="0" applyFont="1" applyAlignment="1">
      <alignment horizontal="center"/>
    </xf>
    <xf numFmtId="0" fontId="17" fillId="0" borderId="0" xfId="0" applyFont="1"/>
    <xf numFmtId="165" fontId="32" fillId="3" borderId="0" xfId="2" applyNumberFormat="1" applyFont="1" applyFill="1" applyBorder="1" applyAlignment="1">
      <alignment horizontal="center" vertical="center"/>
    </xf>
    <xf numFmtId="169" fontId="3" fillId="3" borderId="0" xfId="2" applyNumberFormat="1" applyFont="1" applyFill="1" applyBorder="1" applyAlignment="1">
      <alignment horizontal="center" vertical="center"/>
    </xf>
    <xf numFmtId="0" fontId="24" fillId="0" borderId="0" xfId="2" applyFont="1" applyBorder="1"/>
    <xf numFmtId="166" fontId="32" fillId="3" borderId="0" xfId="2" applyNumberFormat="1" applyFont="1" applyFill="1" applyBorder="1" applyAlignment="1">
      <alignment horizontal="center" vertical="center"/>
    </xf>
    <xf numFmtId="43" fontId="32" fillId="3" borderId="0" xfId="2" applyNumberFormat="1" applyFont="1" applyFill="1" applyBorder="1" applyAlignment="1">
      <alignment horizontal="center" vertical="center"/>
    </xf>
    <xf numFmtId="0" fontId="17" fillId="3" borderId="0" xfId="2" applyFont="1" applyFill="1" applyBorder="1" applyAlignment="1">
      <alignment horizontal="center"/>
    </xf>
    <xf numFmtId="0" fontId="10" fillId="3" borderId="0" xfId="2" applyFont="1" applyFill="1" applyBorder="1"/>
    <xf numFmtId="0" fontId="35" fillId="0" borderId="0" xfId="2" applyFont="1" applyAlignment="1">
      <alignment horizontal="left"/>
    </xf>
    <xf numFmtId="0" fontId="12" fillId="0" borderId="0" xfId="2" applyFont="1" applyAlignment="1">
      <alignment horizontal="center"/>
    </xf>
    <xf numFmtId="0" fontId="24" fillId="0" borderId="0" xfId="2" applyFont="1"/>
    <xf numFmtId="2" fontId="12" fillId="3" borderId="0" xfId="2" applyNumberFormat="1" applyFont="1" applyFill="1" applyBorder="1" applyAlignment="1">
      <alignment horizontal="center"/>
    </xf>
    <xf numFmtId="2" fontId="24" fillId="3" borderId="0" xfId="2" applyNumberFormat="1" applyFont="1" applyFill="1" applyBorder="1" applyAlignment="1">
      <alignment horizontal="center"/>
    </xf>
    <xf numFmtId="0" fontId="24" fillId="3" borderId="0" xfId="2" applyFont="1" applyFill="1" applyBorder="1" applyAlignment="1">
      <alignment horizontal="center"/>
    </xf>
    <xf numFmtId="0" fontId="17" fillId="0" borderId="0" xfId="2" applyFont="1" applyAlignment="1">
      <alignment horizontal="center"/>
    </xf>
    <xf numFmtId="2" fontId="12" fillId="0" borderId="0" xfId="2" applyNumberFormat="1" applyFont="1" applyAlignment="1">
      <alignment horizontal="center"/>
    </xf>
    <xf numFmtId="165" fontId="12" fillId="0" borderId="0" xfId="2" applyNumberFormat="1" applyFont="1" applyBorder="1" applyAlignment="1">
      <alignment horizontal="center"/>
    </xf>
    <xf numFmtId="165" fontId="12" fillId="0" borderId="32" xfId="2" applyNumberFormat="1" applyFont="1" applyBorder="1" applyAlignment="1">
      <alignment horizontal="center"/>
    </xf>
    <xf numFmtId="165" fontId="12" fillId="0" borderId="30" xfId="2" applyNumberFormat="1" applyFont="1" applyBorder="1" applyAlignment="1">
      <alignment horizontal="center"/>
    </xf>
    <xf numFmtId="0" fontId="26" fillId="3" borderId="0" xfId="2" applyFont="1" applyFill="1"/>
    <xf numFmtId="0" fontId="26" fillId="0" borderId="0" xfId="2" applyFont="1" applyFill="1" applyAlignment="1">
      <alignment horizontal="center"/>
    </xf>
    <xf numFmtId="169" fontId="33" fillId="3" borderId="6" xfId="2" applyNumberFormat="1" applyFont="1" applyFill="1" applyBorder="1" applyAlignment="1">
      <alignment horizontal="center" vertical="center"/>
    </xf>
    <xf numFmtId="0" fontId="21" fillId="0" borderId="9" xfId="2" applyFont="1" applyBorder="1" applyAlignment="1">
      <alignment horizontal="center" vertical="center" wrapText="1"/>
    </xf>
    <xf numFmtId="166" fontId="32" fillId="3" borderId="9" xfId="2" applyNumberFormat="1" applyFont="1" applyFill="1" applyBorder="1" applyAlignment="1">
      <alignment horizontal="center" vertical="center"/>
    </xf>
    <xf numFmtId="166" fontId="32" fillId="0" borderId="9" xfId="2" applyNumberFormat="1" applyFont="1" applyFill="1" applyBorder="1" applyAlignment="1">
      <alignment horizontal="center" vertical="center"/>
    </xf>
    <xf numFmtId="49" fontId="8" fillId="0" borderId="9" xfId="0" applyNumberFormat="1" applyFont="1" applyBorder="1" applyAlignment="1">
      <alignment horizontal="center"/>
    </xf>
    <xf numFmtId="3" fontId="8" fillId="3" borderId="9" xfId="0" applyNumberFormat="1" applyFont="1" applyFill="1" applyBorder="1"/>
    <xf numFmtId="37" fontId="6" fillId="4" borderId="9" xfId="2" applyNumberFormat="1" applyFont="1" applyFill="1" applyBorder="1" applyAlignment="1">
      <alignment vertical="center"/>
    </xf>
    <xf numFmtId="173" fontId="3" fillId="2" borderId="0" xfId="2" applyNumberFormat="1" applyFont="1" applyFill="1" applyBorder="1" applyAlignment="1">
      <alignment vertical="center"/>
    </xf>
    <xf numFmtId="175" fontId="3" fillId="2" borderId="0" xfId="2" applyNumberFormat="1" applyFont="1" applyFill="1" applyBorder="1" applyAlignment="1">
      <alignment vertical="center"/>
    </xf>
    <xf numFmtId="169" fontId="3" fillId="2" borderId="0" xfId="2" applyNumberFormat="1" applyFont="1" applyFill="1" applyBorder="1" applyAlignment="1">
      <alignment vertical="center"/>
    </xf>
    <xf numFmtId="169" fontId="3" fillId="2" borderId="0" xfId="2" applyNumberFormat="1" applyFont="1" applyFill="1" applyAlignment="1">
      <alignment vertical="center"/>
    </xf>
    <xf numFmtId="3" fontId="32" fillId="6" borderId="13" xfId="2" applyNumberFormat="1" applyFont="1" applyFill="1" applyBorder="1" applyAlignment="1">
      <alignment horizontal="center" vertical="center"/>
    </xf>
    <xf numFmtId="175" fontId="3" fillId="0" borderId="0" xfId="2" applyNumberFormat="1" applyFont="1" applyBorder="1" applyAlignment="1">
      <alignment vertical="center"/>
    </xf>
    <xf numFmtId="0" fontId="21" fillId="0" borderId="0" xfId="0" applyFont="1" applyAlignment="1">
      <alignment horizontal="left"/>
    </xf>
    <xf numFmtId="165" fontId="11" fillId="0" borderId="0" xfId="0" applyNumberFormat="1" applyFont="1" applyBorder="1"/>
    <xf numFmtId="2" fontId="11" fillId="0" borderId="0" xfId="2" applyNumberFormat="1" applyFont="1" applyFill="1" applyBorder="1" applyAlignment="1">
      <alignment horizontal="center" vertical="center"/>
    </xf>
    <xf numFmtId="166" fontId="2" fillId="0" borderId="0" xfId="2" applyNumberFormat="1" applyFont="1" applyFill="1" applyBorder="1" applyAlignment="1">
      <alignment horizontal="center" vertical="center"/>
    </xf>
    <xf numFmtId="3" fontId="2" fillId="0" borderId="0" xfId="2" applyNumberFormat="1" applyFont="1" applyFill="1" applyBorder="1" applyAlignment="1">
      <alignment horizontal="center" vertical="center"/>
    </xf>
    <xf numFmtId="165" fontId="2" fillId="0" borderId="0" xfId="2" applyNumberFormat="1" applyFont="1" applyFill="1" applyBorder="1" applyAlignment="1">
      <alignment horizontal="center" vertical="center"/>
    </xf>
    <xf numFmtId="173" fontId="2" fillId="0" borderId="0" xfId="2" applyNumberFormat="1" applyFont="1" applyFill="1" applyBorder="1" applyAlignment="1">
      <alignment vertical="center"/>
    </xf>
    <xf numFmtId="175" fontId="3" fillId="0" borderId="0" xfId="2" applyNumberFormat="1" applyFont="1" applyFill="1" applyBorder="1" applyAlignment="1">
      <alignment vertical="center"/>
    </xf>
    <xf numFmtId="0" fontId="40" fillId="0" borderId="0" xfId="0" applyFont="1"/>
    <xf numFmtId="0" fontId="41" fillId="0" borderId="0" xfId="0" applyFont="1" applyAlignment="1">
      <alignment horizontal="center"/>
    </xf>
    <xf numFmtId="0" fontId="41" fillId="0" borderId="0" xfId="0" applyFont="1"/>
    <xf numFmtId="167" fontId="41" fillId="0" borderId="0" xfId="1" applyNumberFormat="1" applyFont="1" applyFill="1"/>
    <xf numFmtId="3" fontId="41" fillId="0" borderId="0" xfId="0" applyNumberFormat="1" applyFont="1"/>
    <xf numFmtId="0" fontId="34" fillId="0" borderId="0" xfId="0" applyFont="1" applyAlignment="1">
      <alignment horizontal="center"/>
    </xf>
    <xf numFmtId="0" fontId="34" fillId="0" borderId="0" xfId="0" applyFont="1"/>
    <xf numFmtId="169" fontId="11" fillId="0" borderId="0" xfId="2" applyNumberFormat="1" applyFont="1" applyAlignment="1">
      <alignment vertical="center"/>
    </xf>
    <xf numFmtId="167" fontId="40" fillId="0" borderId="0" xfId="1" applyNumberFormat="1" applyFont="1" applyAlignment="1">
      <alignment horizontal="center"/>
    </xf>
    <xf numFmtId="2" fontId="34" fillId="0" borderId="0" xfId="0" applyNumberFormat="1" applyFont="1" applyAlignment="1">
      <alignment horizontal="center"/>
    </xf>
    <xf numFmtId="0" fontId="40" fillId="0" borderId="0" xfId="0" applyFont="1" applyAlignment="1">
      <alignment horizontal="center"/>
    </xf>
    <xf numFmtId="167" fontId="40" fillId="0" borderId="0" xfId="1" applyNumberFormat="1" applyFont="1"/>
    <xf numFmtId="167" fontId="40" fillId="0" borderId="0" xfId="1" applyNumberFormat="1" applyFont="1" applyFill="1"/>
    <xf numFmtId="169" fontId="6" fillId="3" borderId="0" xfId="2" applyNumberFormat="1" applyFont="1" applyFill="1" applyBorder="1" applyAlignment="1">
      <alignment horizontal="center" vertical="center"/>
    </xf>
    <xf numFmtId="166" fontId="37" fillId="3" borderId="0" xfId="2" applyNumberFormat="1" applyFont="1" applyFill="1" applyBorder="1" applyAlignment="1">
      <alignment horizontal="center" vertical="center"/>
    </xf>
    <xf numFmtId="43" fontId="37" fillId="3" borderId="0" xfId="2" applyNumberFormat="1" applyFont="1" applyFill="1" applyBorder="1" applyAlignment="1">
      <alignment horizontal="center" vertical="center"/>
    </xf>
    <xf numFmtId="174" fontId="37" fillId="3" borderId="0" xfId="2" applyNumberFormat="1" applyFont="1" applyFill="1" applyBorder="1" applyAlignment="1">
      <alignment horizontal="center" vertical="center"/>
    </xf>
    <xf numFmtId="174" fontId="37" fillId="0" borderId="0" xfId="2" applyNumberFormat="1" applyFont="1" applyFill="1" applyBorder="1" applyAlignment="1">
      <alignment horizontal="center" vertical="center"/>
    </xf>
    <xf numFmtId="165" fontId="37" fillId="3" borderId="0" xfId="2" applyNumberFormat="1" applyFont="1" applyFill="1" applyBorder="1" applyAlignment="1">
      <alignment horizontal="center" vertical="center"/>
    </xf>
    <xf numFmtId="174" fontId="32" fillId="3" borderId="0" xfId="2" applyNumberFormat="1" applyFont="1" applyFill="1" applyBorder="1" applyAlignment="1">
      <alignment horizontal="center" vertical="center"/>
    </xf>
    <xf numFmtId="174" fontId="32" fillId="0" borderId="0" xfId="2" applyNumberFormat="1" applyFont="1" applyFill="1" applyBorder="1" applyAlignment="1">
      <alignment horizontal="center" vertical="center"/>
    </xf>
    <xf numFmtId="0" fontId="12" fillId="0" borderId="0" xfId="2" applyFont="1" applyFill="1" applyAlignment="1">
      <alignment horizontal="center"/>
    </xf>
    <xf numFmtId="0" fontId="16" fillId="0" borderId="0" xfId="0" applyFont="1" applyFill="1"/>
    <xf numFmtId="167" fontId="3" fillId="0" borderId="0" xfId="1" applyNumberFormat="1" applyFont="1" applyFill="1"/>
    <xf numFmtId="167" fontId="16" fillId="0" borderId="0" xfId="1" applyNumberFormat="1" applyFont="1" applyFill="1"/>
    <xf numFmtId="0" fontId="23" fillId="0" borderId="0" xfId="0" applyFont="1" applyAlignment="1">
      <alignment horizontal="left"/>
    </xf>
    <xf numFmtId="0" fontId="22" fillId="0" borderId="0" xfId="0" applyFont="1" applyAlignment="1">
      <alignment horizontal="left"/>
    </xf>
    <xf numFmtId="0" fontId="21" fillId="0" borderId="0" xfId="2" applyFont="1" applyAlignment="1">
      <alignment horizontal="left"/>
    </xf>
    <xf numFmtId="167" fontId="3" fillId="2" borderId="0" xfId="1" applyNumberFormat="1" applyFont="1" applyFill="1" applyAlignment="1">
      <alignment horizontal="left"/>
    </xf>
    <xf numFmtId="167" fontId="41" fillId="0" borderId="0" xfId="1" applyNumberFormat="1" applyFont="1" applyAlignment="1">
      <alignment horizontal="left"/>
    </xf>
    <xf numFmtId="0" fontId="3" fillId="0" borderId="0" xfId="0" applyFont="1" applyAlignment="1">
      <alignment horizontal="left"/>
    </xf>
    <xf numFmtId="0" fontId="41" fillId="0" borderId="0" xfId="0" applyFont="1" applyAlignment="1">
      <alignment horizontal="left"/>
    </xf>
    <xf numFmtId="169" fontId="12" fillId="2" borderId="9" xfId="0" applyNumberFormat="1" applyFont="1" applyFill="1" applyBorder="1" applyAlignment="1">
      <alignment horizontal="center"/>
    </xf>
    <xf numFmtId="0" fontId="12" fillId="2" borderId="9" xfId="0" applyFont="1" applyFill="1" applyBorder="1" applyAlignment="1">
      <alignment horizontal="center"/>
    </xf>
    <xf numFmtId="2" fontId="12" fillId="2" borderId="9" xfId="0" applyNumberFormat="1" applyFont="1" applyFill="1" applyBorder="1" applyAlignment="1">
      <alignment horizontal="center"/>
    </xf>
    <xf numFmtId="170" fontId="12" fillId="2" borderId="9" xfId="0" applyNumberFormat="1" applyFont="1" applyFill="1" applyBorder="1" applyAlignment="1">
      <alignment horizontal="center"/>
    </xf>
    <xf numFmtId="38" fontId="12" fillId="2" borderId="9" xfId="0" applyNumberFormat="1" applyFont="1" applyFill="1" applyBorder="1" applyAlignment="1">
      <alignment horizontal="right"/>
    </xf>
    <xf numFmtId="3" fontId="11" fillId="2" borderId="9" xfId="0" applyNumberFormat="1" applyFont="1" applyFill="1" applyBorder="1" applyAlignment="1">
      <alignment horizontal="right"/>
    </xf>
    <xf numFmtId="169" fontId="11" fillId="2" borderId="13" xfId="0" applyNumberFormat="1" applyFont="1" applyFill="1" applyBorder="1" applyAlignment="1">
      <alignment horizontal="center"/>
    </xf>
    <xf numFmtId="38" fontId="11" fillId="2" borderId="13" xfId="0" applyNumberFormat="1" applyFont="1" applyFill="1" applyBorder="1" applyAlignment="1">
      <alignment horizontal="right"/>
    </xf>
    <xf numFmtId="3" fontId="11" fillId="2" borderId="13" xfId="0" applyNumberFormat="1" applyFont="1" applyFill="1" applyBorder="1" applyAlignment="1">
      <alignment horizontal="right"/>
    </xf>
    <xf numFmtId="169"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right" vertical="center" wrapText="1"/>
    </xf>
    <xf numFmtId="0" fontId="11" fillId="2" borderId="13" xfId="0" applyFont="1" applyFill="1" applyBorder="1" applyAlignment="1">
      <alignment horizontal="center"/>
    </xf>
    <xf numFmtId="2" fontId="11" fillId="2" borderId="13" xfId="0" applyNumberFormat="1" applyFont="1" applyFill="1" applyBorder="1" applyAlignment="1">
      <alignment horizontal="center"/>
    </xf>
    <xf numFmtId="170" fontId="11" fillId="2" borderId="13" xfId="0" applyNumberFormat="1" applyFont="1" applyFill="1" applyBorder="1" applyAlignment="1">
      <alignment horizontal="center"/>
    </xf>
    <xf numFmtId="38" fontId="11" fillId="2" borderId="13" xfId="0" applyNumberFormat="1" applyFont="1" applyFill="1" applyBorder="1" applyAlignment="1"/>
    <xf numFmtId="169" fontId="12" fillId="2" borderId="9" xfId="1" applyNumberFormat="1" applyFont="1" applyFill="1" applyBorder="1" applyAlignment="1">
      <alignment horizontal="center"/>
    </xf>
    <xf numFmtId="2" fontId="11" fillId="2" borderId="19" xfId="0" applyNumberFormat="1" applyFont="1" applyFill="1" applyBorder="1" applyAlignment="1">
      <alignment horizontal="center"/>
    </xf>
    <xf numFmtId="3" fontId="11" fillId="2" borderId="19" xfId="0" applyNumberFormat="1" applyFont="1" applyFill="1" applyBorder="1" applyAlignment="1">
      <alignment horizontal="center"/>
    </xf>
    <xf numFmtId="3" fontId="11" fillId="2" borderId="19" xfId="0" applyNumberFormat="1" applyFont="1" applyFill="1" applyBorder="1" applyAlignment="1">
      <alignment horizontal="right"/>
    </xf>
    <xf numFmtId="165" fontId="32" fillId="6" borderId="37" xfId="2" applyNumberFormat="1" applyFont="1" applyFill="1" applyBorder="1" applyAlignment="1">
      <alignment horizontal="center" vertical="center"/>
    </xf>
    <xf numFmtId="0" fontId="31" fillId="0" borderId="6" xfId="2" applyFont="1" applyBorder="1" applyAlignment="1">
      <alignment horizontal="center"/>
    </xf>
    <xf numFmtId="0" fontId="16" fillId="0" borderId="9" xfId="2" applyFont="1" applyBorder="1"/>
    <xf numFmtId="0" fontId="12" fillId="0" borderId="9" xfId="2" applyFont="1" applyBorder="1" applyAlignment="1">
      <alignment horizontal="center"/>
    </xf>
    <xf numFmtId="0" fontId="12" fillId="0" borderId="9" xfId="2" applyFont="1" applyFill="1" applyBorder="1" applyAlignment="1">
      <alignment horizontal="center"/>
    </xf>
    <xf numFmtId="169" fontId="12" fillId="0" borderId="9" xfId="2" applyNumberFormat="1" applyFont="1" applyBorder="1" applyAlignment="1">
      <alignment horizontal="center"/>
    </xf>
    <xf numFmtId="165" fontId="12" fillId="0" borderId="9" xfId="2" applyNumberFormat="1" applyFont="1" applyBorder="1" applyAlignment="1">
      <alignment horizontal="center"/>
    </xf>
    <xf numFmtId="2" fontId="12" fillId="0" borderId="9" xfId="2" applyNumberFormat="1" applyFont="1" applyBorder="1" applyAlignment="1">
      <alignment horizontal="center"/>
    </xf>
    <xf numFmtId="170" fontId="12" fillId="0" borderId="9" xfId="2" applyNumberFormat="1" applyFont="1" applyBorder="1" applyAlignment="1">
      <alignment horizontal="center"/>
    </xf>
    <xf numFmtId="0" fontId="24" fillId="0" borderId="9" xfId="2" applyFont="1" applyBorder="1"/>
    <xf numFmtId="0" fontId="12" fillId="3" borderId="9" xfId="2" applyFont="1" applyFill="1" applyBorder="1" applyAlignment="1">
      <alignment horizontal="center"/>
    </xf>
    <xf numFmtId="169" fontId="12" fillId="3" borderId="9" xfId="2" applyNumberFormat="1" applyFont="1" applyFill="1" applyBorder="1" applyAlignment="1">
      <alignment horizontal="center"/>
    </xf>
    <xf numFmtId="170" fontId="12" fillId="3" borderId="9" xfId="2" applyNumberFormat="1" applyFont="1" applyFill="1" applyBorder="1" applyAlignment="1">
      <alignment horizontal="center"/>
    </xf>
    <xf numFmtId="0" fontId="24" fillId="0" borderId="9" xfId="2" applyFont="1" applyFill="1" applyBorder="1"/>
    <xf numFmtId="2" fontId="12" fillId="0" borderId="9" xfId="2" applyNumberFormat="1" applyFont="1" applyFill="1" applyBorder="1" applyAlignment="1">
      <alignment horizontal="center"/>
    </xf>
    <xf numFmtId="169" fontId="12" fillId="0" borderId="9" xfId="2" applyNumberFormat="1" applyFont="1" applyFill="1" applyBorder="1" applyAlignment="1">
      <alignment horizontal="center"/>
    </xf>
    <xf numFmtId="165" fontId="12" fillId="0" borderId="9" xfId="2" applyNumberFormat="1" applyFont="1" applyFill="1" applyBorder="1" applyAlignment="1">
      <alignment horizontal="center"/>
    </xf>
    <xf numFmtId="170" fontId="12" fillId="0" borderId="9" xfId="2" applyNumberFormat="1" applyFont="1" applyFill="1" applyBorder="1" applyAlignment="1">
      <alignment horizontal="center"/>
    </xf>
    <xf numFmtId="0" fontId="24" fillId="2" borderId="9" xfId="2" applyFont="1" applyFill="1" applyBorder="1"/>
    <xf numFmtId="2" fontId="12" fillId="2" borderId="9" xfId="2" applyNumberFormat="1" applyFont="1" applyFill="1" applyBorder="1" applyAlignment="1">
      <alignment horizontal="center"/>
    </xf>
    <xf numFmtId="0" fontId="12" fillId="2" borderId="9" xfId="2" applyFont="1" applyFill="1" applyBorder="1" applyAlignment="1">
      <alignment horizontal="center"/>
    </xf>
    <xf numFmtId="169" fontId="12" fillId="2" borderId="9" xfId="2" applyNumberFormat="1" applyFont="1" applyFill="1" applyBorder="1" applyAlignment="1">
      <alignment horizontal="center"/>
    </xf>
    <xf numFmtId="165" fontId="12" fillId="2" borderId="9" xfId="2" applyNumberFormat="1" applyFont="1" applyFill="1" applyBorder="1" applyAlignment="1">
      <alignment horizontal="center"/>
    </xf>
    <xf numFmtId="170" fontId="12" fillId="2" borderId="9" xfId="2" applyNumberFormat="1" applyFont="1" applyFill="1" applyBorder="1" applyAlignment="1">
      <alignment horizontal="center"/>
    </xf>
    <xf numFmtId="0" fontId="16" fillId="2" borderId="9" xfId="2" applyFont="1" applyFill="1" applyBorder="1"/>
    <xf numFmtId="0" fontId="12" fillId="0" borderId="9" xfId="0" applyFont="1" applyBorder="1" applyAlignment="1">
      <alignment horizontal="center"/>
    </xf>
    <xf numFmtId="0" fontId="12" fillId="0" borderId="9" xfId="0" applyFont="1" applyFill="1" applyBorder="1" applyAlignment="1">
      <alignment horizontal="center"/>
    </xf>
    <xf numFmtId="169" fontId="12" fillId="0" borderId="9" xfId="0" applyNumberFormat="1" applyFont="1" applyBorder="1" applyAlignment="1">
      <alignment horizontal="center"/>
    </xf>
    <xf numFmtId="0" fontId="17" fillId="0" borderId="9" xfId="2" applyFont="1" applyBorder="1" applyAlignment="1">
      <alignment horizontal="center"/>
    </xf>
    <xf numFmtId="169" fontId="17" fillId="0" borderId="9" xfId="2" applyNumberFormat="1" applyFont="1" applyBorder="1" applyAlignment="1">
      <alignment horizontal="center"/>
    </xf>
    <xf numFmtId="170" fontId="17" fillId="0" borderId="9" xfId="2" applyNumberFormat="1" applyFont="1" applyBorder="1" applyAlignment="1">
      <alignment horizontal="center"/>
    </xf>
    <xf numFmtId="0" fontId="24" fillId="0" borderId="9" xfId="0" applyFont="1" applyFill="1" applyBorder="1" applyAlignment="1">
      <alignment wrapText="1"/>
    </xf>
    <xf numFmtId="174" fontId="32" fillId="0" borderId="9" xfId="2" applyNumberFormat="1" applyFont="1" applyFill="1" applyBorder="1" applyAlignment="1">
      <alignment horizontal="center" vertical="center"/>
    </xf>
    <xf numFmtId="0" fontId="11" fillId="0" borderId="9" xfId="0" applyFont="1" applyFill="1" applyBorder="1" applyAlignment="1">
      <alignment horizontal="center" wrapText="1"/>
    </xf>
    <xf numFmtId="0" fontId="36" fillId="0" borderId="9" xfId="2" applyFont="1" applyBorder="1" applyAlignment="1">
      <alignment horizontal="center"/>
    </xf>
    <xf numFmtId="0" fontId="36" fillId="3" borderId="9" xfId="2" applyFont="1" applyFill="1" applyBorder="1" applyAlignment="1">
      <alignment horizontal="center"/>
    </xf>
    <xf numFmtId="0" fontId="36" fillId="0" borderId="9" xfId="2" applyFont="1" applyFill="1" applyBorder="1" applyAlignment="1">
      <alignment horizontal="center"/>
    </xf>
    <xf numFmtId="169" fontId="36" fillId="0" borderId="9" xfId="2" applyNumberFormat="1" applyFont="1" applyBorder="1" applyAlignment="1">
      <alignment horizontal="center"/>
    </xf>
    <xf numFmtId="174" fontId="37" fillId="3" borderId="9" xfId="2" applyNumberFormat="1" applyFont="1" applyFill="1" applyBorder="1" applyAlignment="1">
      <alignment horizontal="center" vertical="center"/>
    </xf>
    <xf numFmtId="0" fontId="38" fillId="0" borderId="9" xfId="0" applyFont="1" applyFill="1" applyBorder="1" applyAlignment="1">
      <alignment horizontal="center" wrapText="1"/>
    </xf>
    <xf numFmtId="170" fontId="36" fillId="0" borderId="9" xfId="2" applyNumberFormat="1" applyFont="1" applyBorder="1" applyAlignment="1">
      <alignment horizontal="center"/>
    </xf>
    <xf numFmtId="2" fontId="36" fillId="0" borderId="9" xfId="2" applyNumberFormat="1" applyFont="1" applyBorder="1" applyAlignment="1">
      <alignment horizontal="center"/>
    </xf>
    <xf numFmtId="170" fontId="36" fillId="0" borderId="9" xfId="2" applyNumberFormat="1" applyFont="1" applyFill="1" applyBorder="1" applyAlignment="1">
      <alignment horizontal="center"/>
    </xf>
    <xf numFmtId="1" fontId="38" fillId="0" borderId="9" xfId="0" applyNumberFormat="1" applyFont="1" applyFill="1" applyBorder="1" applyAlignment="1">
      <alignment horizontal="center" wrapText="1"/>
    </xf>
    <xf numFmtId="2" fontId="36" fillId="2" borderId="9" xfId="2" applyNumberFormat="1" applyFont="1" applyFill="1" applyBorder="1" applyAlignment="1">
      <alignment horizontal="center"/>
    </xf>
    <xf numFmtId="0" fontId="36" fillId="2" borderId="9" xfId="2" applyFont="1" applyFill="1" applyBorder="1" applyAlignment="1">
      <alignment horizontal="center"/>
    </xf>
    <xf numFmtId="174" fontId="37" fillId="2" borderId="9" xfId="2" applyNumberFormat="1" applyFont="1" applyFill="1" applyBorder="1" applyAlignment="1">
      <alignment horizontal="center" vertical="center"/>
    </xf>
    <xf numFmtId="170" fontId="36" fillId="2" borderId="9" xfId="2" applyNumberFormat="1" applyFont="1" applyFill="1" applyBorder="1" applyAlignment="1">
      <alignment horizontal="center"/>
    </xf>
    <xf numFmtId="1" fontId="39" fillId="0" borderId="9" xfId="0" applyNumberFormat="1" applyFont="1" applyFill="1" applyBorder="1" applyAlignment="1">
      <alignment horizontal="center" wrapText="1"/>
    </xf>
    <xf numFmtId="169" fontId="36" fillId="3" borderId="9" xfId="2" applyNumberFormat="1" applyFont="1" applyFill="1" applyBorder="1" applyAlignment="1">
      <alignment horizontal="center"/>
    </xf>
    <xf numFmtId="170" fontId="36" fillId="3" borderId="9" xfId="2" applyNumberFormat="1" applyFont="1" applyFill="1" applyBorder="1" applyAlignment="1">
      <alignment horizontal="center"/>
    </xf>
    <xf numFmtId="0" fontId="24" fillId="2" borderId="9" xfId="0" applyFont="1" applyFill="1" applyBorder="1" applyAlignment="1">
      <alignment wrapText="1"/>
    </xf>
    <xf numFmtId="2" fontId="36" fillId="0" borderId="9" xfId="2" applyNumberFormat="1" applyFont="1" applyFill="1" applyBorder="1" applyAlignment="1">
      <alignment horizontal="center"/>
    </xf>
    <xf numFmtId="169" fontId="36" fillId="0" borderId="9" xfId="2" applyNumberFormat="1" applyFont="1" applyFill="1" applyBorder="1" applyAlignment="1">
      <alignment horizontal="center"/>
    </xf>
    <xf numFmtId="174" fontId="37" fillId="0" borderId="9" xfId="2" applyNumberFormat="1" applyFont="1" applyFill="1" applyBorder="1" applyAlignment="1">
      <alignment horizontal="center" vertical="center"/>
    </xf>
    <xf numFmtId="172" fontId="36" fillId="2" borderId="9" xfId="2" applyNumberFormat="1" applyFont="1" applyFill="1" applyBorder="1" applyAlignment="1">
      <alignment horizontal="center"/>
    </xf>
    <xf numFmtId="0" fontId="38" fillId="2" borderId="9" xfId="0" applyFont="1" applyFill="1" applyBorder="1" applyAlignment="1">
      <alignment horizontal="center" wrapText="1"/>
    </xf>
    <xf numFmtId="169" fontId="36" fillId="2" borderId="9" xfId="2" applyNumberFormat="1" applyFont="1" applyFill="1" applyBorder="1" applyAlignment="1">
      <alignment horizontal="center"/>
    </xf>
    <xf numFmtId="169" fontId="39" fillId="0" borderId="9" xfId="0" applyNumberFormat="1" applyFont="1" applyFill="1" applyBorder="1" applyAlignment="1">
      <alignment horizontal="center" wrapText="1"/>
    </xf>
    <xf numFmtId="0" fontId="31" fillId="2" borderId="6" xfId="2" applyFont="1" applyFill="1" applyBorder="1" applyAlignment="1">
      <alignment horizontal="center"/>
    </xf>
    <xf numFmtId="165" fontId="12" fillId="0" borderId="36" xfId="2" applyNumberFormat="1" applyFont="1" applyBorder="1" applyAlignment="1">
      <alignment horizontal="left"/>
    </xf>
    <xf numFmtId="165" fontId="12" fillId="0" borderId="36" xfId="2" applyNumberFormat="1" applyFont="1" applyBorder="1" applyAlignment="1">
      <alignment horizontal="left" wrapText="1"/>
    </xf>
    <xf numFmtId="165" fontId="11" fillId="0" borderId="36" xfId="2" applyNumberFormat="1" applyFont="1" applyBorder="1" applyAlignment="1">
      <alignment horizontal="left"/>
    </xf>
    <xf numFmtId="165" fontId="11" fillId="0" borderId="36" xfId="2" applyNumberFormat="1" applyFont="1" applyBorder="1" applyAlignment="1">
      <alignment horizontal="left" wrapText="1"/>
    </xf>
    <xf numFmtId="165" fontId="11" fillId="2" borderId="36" xfId="2" applyNumberFormat="1" applyFont="1" applyFill="1" applyBorder="1" applyAlignment="1">
      <alignment horizontal="left"/>
    </xf>
    <xf numFmtId="176" fontId="8" fillId="0" borderId="9" xfId="0" applyNumberFormat="1" applyFont="1" applyBorder="1"/>
    <xf numFmtId="176" fontId="7" fillId="0" borderId="0" xfId="0" applyNumberFormat="1" applyFont="1"/>
    <xf numFmtId="176" fontId="25" fillId="4" borderId="9" xfId="0" applyNumberFormat="1" applyFont="1" applyFill="1" applyBorder="1"/>
    <xf numFmtId="176" fontId="6" fillId="4" borderId="9" xfId="0" applyNumberFormat="1" applyFont="1" applyFill="1" applyBorder="1"/>
    <xf numFmtId="176" fontId="6" fillId="0" borderId="9" xfId="0" applyNumberFormat="1" applyFont="1" applyFill="1" applyBorder="1"/>
    <xf numFmtId="176" fontId="17" fillId="0" borderId="32" xfId="2" applyNumberFormat="1" applyFont="1" applyBorder="1"/>
    <xf numFmtId="176" fontId="16" fillId="0" borderId="0" xfId="2" applyNumberFormat="1" applyFont="1" applyBorder="1"/>
    <xf numFmtId="176" fontId="17" fillId="2" borderId="0" xfId="2" applyNumberFormat="1" applyFont="1" applyFill="1" applyBorder="1"/>
    <xf numFmtId="176" fontId="17" fillId="0" borderId="0" xfId="2" applyNumberFormat="1" applyFont="1" applyBorder="1"/>
    <xf numFmtId="176" fontId="17" fillId="0" borderId="30" xfId="2" applyNumberFormat="1" applyFont="1" applyBorder="1"/>
    <xf numFmtId="176" fontId="17" fillId="0" borderId="31" xfId="2" applyNumberFormat="1" applyFont="1" applyBorder="1"/>
    <xf numFmtId="176" fontId="17" fillId="0" borderId="0" xfId="2" applyNumberFormat="1" applyFont="1" applyFill="1" applyBorder="1"/>
    <xf numFmtId="176" fontId="17" fillId="2" borderId="32" xfId="2" applyNumberFormat="1" applyFont="1" applyFill="1" applyBorder="1"/>
    <xf numFmtId="176" fontId="17" fillId="0" borderId="30" xfId="2" applyNumberFormat="1" applyFont="1" applyFill="1" applyBorder="1"/>
    <xf numFmtId="176" fontId="17" fillId="0" borderId="32" xfId="2" applyNumberFormat="1" applyFont="1" applyFill="1" applyBorder="1"/>
    <xf numFmtId="165" fontId="11" fillId="0" borderId="36" xfId="2" applyNumberFormat="1" applyFont="1" applyFill="1" applyBorder="1" applyAlignment="1">
      <alignment horizontal="left"/>
    </xf>
    <xf numFmtId="0" fontId="17" fillId="0" borderId="0" xfId="0" applyFont="1" applyFill="1"/>
    <xf numFmtId="0" fontId="21" fillId="0" borderId="0" xfId="0" applyFont="1"/>
    <xf numFmtId="0" fontId="24" fillId="0" borderId="0" xfId="0" applyFont="1"/>
    <xf numFmtId="173" fontId="21" fillId="0" borderId="0" xfId="2" applyNumberFormat="1" applyFont="1" applyBorder="1"/>
    <xf numFmtId="0" fontId="21" fillId="0" borderId="0" xfId="2" applyFont="1" applyBorder="1"/>
    <xf numFmtId="0" fontId="11" fillId="0" borderId="0" xfId="2" applyFont="1" applyAlignment="1">
      <alignment horizontal="center"/>
    </xf>
    <xf numFmtId="0" fontId="11" fillId="3" borderId="0" xfId="2" applyFont="1" applyFill="1"/>
    <xf numFmtId="0" fontId="4" fillId="3" borderId="0" xfId="2" applyFont="1" applyFill="1" applyAlignment="1">
      <alignment horizontal="left"/>
    </xf>
    <xf numFmtId="0" fontId="4" fillId="0" borderId="0" xfId="2" applyFont="1"/>
    <xf numFmtId="0" fontId="10" fillId="0" borderId="0" xfId="2" applyFont="1"/>
    <xf numFmtId="0" fontId="10" fillId="3" borderId="0" xfId="2" applyFont="1" applyFill="1"/>
    <xf numFmtId="0" fontId="10" fillId="3" borderId="0" xfId="2" applyFont="1" applyFill="1" applyAlignment="1">
      <alignment horizontal="center"/>
    </xf>
    <xf numFmtId="2" fontId="4" fillId="3" borderId="0" xfId="2" applyNumberFormat="1" applyFont="1" applyFill="1" applyAlignment="1">
      <alignment horizontal="center"/>
    </xf>
    <xf numFmtId="0" fontId="4" fillId="3" borderId="0" xfId="2" applyFont="1" applyFill="1"/>
    <xf numFmtId="173" fontId="4" fillId="0" borderId="0" xfId="2" applyNumberFormat="1" applyFont="1" applyBorder="1"/>
    <xf numFmtId="0" fontId="4" fillId="0" borderId="0" xfId="2" applyFont="1" applyBorder="1"/>
    <xf numFmtId="0" fontId="4" fillId="3" borderId="0" xfId="2" applyFont="1" applyFill="1" applyAlignment="1">
      <alignment horizontal="center"/>
    </xf>
    <xf numFmtId="0" fontId="4" fillId="0" borderId="0" xfId="2" applyFont="1" applyAlignment="1">
      <alignment horizontal="center"/>
    </xf>
    <xf numFmtId="2" fontId="4" fillId="0" borderId="0" xfId="2" applyNumberFormat="1" applyFont="1" applyAlignment="1">
      <alignment horizontal="center"/>
    </xf>
    <xf numFmtId="0" fontId="10" fillId="0" borderId="0" xfId="2" applyFont="1" applyAlignment="1">
      <alignment horizontal="center"/>
    </xf>
    <xf numFmtId="173" fontId="10" fillId="0" borderId="0" xfId="2" applyNumberFormat="1" applyFont="1" applyBorder="1"/>
    <xf numFmtId="0" fontId="10" fillId="0" borderId="0" xfId="2" applyFont="1" applyBorder="1"/>
    <xf numFmtId="0" fontId="17" fillId="3" borderId="0" xfId="2" applyFont="1" applyFill="1" applyAlignment="1">
      <alignment horizontal="center"/>
    </xf>
    <xf numFmtId="0" fontId="24" fillId="3" borderId="0" xfId="2" applyFont="1" applyFill="1"/>
    <xf numFmtId="0" fontId="12" fillId="3" borderId="0" xfId="2" applyFont="1" applyFill="1" applyAlignment="1">
      <alignment horizontal="center"/>
    </xf>
    <xf numFmtId="0" fontId="26" fillId="0" borderId="0" xfId="2" applyFont="1" applyAlignment="1">
      <alignment horizontal="center"/>
    </xf>
    <xf numFmtId="2" fontId="26" fillId="3" borderId="0" xfId="2" applyNumberFormat="1" applyFont="1" applyFill="1" applyAlignment="1">
      <alignment horizontal="center"/>
    </xf>
    <xf numFmtId="0" fontId="11" fillId="3" borderId="0" xfId="2" applyFont="1" applyFill="1" applyAlignment="1">
      <alignment horizontal="center"/>
    </xf>
    <xf numFmtId="0" fontId="2" fillId="3" borderId="9" xfId="2" applyFont="1" applyFill="1" applyBorder="1" applyAlignment="1">
      <alignment horizontal="center" vertical="center" wrapText="1"/>
    </xf>
    <xf numFmtId="43" fontId="11" fillId="3" borderId="9" xfId="2" applyNumberFormat="1" applyFont="1" applyFill="1" applyBorder="1" applyAlignment="1">
      <alignment horizontal="center" vertical="center"/>
    </xf>
    <xf numFmtId="166" fontId="11" fillId="3" borderId="9" xfId="2" applyNumberFormat="1" applyFont="1" applyFill="1" applyBorder="1" applyAlignment="1">
      <alignment horizontal="center" vertical="center"/>
    </xf>
    <xf numFmtId="165" fontId="11" fillId="3" borderId="9" xfId="2" applyNumberFormat="1" applyFont="1" applyFill="1" applyBorder="1" applyAlignment="1">
      <alignment horizontal="center" vertical="center"/>
    </xf>
    <xf numFmtId="165" fontId="12" fillId="3" borderId="9" xfId="2" applyNumberFormat="1" applyFont="1" applyFill="1" applyBorder="1" applyAlignment="1">
      <alignment horizontal="center" vertical="center"/>
    </xf>
    <xf numFmtId="1" fontId="11" fillId="0" borderId="0" xfId="2" applyNumberFormat="1" applyFont="1" applyAlignment="1">
      <alignment horizontal="center"/>
    </xf>
    <xf numFmtId="1" fontId="17" fillId="0" borderId="0" xfId="0" applyNumberFormat="1" applyFont="1"/>
    <xf numFmtId="167" fontId="17" fillId="0" borderId="0" xfId="1" applyNumberFormat="1" applyFont="1"/>
    <xf numFmtId="0" fontId="23" fillId="0" borderId="0" xfId="0" applyFont="1" applyAlignment="1"/>
    <xf numFmtId="0" fontId="12" fillId="0" borderId="29" xfId="2" applyFont="1" applyBorder="1"/>
    <xf numFmtId="49" fontId="12" fillId="0" borderId="29" xfId="2" applyNumberFormat="1" applyFont="1" applyBorder="1" applyAlignment="1">
      <alignment horizontal="center"/>
    </xf>
    <xf numFmtId="0" fontId="12" fillId="0" borderId="38" xfId="2" applyFont="1" applyBorder="1"/>
    <xf numFmtId="169" fontId="12" fillId="0" borderId="38" xfId="2" applyNumberFormat="1" applyFont="1" applyBorder="1" applyAlignment="1">
      <alignment horizontal="center"/>
    </xf>
    <xf numFmtId="169" fontId="11" fillId="3" borderId="9" xfId="2" applyNumberFormat="1" applyFont="1" applyFill="1" applyBorder="1" applyAlignment="1">
      <alignment horizontal="center" vertical="center"/>
    </xf>
    <xf numFmtId="165" fontId="30" fillId="0" borderId="9" xfId="0" applyNumberFormat="1" applyFont="1" applyBorder="1"/>
    <xf numFmtId="166" fontId="30" fillId="0" borderId="9" xfId="0" applyNumberFormat="1" applyFont="1" applyFill="1" applyBorder="1"/>
    <xf numFmtId="166" fontId="30" fillId="0" borderId="9" xfId="0" applyNumberFormat="1" applyFont="1" applyBorder="1"/>
    <xf numFmtId="173" fontId="14" fillId="0" borderId="0" xfId="2" applyNumberFormat="1" applyFont="1" applyBorder="1" applyAlignment="1">
      <alignment vertical="center"/>
    </xf>
    <xf numFmtId="169" fontId="14" fillId="0" borderId="0" xfId="2" applyNumberFormat="1" applyFont="1" applyBorder="1" applyAlignment="1">
      <alignment vertical="center"/>
    </xf>
    <xf numFmtId="169" fontId="14" fillId="0" borderId="0" xfId="2" applyNumberFormat="1" applyFont="1" applyAlignment="1">
      <alignment vertical="center"/>
    </xf>
    <xf numFmtId="173" fontId="3" fillId="0" borderId="0" xfId="2" applyNumberFormat="1" applyFont="1" applyBorder="1" applyAlignment="1">
      <alignment horizontal="left"/>
    </xf>
    <xf numFmtId="165" fontId="11" fillId="0" borderId="36" xfId="2" applyNumberFormat="1" applyFont="1" applyBorder="1" applyAlignment="1">
      <alignment horizontal="left" vertical="center" wrapText="1"/>
    </xf>
    <xf numFmtId="165" fontId="11" fillId="0" borderId="36" xfId="2" applyNumberFormat="1" applyFont="1" applyFill="1" applyBorder="1" applyAlignment="1">
      <alignment horizontal="left" vertical="center" wrapText="1"/>
    </xf>
    <xf numFmtId="165" fontId="32" fillId="6" borderId="37" xfId="2" applyNumberFormat="1" applyFont="1" applyFill="1" applyBorder="1" applyAlignment="1">
      <alignment horizontal="left" vertical="center"/>
    </xf>
    <xf numFmtId="165" fontId="32" fillId="0" borderId="0" xfId="2" applyNumberFormat="1" applyFont="1" applyFill="1" applyBorder="1" applyAlignment="1">
      <alignment horizontal="left" vertical="center"/>
    </xf>
    <xf numFmtId="169" fontId="3" fillId="0" borderId="0" xfId="2" applyNumberFormat="1" applyFont="1" applyAlignment="1">
      <alignment horizontal="left" vertical="center"/>
    </xf>
    <xf numFmtId="165" fontId="32" fillId="3" borderId="0" xfId="2" applyNumberFormat="1" applyFont="1" applyFill="1" applyBorder="1" applyAlignment="1">
      <alignment horizontal="left" vertical="center"/>
    </xf>
    <xf numFmtId="173" fontId="17" fillId="0" borderId="0" xfId="2" applyNumberFormat="1" applyFont="1" applyBorder="1" applyAlignment="1">
      <alignment horizontal="left"/>
    </xf>
    <xf numFmtId="0" fontId="16" fillId="0" borderId="0" xfId="0" applyFont="1" applyAlignment="1">
      <alignment horizontal="left"/>
    </xf>
    <xf numFmtId="173" fontId="17" fillId="0" borderId="32" xfId="2" applyNumberFormat="1" applyFont="1" applyBorder="1" applyAlignment="1">
      <alignment horizontal="left"/>
    </xf>
    <xf numFmtId="173" fontId="17" fillId="0" borderId="30" xfId="2" applyNumberFormat="1" applyFont="1" applyBorder="1" applyAlignment="1">
      <alignment horizontal="left"/>
    </xf>
    <xf numFmtId="0" fontId="21" fillId="6" borderId="13" xfId="2" applyFont="1" applyFill="1" applyBorder="1" applyAlignment="1">
      <alignment vertical="center"/>
    </xf>
    <xf numFmtId="173" fontId="45" fillId="0" borderId="0" xfId="2" applyNumberFormat="1" applyFont="1" applyBorder="1"/>
    <xf numFmtId="0" fontId="46" fillId="0" borderId="0" xfId="2" applyFont="1" applyAlignment="1">
      <alignment horizontal="center"/>
    </xf>
    <xf numFmtId="173" fontId="43" fillId="3" borderId="0" xfId="2" applyNumberFormat="1" applyFont="1" applyFill="1" applyBorder="1"/>
    <xf numFmtId="0" fontId="45" fillId="0" borderId="0" xfId="2" applyFont="1" applyBorder="1"/>
    <xf numFmtId="173" fontId="45" fillId="3" borderId="32" xfId="2" applyNumberFormat="1" applyFont="1" applyFill="1" applyBorder="1"/>
    <xf numFmtId="176" fontId="45" fillId="3" borderId="32" xfId="2" applyNumberFormat="1" applyFont="1" applyFill="1" applyBorder="1"/>
    <xf numFmtId="0" fontId="45" fillId="3" borderId="32" xfId="2" applyFont="1" applyFill="1" applyBorder="1"/>
    <xf numFmtId="0" fontId="47" fillId="2" borderId="0" xfId="0" applyFont="1" applyFill="1"/>
    <xf numFmtId="0" fontId="11" fillId="2" borderId="7" xfId="0" applyFont="1" applyFill="1" applyBorder="1" applyAlignment="1">
      <alignment horizontal="center" vertical="center" wrapText="1"/>
    </xf>
    <xf numFmtId="0" fontId="4" fillId="3" borderId="0" xfId="2" applyFont="1" applyFill="1" applyBorder="1" applyAlignment="1">
      <alignment horizontal="center"/>
    </xf>
    <xf numFmtId="166" fontId="48" fillId="0" borderId="9" xfId="0" applyNumberFormat="1" applyFont="1" applyFill="1" applyBorder="1"/>
    <xf numFmtId="166" fontId="48" fillId="0" borderId="9" xfId="0" applyNumberFormat="1" applyFont="1" applyBorder="1"/>
    <xf numFmtId="176" fontId="30" fillId="0" borderId="9" xfId="0" applyNumberFormat="1" applyFont="1" applyBorder="1"/>
    <xf numFmtId="165" fontId="44" fillId="0" borderId="9" xfId="2" applyNumberFormat="1" applyFont="1" applyBorder="1" applyAlignment="1">
      <alignment horizontal="center"/>
    </xf>
    <xf numFmtId="173" fontId="17" fillId="0" borderId="42" xfId="2" applyNumberFormat="1" applyFont="1" applyFill="1" applyBorder="1"/>
    <xf numFmtId="173" fontId="45" fillId="0" borderId="0" xfId="2" applyNumberFormat="1" applyFont="1" applyFill="1" applyBorder="1"/>
    <xf numFmtId="176" fontId="45" fillId="0" borderId="0" xfId="2" applyNumberFormat="1" applyFont="1" applyFill="1" applyBorder="1"/>
    <xf numFmtId="0" fontId="45" fillId="0" borderId="0" xfId="2" applyFont="1" applyFill="1" applyBorder="1"/>
    <xf numFmtId="165" fontId="7" fillId="0" borderId="17" xfId="0" applyNumberFormat="1" applyFont="1" applyBorder="1"/>
    <xf numFmtId="0" fontId="11" fillId="3" borderId="9" xfId="2" applyFont="1" applyFill="1" applyBorder="1" applyAlignment="1">
      <alignment horizontal="left" vertical="center" wrapText="1"/>
    </xf>
    <xf numFmtId="2" fontId="50" fillId="0" borderId="0" xfId="0" applyNumberFormat="1" applyFont="1" applyAlignment="1">
      <alignment horizontal="center"/>
    </xf>
    <xf numFmtId="0" fontId="51" fillId="0" borderId="0" xfId="0" applyFont="1" applyAlignment="1">
      <alignment horizontal="center"/>
    </xf>
    <xf numFmtId="0" fontId="14" fillId="0" borderId="0" xfId="0" applyFont="1" applyAlignment="1">
      <alignment horizontal="center"/>
    </xf>
    <xf numFmtId="0" fontId="45" fillId="0" borderId="0" xfId="0" applyFont="1"/>
    <xf numFmtId="166" fontId="49" fillId="3" borderId="0" xfId="2" applyNumberFormat="1" applyFont="1" applyFill="1" applyBorder="1" applyAlignment="1">
      <alignment horizontal="center" vertical="center"/>
    </xf>
    <xf numFmtId="0" fontId="52" fillId="3" borderId="0" xfId="2" applyFont="1" applyFill="1" applyBorder="1"/>
    <xf numFmtId="0" fontId="46" fillId="0" borderId="0" xfId="0" applyFont="1"/>
    <xf numFmtId="0" fontId="46" fillId="0" borderId="0" xfId="0" applyFont="1" applyAlignment="1">
      <alignment horizontal="center"/>
    </xf>
    <xf numFmtId="0" fontId="42" fillId="0" borderId="0" xfId="2" applyFont="1" applyAlignment="1">
      <alignment horizontal="center"/>
    </xf>
    <xf numFmtId="0" fontId="42" fillId="0" borderId="29" xfId="2" applyFont="1" applyBorder="1" applyAlignment="1">
      <alignment horizontal="center"/>
    </xf>
    <xf numFmtId="173" fontId="43" fillId="0" borderId="0" xfId="2" applyNumberFormat="1" applyFont="1" applyFill="1" applyBorder="1"/>
    <xf numFmtId="0" fontId="45" fillId="0" borderId="0" xfId="2" applyFont="1" applyFill="1"/>
    <xf numFmtId="173" fontId="2" fillId="3" borderId="32" xfId="2" applyNumberFormat="1" applyFont="1" applyFill="1" applyBorder="1"/>
    <xf numFmtId="173" fontId="17" fillId="3" borderId="32" xfId="2" applyNumberFormat="1" applyFont="1" applyFill="1" applyBorder="1"/>
    <xf numFmtId="0" fontId="12" fillId="2" borderId="9" xfId="2" applyFont="1" applyFill="1" applyBorder="1" applyAlignment="1">
      <alignment horizontal="center" vertical="center"/>
    </xf>
    <xf numFmtId="173" fontId="42" fillId="0" borderId="0" xfId="2" applyNumberFormat="1" applyFont="1" applyFill="1" applyBorder="1"/>
    <xf numFmtId="0" fontId="42" fillId="0" borderId="0" xfId="2" applyFont="1" applyFill="1" applyBorder="1"/>
    <xf numFmtId="0" fontId="45" fillId="2" borderId="0" xfId="0" applyFont="1" applyFill="1"/>
    <xf numFmtId="165" fontId="8" fillId="0" borderId="17" xfId="0" applyNumberFormat="1" applyFont="1" applyBorder="1"/>
    <xf numFmtId="173" fontId="2" fillId="2" borderId="0" xfId="2" applyNumberFormat="1" applyFont="1" applyFill="1" applyBorder="1" applyAlignment="1">
      <alignment vertical="center"/>
    </xf>
    <xf numFmtId="167" fontId="13" fillId="2" borderId="9" xfId="0" applyNumberFormat="1" applyFont="1" applyFill="1" applyBorder="1" applyAlignment="1">
      <alignment horizontal="center" vertical="top" wrapText="1"/>
    </xf>
    <xf numFmtId="166" fontId="54" fillId="2" borderId="9" xfId="0" applyNumberFormat="1" applyFont="1" applyFill="1" applyBorder="1" applyAlignment="1">
      <alignment horizontal="center" vertical="top" wrapText="1"/>
    </xf>
    <xf numFmtId="3" fontId="55" fillId="2" borderId="9" xfId="0" applyNumberFormat="1" applyFont="1" applyFill="1" applyBorder="1"/>
    <xf numFmtId="0" fontId="31" fillId="0" borderId="6" xfId="2" applyFont="1" applyFill="1" applyBorder="1" applyAlignment="1">
      <alignment horizontal="center"/>
    </xf>
    <xf numFmtId="0" fontId="13" fillId="2" borderId="18" xfId="0" applyFont="1" applyFill="1" applyBorder="1" applyAlignment="1">
      <alignment horizontal="center"/>
    </xf>
    <xf numFmtId="0" fontId="13" fillId="2" borderId="19" xfId="0" applyFont="1" applyFill="1" applyBorder="1" applyAlignment="1">
      <alignment horizontal="center"/>
    </xf>
    <xf numFmtId="165" fontId="8" fillId="2" borderId="9" xfId="0" applyNumberFormat="1" applyFont="1" applyFill="1" applyBorder="1" applyAlignment="1">
      <alignment horizontal="center"/>
    </xf>
    <xf numFmtId="165" fontId="8" fillId="2" borderId="16" xfId="0" applyNumberFormat="1" applyFont="1" applyFill="1" applyBorder="1" applyAlignment="1">
      <alignment horizontal="center"/>
    </xf>
    <xf numFmtId="165" fontId="8" fillId="2" borderId="17" xfId="0" applyNumberFormat="1" applyFont="1" applyFill="1" applyBorder="1" applyAlignment="1">
      <alignment horizontal="center"/>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 fillId="2" borderId="0" xfId="0" applyFont="1" applyFill="1" applyAlignment="1">
      <alignment horizontal="center"/>
    </xf>
    <xf numFmtId="0" fontId="4" fillId="2" borderId="0" xfId="0" applyFont="1" applyFill="1" applyAlignment="1">
      <alignment horizontal="center" wrapText="1"/>
    </xf>
    <xf numFmtId="0" fontId="4" fillId="2" borderId="0" xfId="0" applyFont="1" applyFill="1" applyBorder="1" applyAlignment="1">
      <alignment horizontal="center"/>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165" fontId="8" fillId="0" borderId="9" xfId="0" applyNumberFormat="1" applyFont="1" applyFill="1" applyBorder="1" applyAlignment="1">
      <alignment horizontal="center"/>
    </xf>
    <xf numFmtId="165" fontId="8" fillId="5" borderId="16" xfId="0" applyNumberFormat="1" applyFont="1" applyFill="1" applyBorder="1" applyAlignment="1">
      <alignment horizontal="center"/>
    </xf>
    <xf numFmtId="165" fontId="8" fillId="5" borderId="17" xfId="0" applyNumberFormat="1" applyFont="1" applyFill="1" applyBorder="1" applyAlignment="1">
      <alignment horizontal="center"/>
    </xf>
    <xf numFmtId="165" fontId="8" fillId="0" borderId="9" xfId="0" applyNumberFormat="1" applyFont="1" applyBorder="1" applyAlignment="1">
      <alignment horizontal="center"/>
    </xf>
    <xf numFmtId="0" fontId="11" fillId="3" borderId="26" xfId="2" applyFont="1" applyFill="1" applyBorder="1" applyAlignment="1">
      <alignment horizontal="center" vertical="center" wrapText="1"/>
    </xf>
    <xf numFmtId="0" fontId="53" fillId="0" borderId="7" xfId="0" applyFont="1" applyBorder="1" applyAlignment="1">
      <alignment horizontal="center" vertical="center" wrapText="1"/>
    </xf>
    <xf numFmtId="0" fontId="11" fillId="3" borderId="16" xfId="2" applyFont="1" applyFill="1" applyBorder="1" applyAlignment="1">
      <alignment horizontal="center" vertical="center" wrapText="1"/>
    </xf>
    <xf numFmtId="0" fontId="53" fillId="0" borderId="17" xfId="0" applyFont="1" applyBorder="1" applyAlignment="1">
      <alignment horizontal="center" vertical="center" wrapText="1"/>
    </xf>
    <xf numFmtId="169" fontId="3" fillId="0" borderId="43" xfId="2" applyNumberFormat="1" applyFont="1" applyBorder="1" applyAlignment="1">
      <alignment horizontal="center" vertical="center" wrapText="1"/>
    </xf>
    <xf numFmtId="169" fontId="3" fillId="0" borderId="0" xfId="2" applyNumberFormat="1" applyFont="1" applyBorder="1" applyAlignment="1">
      <alignment horizontal="center" vertical="center" wrapText="1"/>
    </xf>
    <xf numFmtId="0" fontId="4" fillId="3" borderId="0" xfId="2" applyFont="1" applyFill="1" applyBorder="1" applyAlignment="1">
      <alignment horizontal="center"/>
    </xf>
    <xf numFmtId="0" fontId="11" fillId="3" borderId="22" xfId="2" applyFont="1" applyFill="1" applyBorder="1" applyAlignment="1">
      <alignment horizontal="center" vertical="center" wrapText="1"/>
    </xf>
    <xf numFmtId="0" fontId="53" fillId="0" borderId="24" xfId="0" applyFont="1" applyBorder="1" applyAlignment="1">
      <alignment horizontal="center" vertical="center" wrapText="1"/>
    </xf>
    <xf numFmtId="0" fontId="53" fillId="0" borderId="27" xfId="0" applyFont="1" applyBorder="1" applyAlignment="1">
      <alignment horizontal="center" vertical="center" wrapText="1"/>
    </xf>
    <xf numFmtId="0" fontId="11" fillId="3" borderId="2" xfId="2" applyFont="1" applyFill="1" applyBorder="1" applyAlignment="1">
      <alignment horizontal="center" vertical="center" wrapText="1"/>
    </xf>
    <xf numFmtId="0" fontId="53" fillId="0" borderId="25" xfId="0" applyFont="1" applyBorder="1" applyAlignment="1">
      <alignment horizontal="center" vertical="center" wrapText="1"/>
    </xf>
    <xf numFmtId="0" fontId="11" fillId="3" borderId="3" xfId="2" applyFont="1" applyFill="1" applyBorder="1" applyAlignment="1">
      <alignment horizontal="center" vertical="center" wrapText="1"/>
    </xf>
    <xf numFmtId="0" fontId="53" fillId="0" borderId="4" xfId="0" applyFont="1" applyBorder="1" applyAlignment="1">
      <alignment horizontal="center" vertical="center" wrapText="1"/>
    </xf>
    <xf numFmtId="0" fontId="53" fillId="0" borderId="23" xfId="0" applyFont="1" applyBorder="1" applyAlignment="1">
      <alignment horizontal="center" vertical="center" wrapText="1"/>
    </xf>
    <xf numFmtId="2" fontId="11" fillId="3" borderId="2" xfId="2" applyNumberFormat="1" applyFont="1" applyFill="1" applyBorder="1" applyAlignment="1">
      <alignment horizontal="center" vertical="center" wrapText="1"/>
    </xf>
    <xf numFmtId="0" fontId="11" fillId="3" borderId="33" xfId="2" applyFont="1" applyFill="1" applyBorder="1" applyAlignment="1">
      <alignment horizontal="center" vertical="center" wrapText="1"/>
    </xf>
    <xf numFmtId="0" fontId="53" fillId="0" borderId="34" xfId="0" applyFont="1" applyBorder="1" applyAlignment="1">
      <alignment horizontal="center" vertical="center" wrapText="1"/>
    </xf>
    <xf numFmtId="0" fontId="53" fillId="0" borderId="35" xfId="0" applyFont="1" applyBorder="1" applyAlignment="1">
      <alignment horizontal="center" vertical="center" wrapText="1"/>
    </xf>
    <xf numFmtId="0" fontId="11" fillId="0" borderId="26" xfId="2" applyFont="1" applyFill="1" applyBorder="1" applyAlignment="1">
      <alignment horizontal="center" vertical="center" wrapText="1"/>
    </xf>
    <xf numFmtId="165" fontId="8" fillId="4" borderId="9" xfId="0" applyNumberFormat="1" applyFont="1" applyFill="1" applyBorder="1" applyAlignment="1">
      <alignment horizontal="center"/>
    </xf>
    <xf numFmtId="0" fontId="11" fillId="3" borderId="7" xfId="2" applyFont="1" applyFill="1" applyBorder="1" applyAlignment="1">
      <alignment horizontal="center" vertical="center" wrapText="1"/>
    </xf>
    <xf numFmtId="0" fontId="4" fillId="3" borderId="21" xfId="2" applyFont="1" applyFill="1" applyBorder="1" applyAlignment="1">
      <alignment horizontal="center"/>
    </xf>
    <xf numFmtId="0" fontId="11" fillId="3" borderId="39" xfId="2" applyFont="1" applyFill="1" applyBorder="1" applyAlignment="1">
      <alignment horizontal="center" vertical="center" wrapText="1"/>
    </xf>
    <xf numFmtId="0" fontId="53" fillId="0" borderId="40" xfId="0" applyFont="1" applyBorder="1" applyAlignment="1">
      <alignment horizontal="center" vertical="center" wrapText="1"/>
    </xf>
    <xf numFmtId="0" fontId="53" fillId="0" borderId="41" xfId="0" applyFont="1" applyBorder="1" applyAlignment="1">
      <alignment horizontal="center" vertical="center" wrapText="1"/>
    </xf>
    <xf numFmtId="0" fontId="2" fillId="3" borderId="26" xfId="2" applyFont="1" applyFill="1" applyBorder="1" applyAlignment="1">
      <alignment horizontal="center" vertical="center" wrapText="1"/>
    </xf>
    <xf numFmtId="0" fontId="2" fillId="3" borderId="25" xfId="2" applyFont="1" applyFill="1" applyBorder="1" applyAlignment="1">
      <alignment horizontal="center" vertical="center" wrapText="1"/>
    </xf>
    <xf numFmtId="0" fontId="2" fillId="3" borderId="7"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9" xfId="2" applyFont="1" applyFill="1" applyBorder="1" applyAlignment="1">
      <alignment horizontal="center" vertical="center"/>
    </xf>
    <xf numFmtId="2" fontId="2" fillId="3" borderId="26" xfId="2" applyNumberFormat="1" applyFont="1" applyFill="1" applyBorder="1" applyAlignment="1">
      <alignment horizontal="center" vertical="center" wrapText="1"/>
    </xf>
    <xf numFmtId="2" fontId="2" fillId="3" borderId="25" xfId="2" applyNumberFormat="1" applyFont="1" applyFill="1" applyBorder="1" applyAlignment="1">
      <alignment horizontal="center" vertical="center" wrapText="1"/>
    </xf>
    <xf numFmtId="2" fontId="2" fillId="3" borderId="7" xfId="2"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center" vertical="center" wrapText="1"/>
    </xf>
  </cellXfs>
  <cellStyles count="3">
    <cellStyle name="Comma" xfId="1" builtinId="3"/>
    <cellStyle name="Normal" xfId="0" builtinId="0"/>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A115"/>
  <sheetViews>
    <sheetView workbookViewId="0">
      <pane ySplit="5" topLeftCell="A83" activePane="bottomLeft" state="frozen"/>
      <selection pane="bottomLeft" activeCell="O95" sqref="A4:AA103"/>
    </sheetView>
  </sheetViews>
  <sheetFormatPr defaultRowHeight="12.75"/>
  <cols>
    <col min="1" max="1" width="4.28515625" style="1" customWidth="1"/>
    <col min="2" max="2" width="20" style="1" customWidth="1"/>
    <col min="3" max="3" width="6.85546875" style="51" customWidth="1"/>
    <col min="4" max="4" width="6.42578125" style="51" customWidth="1"/>
    <col min="5" max="5" width="6" style="51" customWidth="1"/>
    <col min="6" max="7" width="5.5703125" style="51" customWidth="1"/>
    <col min="8" max="8" width="6" style="51" customWidth="1"/>
    <col min="9" max="9" width="6.7109375" style="51" customWidth="1"/>
    <col min="10" max="10" width="5.42578125" style="51" customWidth="1"/>
    <col min="11" max="11" width="5.5703125" style="51" customWidth="1"/>
    <col min="12" max="12" width="5.28515625" style="51" customWidth="1"/>
    <col min="13" max="13" width="9.7109375" style="51" customWidth="1"/>
    <col min="14" max="14" width="9.140625" style="51" customWidth="1"/>
    <col min="15" max="15" width="13" style="51" customWidth="1"/>
    <col min="16" max="16" width="22.85546875" style="57" customWidth="1"/>
    <col min="17" max="17" width="15" style="51" customWidth="1"/>
    <col min="18" max="18" width="9.140625" style="51"/>
    <col min="19" max="19" width="9.42578125" style="51" customWidth="1"/>
    <col min="20" max="20" width="9.85546875" style="51" customWidth="1"/>
    <col min="21" max="22" width="13.7109375" style="51" customWidth="1"/>
    <col min="23" max="23" width="13.140625" style="51" customWidth="1"/>
    <col min="24" max="24" width="18.140625" style="51" customWidth="1"/>
    <col min="25" max="25" width="11.42578125" style="51" customWidth="1"/>
    <col min="26" max="26" width="16" style="51" customWidth="1"/>
    <col min="27" max="27" width="20.7109375" style="51" bestFit="1" customWidth="1"/>
    <col min="28" max="256" width="9.140625" style="51"/>
    <col min="257" max="257" width="4.28515625" style="51" customWidth="1"/>
    <col min="258" max="258" width="22.7109375" style="51" customWidth="1"/>
    <col min="259" max="259" width="10.85546875" style="51" customWidth="1"/>
    <col min="260" max="261" width="9" style="51" customWidth="1"/>
    <col min="262" max="263" width="5.5703125" style="51" customWidth="1"/>
    <col min="264" max="264" width="7.140625" style="51" customWidth="1"/>
    <col min="265" max="265" width="7.5703125" style="51" customWidth="1"/>
    <col min="266" max="266" width="5.5703125" style="51" customWidth="1"/>
    <col min="267" max="267" width="6.28515625" style="51" customWidth="1"/>
    <col min="268" max="268" width="7.140625" style="51" customWidth="1"/>
    <col min="269" max="269" width="13" style="51" customWidth="1"/>
    <col min="270" max="271" width="11.28515625" style="51" customWidth="1"/>
    <col min="272" max="272" width="12.5703125" style="51" customWidth="1"/>
    <col min="273" max="273" width="15" style="51" customWidth="1"/>
    <col min="274" max="274" width="9.140625" style="51"/>
    <col min="275" max="275" width="9.42578125" style="51" customWidth="1"/>
    <col min="276" max="276" width="9.85546875" style="51" customWidth="1"/>
    <col min="277" max="278" width="13.7109375" style="51" customWidth="1"/>
    <col min="279" max="279" width="13.140625" style="51" customWidth="1"/>
    <col min="280" max="280" width="18.140625" style="51" customWidth="1"/>
    <col min="281" max="281" width="11.42578125" style="51" customWidth="1"/>
    <col min="282" max="282" width="16" style="51" customWidth="1"/>
    <col min="283" max="283" width="20.7109375" style="51" bestFit="1" customWidth="1"/>
    <col min="284" max="512" width="9.140625" style="51"/>
    <col min="513" max="513" width="4.28515625" style="51" customWidth="1"/>
    <col min="514" max="514" width="22.7109375" style="51" customWidth="1"/>
    <col min="515" max="515" width="10.85546875" style="51" customWidth="1"/>
    <col min="516" max="517" width="9" style="51" customWidth="1"/>
    <col min="518" max="519" width="5.5703125" style="51" customWidth="1"/>
    <col min="520" max="520" width="7.140625" style="51" customWidth="1"/>
    <col min="521" max="521" width="7.5703125" style="51" customWidth="1"/>
    <col min="522" max="522" width="5.5703125" style="51" customWidth="1"/>
    <col min="523" max="523" width="6.28515625" style="51" customWidth="1"/>
    <col min="524" max="524" width="7.140625" style="51" customWidth="1"/>
    <col min="525" max="525" width="13" style="51" customWidth="1"/>
    <col min="526" max="527" width="11.28515625" style="51" customWidth="1"/>
    <col min="528" max="528" width="12.5703125" style="51" customWidth="1"/>
    <col min="529" max="529" width="15" style="51" customWidth="1"/>
    <col min="530" max="530" width="9.140625" style="51"/>
    <col min="531" max="531" width="9.42578125" style="51" customWidth="1"/>
    <col min="532" max="532" width="9.85546875" style="51" customWidth="1"/>
    <col min="533" max="534" width="13.7109375" style="51" customWidth="1"/>
    <col min="535" max="535" width="13.140625" style="51" customWidth="1"/>
    <col min="536" max="536" width="18.140625" style="51" customWidth="1"/>
    <col min="537" max="537" width="11.42578125" style="51" customWidth="1"/>
    <col min="538" max="538" width="16" style="51" customWidth="1"/>
    <col min="539" max="539" width="20.7109375" style="51" bestFit="1" customWidth="1"/>
    <col min="540" max="768" width="9.140625" style="51"/>
    <col min="769" max="769" width="4.28515625" style="51" customWidth="1"/>
    <col min="770" max="770" width="22.7109375" style="51" customWidth="1"/>
    <col min="771" max="771" width="10.85546875" style="51" customWidth="1"/>
    <col min="772" max="773" width="9" style="51" customWidth="1"/>
    <col min="774" max="775" width="5.5703125" style="51" customWidth="1"/>
    <col min="776" max="776" width="7.140625" style="51" customWidth="1"/>
    <col min="777" max="777" width="7.5703125" style="51" customWidth="1"/>
    <col min="778" max="778" width="5.5703125" style="51" customWidth="1"/>
    <col min="779" max="779" width="6.28515625" style="51" customWidth="1"/>
    <col min="780" max="780" width="7.140625" style="51" customWidth="1"/>
    <col min="781" max="781" width="13" style="51" customWidth="1"/>
    <col min="782" max="783" width="11.28515625" style="51" customWidth="1"/>
    <col min="784" max="784" width="12.5703125" style="51" customWidth="1"/>
    <col min="785" max="785" width="15" style="51" customWidth="1"/>
    <col min="786" max="786" width="9.140625" style="51"/>
    <col min="787" max="787" width="9.42578125" style="51" customWidth="1"/>
    <col min="788" max="788" width="9.85546875" style="51" customWidth="1"/>
    <col min="789" max="790" width="13.7109375" style="51" customWidth="1"/>
    <col min="791" max="791" width="13.140625" style="51" customWidth="1"/>
    <col min="792" max="792" width="18.140625" style="51" customWidth="1"/>
    <col min="793" max="793" width="11.42578125" style="51" customWidth="1"/>
    <col min="794" max="794" width="16" style="51" customWidth="1"/>
    <col min="795" max="795" width="20.7109375" style="51" bestFit="1" customWidth="1"/>
    <col min="796" max="1024" width="9.140625" style="51"/>
    <col min="1025" max="1025" width="4.28515625" style="51" customWidth="1"/>
    <col min="1026" max="1026" width="22.7109375" style="51" customWidth="1"/>
    <col min="1027" max="1027" width="10.85546875" style="51" customWidth="1"/>
    <col min="1028" max="1029" width="9" style="51" customWidth="1"/>
    <col min="1030" max="1031" width="5.5703125" style="51" customWidth="1"/>
    <col min="1032" max="1032" width="7.140625" style="51" customWidth="1"/>
    <col min="1033" max="1033" width="7.5703125" style="51" customWidth="1"/>
    <col min="1034" max="1034" width="5.5703125" style="51" customWidth="1"/>
    <col min="1035" max="1035" width="6.28515625" style="51" customWidth="1"/>
    <col min="1036" max="1036" width="7.140625" style="51" customWidth="1"/>
    <col min="1037" max="1037" width="13" style="51" customWidth="1"/>
    <col min="1038" max="1039" width="11.28515625" style="51" customWidth="1"/>
    <col min="1040" max="1040" width="12.5703125" style="51" customWidth="1"/>
    <col min="1041" max="1041" width="15" style="51" customWidth="1"/>
    <col min="1042" max="1042" width="9.140625" style="51"/>
    <col min="1043" max="1043" width="9.42578125" style="51" customWidth="1"/>
    <col min="1044" max="1044" width="9.85546875" style="51" customWidth="1"/>
    <col min="1045" max="1046" width="13.7109375" style="51" customWidth="1"/>
    <col min="1047" max="1047" width="13.140625" style="51" customWidth="1"/>
    <col min="1048" max="1048" width="18.140625" style="51" customWidth="1"/>
    <col min="1049" max="1049" width="11.42578125" style="51" customWidth="1"/>
    <col min="1050" max="1050" width="16" style="51" customWidth="1"/>
    <col min="1051" max="1051" width="20.7109375" style="51" bestFit="1" customWidth="1"/>
    <col min="1052" max="1280" width="9.140625" style="51"/>
    <col min="1281" max="1281" width="4.28515625" style="51" customWidth="1"/>
    <col min="1282" max="1282" width="22.7109375" style="51" customWidth="1"/>
    <col min="1283" max="1283" width="10.85546875" style="51" customWidth="1"/>
    <col min="1284" max="1285" width="9" style="51" customWidth="1"/>
    <col min="1286" max="1287" width="5.5703125" style="51" customWidth="1"/>
    <col min="1288" max="1288" width="7.140625" style="51" customWidth="1"/>
    <col min="1289" max="1289" width="7.5703125" style="51" customWidth="1"/>
    <col min="1290" max="1290" width="5.5703125" style="51" customWidth="1"/>
    <col min="1291" max="1291" width="6.28515625" style="51" customWidth="1"/>
    <col min="1292" max="1292" width="7.140625" style="51" customWidth="1"/>
    <col min="1293" max="1293" width="13" style="51" customWidth="1"/>
    <col min="1294" max="1295" width="11.28515625" style="51" customWidth="1"/>
    <col min="1296" max="1296" width="12.5703125" style="51" customWidth="1"/>
    <col min="1297" max="1297" width="15" style="51" customWidth="1"/>
    <col min="1298" max="1298" width="9.140625" style="51"/>
    <col min="1299" max="1299" width="9.42578125" style="51" customWidth="1"/>
    <col min="1300" max="1300" width="9.85546875" style="51" customWidth="1"/>
    <col min="1301" max="1302" width="13.7109375" style="51" customWidth="1"/>
    <col min="1303" max="1303" width="13.140625" style="51" customWidth="1"/>
    <col min="1304" max="1304" width="18.140625" style="51" customWidth="1"/>
    <col min="1305" max="1305" width="11.42578125" style="51" customWidth="1"/>
    <col min="1306" max="1306" width="16" style="51" customWidth="1"/>
    <col min="1307" max="1307" width="20.7109375" style="51" bestFit="1" customWidth="1"/>
    <col min="1308" max="1536" width="9.140625" style="51"/>
    <col min="1537" max="1537" width="4.28515625" style="51" customWidth="1"/>
    <col min="1538" max="1538" width="22.7109375" style="51" customWidth="1"/>
    <col min="1539" max="1539" width="10.85546875" style="51" customWidth="1"/>
    <col min="1540" max="1541" width="9" style="51" customWidth="1"/>
    <col min="1542" max="1543" width="5.5703125" style="51" customWidth="1"/>
    <col min="1544" max="1544" width="7.140625" style="51" customWidth="1"/>
    <col min="1545" max="1545" width="7.5703125" style="51" customWidth="1"/>
    <col min="1546" max="1546" width="5.5703125" style="51" customWidth="1"/>
    <col min="1547" max="1547" width="6.28515625" style="51" customWidth="1"/>
    <col min="1548" max="1548" width="7.140625" style="51" customWidth="1"/>
    <col min="1549" max="1549" width="13" style="51" customWidth="1"/>
    <col min="1550" max="1551" width="11.28515625" style="51" customWidth="1"/>
    <col min="1552" max="1552" width="12.5703125" style="51" customWidth="1"/>
    <col min="1553" max="1553" width="15" style="51" customWidth="1"/>
    <col min="1554" max="1554" width="9.140625" style="51"/>
    <col min="1555" max="1555" width="9.42578125" style="51" customWidth="1"/>
    <col min="1556" max="1556" width="9.85546875" style="51" customWidth="1"/>
    <col min="1557" max="1558" width="13.7109375" style="51" customWidth="1"/>
    <col min="1559" max="1559" width="13.140625" style="51" customWidth="1"/>
    <col min="1560" max="1560" width="18.140625" style="51" customWidth="1"/>
    <col min="1561" max="1561" width="11.42578125" style="51" customWidth="1"/>
    <col min="1562" max="1562" width="16" style="51" customWidth="1"/>
    <col min="1563" max="1563" width="20.7109375" style="51" bestFit="1" customWidth="1"/>
    <col min="1564" max="1792" width="9.140625" style="51"/>
    <col min="1793" max="1793" width="4.28515625" style="51" customWidth="1"/>
    <col min="1794" max="1794" width="22.7109375" style="51" customWidth="1"/>
    <col min="1795" max="1795" width="10.85546875" style="51" customWidth="1"/>
    <col min="1796" max="1797" width="9" style="51" customWidth="1"/>
    <col min="1798" max="1799" width="5.5703125" style="51" customWidth="1"/>
    <col min="1800" max="1800" width="7.140625" style="51" customWidth="1"/>
    <col min="1801" max="1801" width="7.5703125" style="51" customWidth="1"/>
    <col min="1802" max="1802" width="5.5703125" style="51" customWidth="1"/>
    <col min="1803" max="1803" width="6.28515625" style="51" customWidth="1"/>
    <col min="1804" max="1804" width="7.140625" style="51" customWidth="1"/>
    <col min="1805" max="1805" width="13" style="51" customWidth="1"/>
    <col min="1806" max="1807" width="11.28515625" style="51" customWidth="1"/>
    <col min="1808" max="1808" width="12.5703125" style="51" customWidth="1"/>
    <col min="1809" max="1809" width="15" style="51" customWidth="1"/>
    <col min="1810" max="1810" width="9.140625" style="51"/>
    <col min="1811" max="1811" width="9.42578125" style="51" customWidth="1"/>
    <col min="1812" max="1812" width="9.85546875" style="51" customWidth="1"/>
    <col min="1813" max="1814" width="13.7109375" style="51" customWidth="1"/>
    <col min="1815" max="1815" width="13.140625" style="51" customWidth="1"/>
    <col min="1816" max="1816" width="18.140625" style="51" customWidth="1"/>
    <col min="1817" max="1817" width="11.42578125" style="51" customWidth="1"/>
    <col min="1818" max="1818" width="16" style="51" customWidth="1"/>
    <col min="1819" max="1819" width="20.7109375" style="51" bestFit="1" customWidth="1"/>
    <col min="1820" max="2048" width="9.140625" style="51"/>
    <col min="2049" max="2049" width="4.28515625" style="51" customWidth="1"/>
    <col min="2050" max="2050" width="22.7109375" style="51" customWidth="1"/>
    <col min="2051" max="2051" width="10.85546875" style="51" customWidth="1"/>
    <col min="2052" max="2053" width="9" style="51" customWidth="1"/>
    <col min="2054" max="2055" width="5.5703125" style="51" customWidth="1"/>
    <col min="2056" max="2056" width="7.140625" style="51" customWidth="1"/>
    <col min="2057" max="2057" width="7.5703125" style="51" customWidth="1"/>
    <col min="2058" max="2058" width="5.5703125" style="51" customWidth="1"/>
    <col min="2059" max="2059" width="6.28515625" style="51" customWidth="1"/>
    <col min="2060" max="2060" width="7.140625" style="51" customWidth="1"/>
    <col min="2061" max="2061" width="13" style="51" customWidth="1"/>
    <col min="2062" max="2063" width="11.28515625" style="51" customWidth="1"/>
    <col min="2064" max="2064" width="12.5703125" style="51" customWidth="1"/>
    <col min="2065" max="2065" width="15" style="51" customWidth="1"/>
    <col min="2066" max="2066" width="9.140625" style="51"/>
    <col min="2067" max="2067" width="9.42578125" style="51" customWidth="1"/>
    <col min="2068" max="2068" width="9.85546875" style="51" customWidth="1"/>
    <col min="2069" max="2070" width="13.7109375" style="51" customWidth="1"/>
    <col min="2071" max="2071" width="13.140625" style="51" customWidth="1"/>
    <col min="2072" max="2072" width="18.140625" style="51" customWidth="1"/>
    <col min="2073" max="2073" width="11.42578125" style="51" customWidth="1"/>
    <col min="2074" max="2074" width="16" style="51" customWidth="1"/>
    <col min="2075" max="2075" width="20.7109375" style="51" bestFit="1" customWidth="1"/>
    <col min="2076" max="2304" width="9.140625" style="51"/>
    <col min="2305" max="2305" width="4.28515625" style="51" customWidth="1"/>
    <col min="2306" max="2306" width="22.7109375" style="51" customWidth="1"/>
    <col min="2307" max="2307" width="10.85546875" style="51" customWidth="1"/>
    <col min="2308" max="2309" width="9" style="51" customWidth="1"/>
    <col min="2310" max="2311" width="5.5703125" style="51" customWidth="1"/>
    <col min="2312" max="2312" width="7.140625" style="51" customWidth="1"/>
    <col min="2313" max="2313" width="7.5703125" style="51" customWidth="1"/>
    <col min="2314" max="2314" width="5.5703125" style="51" customWidth="1"/>
    <col min="2315" max="2315" width="6.28515625" style="51" customWidth="1"/>
    <col min="2316" max="2316" width="7.140625" style="51" customWidth="1"/>
    <col min="2317" max="2317" width="13" style="51" customWidth="1"/>
    <col min="2318" max="2319" width="11.28515625" style="51" customWidth="1"/>
    <col min="2320" max="2320" width="12.5703125" style="51" customWidth="1"/>
    <col min="2321" max="2321" width="15" style="51" customWidth="1"/>
    <col min="2322" max="2322" width="9.140625" style="51"/>
    <col min="2323" max="2323" width="9.42578125" style="51" customWidth="1"/>
    <col min="2324" max="2324" width="9.85546875" style="51" customWidth="1"/>
    <col min="2325" max="2326" width="13.7109375" style="51" customWidth="1"/>
    <col min="2327" max="2327" width="13.140625" style="51" customWidth="1"/>
    <col min="2328" max="2328" width="18.140625" style="51" customWidth="1"/>
    <col min="2329" max="2329" width="11.42578125" style="51" customWidth="1"/>
    <col min="2330" max="2330" width="16" style="51" customWidth="1"/>
    <col min="2331" max="2331" width="20.7109375" style="51" bestFit="1" customWidth="1"/>
    <col min="2332" max="2560" width="9.140625" style="51"/>
    <col min="2561" max="2561" width="4.28515625" style="51" customWidth="1"/>
    <col min="2562" max="2562" width="22.7109375" style="51" customWidth="1"/>
    <col min="2563" max="2563" width="10.85546875" style="51" customWidth="1"/>
    <col min="2564" max="2565" width="9" style="51" customWidth="1"/>
    <col min="2566" max="2567" width="5.5703125" style="51" customWidth="1"/>
    <col min="2568" max="2568" width="7.140625" style="51" customWidth="1"/>
    <col min="2569" max="2569" width="7.5703125" style="51" customWidth="1"/>
    <col min="2570" max="2570" width="5.5703125" style="51" customWidth="1"/>
    <col min="2571" max="2571" width="6.28515625" style="51" customWidth="1"/>
    <col min="2572" max="2572" width="7.140625" style="51" customWidth="1"/>
    <col min="2573" max="2573" width="13" style="51" customWidth="1"/>
    <col min="2574" max="2575" width="11.28515625" style="51" customWidth="1"/>
    <col min="2576" max="2576" width="12.5703125" style="51" customWidth="1"/>
    <col min="2577" max="2577" width="15" style="51" customWidth="1"/>
    <col min="2578" max="2578" width="9.140625" style="51"/>
    <col min="2579" max="2579" width="9.42578125" style="51" customWidth="1"/>
    <col min="2580" max="2580" width="9.85546875" style="51" customWidth="1"/>
    <col min="2581" max="2582" width="13.7109375" style="51" customWidth="1"/>
    <col min="2583" max="2583" width="13.140625" style="51" customWidth="1"/>
    <col min="2584" max="2584" width="18.140625" style="51" customWidth="1"/>
    <col min="2585" max="2585" width="11.42578125" style="51" customWidth="1"/>
    <col min="2586" max="2586" width="16" style="51" customWidth="1"/>
    <col min="2587" max="2587" width="20.7109375" style="51" bestFit="1" customWidth="1"/>
    <col min="2588" max="2816" width="9.140625" style="51"/>
    <col min="2817" max="2817" width="4.28515625" style="51" customWidth="1"/>
    <col min="2818" max="2818" width="22.7109375" style="51" customWidth="1"/>
    <col min="2819" max="2819" width="10.85546875" style="51" customWidth="1"/>
    <col min="2820" max="2821" width="9" style="51" customWidth="1"/>
    <col min="2822" max="2823" width="5.5703125" style="51" customWidth="1"/>
    <col min="2824" max="2824" width="7.140625" style="51" customWidth="1"/>
    <col min="2825" max="2825" width="7.5703125" style="51" customWidth="1"/>
    <col min="2826" max="2826" width="5.5703125" style="51" customWidth="1"/>
    <col min="2827" max="2827" width="6.28515625" style="51" customWidth="1"/>
    <col min="2828" max="2828" width="7.140625" style="51" customWidth="1"/>
    <col min="2829" max="2829" width="13" style="51" customWidth="1"/>
    <col min="2830" max="2831" width="11.28515625" style="51" customWidth="1"/>
    <col min="2832" max="2832" width="12.5703125" style="51" customWidth="1"/>
    <col min="2833" max="2833" width="15" style="51" customWidth="1"/>
    <col min="2834" max="2834" width="9.140625" style="51"/>
    <col min="2835" max="2835" width="9.42578125" style="51" customWidth="1"/>
    <col min="2836" max="2836" width="9.85546875" style="51" customWidth="1"/>
    <col min="2837" max="2838" width="13.7109375" style="51" customWidth="1"/>
    <col min="2839" max="2839" width="13.140625" style="51" customWidth="1"/>
    <col min="2840" max="2840" width="18.140625" style="51" customWidth="1"/>
    <col min="2841" max="2841" width="11.42578125" style="51" customWidth="1"/>
    <col min="2842" max="2842" width="16" style="51" customWidth="1"/>
    <col min="2843" max="2843" width="20.7109375" style="51" bestFit="1" customWidth="1"/>
    <col min="2844" max="3072" width="9.140625" style="51"/>
    <col min="3073" max="3073" width="4.28515625" style="51" customWidth="1"/>
    <col min="3074" max="3074" width="22.7109375" style="51" customWidth="1"/>
    <col min="3075" max="3075" width="10.85546875" style="51" customWidth="1"/>
    <col min="3076" max="3077" width="9" style="51" customWidth="1"/>
    <col min="3078" max="3079" width="5.5703125" style="51" customWidth="1"/>
    <col min="3080" max="3080" width="7.140625" style="51" customWidth="1"/>
    <col min="3081" max="3081" width="7.5703125" style="51" customWidth="1"/>
    <col min="3082" max="3082" width="5.5703125" style="51" customWidth="1"/>
    <col min="3083" max="3083" width="6.28515625" style="51" customWidth="1"/>
    <col min="3084" max="3084" width="7.140625" style="51" customWidth="1"/>
    <col min="3085" max="3085" width="13" style="51" customWidth="1"/>
    <col min="3086" max="3087" width="11.28515625" style="51" customWidth="1"/>
    <col min="3088" max="3088" width="12.5703125" style="51" customWidth="1"/>
    <col min="3089" max="3089" width="15" style="51" customWidth="1"/>
    <col min="3090" max="3090" width="9.140625" style="51"/>
    <col min="3091" max="3091" width="9.42578125" style="51" customWidth="1"/>
    <col min="3092" max="3092" width="9.85546875" style="51" customWidth="1"/>
    <col min="3093" max="3094" width="13.7109375" style="51" customWidth="1"/>
    <col min="3095" max="3095" width="13.140625" style="51" customWidth="1"/>
    <col min="3096" max="3096" width="18.140625" style="51" customWidth="1"/>
    <col min="3097" max="3097" width="11.42578125" style="51" customWidth="1"/>
    <col min="3098" max="3098" width="16" style="51" customWidth="1"/>
    <col min="3099" max="3099" width="20.7109375" style="51" bestFit="1" customWidth="1"/>
    <col min="3100" max="3328" width="9.140625" style="51"/>
    <col min="3329" max="3329" width="4.28515625" style="51" customWidth="1"/>
    <col min="3330" max="3330" width="22.7109375" style="51" customWidth="1"/>
    <col min="3331" max="3331" width="10.85546875" style="51" customWidth="1"/>
    <col min="3332" max="3333" width="9" style="51" customWidth="1"/>
    <col min="3334" max="3335" width="5.5703125" style="51" customWidth="1"/>
    <col min="3336" max="3336" width="7.140625" style="51" customWidth="1"/>
    <col min="3337" max="3337" width="7.5703125" style="51" customWidth="1"/>
    <col min="3338" max="3338" width="5.5703125" style="51" customWidth="1"/>
    <col min="3339" max="3339" width="6.28515625" style="51" customWidth="1"/>
    <col min="3340" max="3340" width="7.140625" style="51" customWidth="1"/>
    <col min="3341" max="3341" width="13" style="51" customWidth="1"/>
    <col min="3342" max="3343" width="11.28515625" style="51" customWidth="1"/>
    <col min="3344" max="3344" width="12.5703125" style="51" customWidth="1"/>
    <col min="3345" max="3345" width="15" style="51" customWidth="1"/>
    <col min="3346" max="3346" width="9.140625" style="51"/>
    <col min="3347" max="3347" width="9.42578125" style="51" customWidth="1"/>
    <col min="3348" max="3348" width="9.85546875" style="51" customWidth="1"/>
    <col min="3349" max="3350" width="13.7109375" style="51" customWidth="1"/>
    <col min="3351" max="3351" width="13.140625" style="51" customWidth="1"/>
    <col min="3352" max="3352" width="18.140625" style="51" customWidth="1"/>
    <col min="3353" max="3353" width="11.42578125" style="51" customWidth="1"/>
    <col min="3354" max="3354" width="16" style="51" customWidth="1"/>
    <col min="3355" max="3355" width="20.7109375" style="51" bestFit="1" customWidth="1"/>
    <col min="3356" max="3584" width="9.140625" style="51"/>
    <col min="3585" max="3585" width="4.28515625" style="51" customWidth="1"/>
    <col min="3586" max="3586" width="22.7109375" style="51" customWidth="1"/>
    <col min="3587" max="3587" width="10.85546875" style="51" customWidth="1"/>
    <col min="3588" max="3589" width="9" style="51" customWidth="1"/>
    <col min="3590" max="3591" width="5.5703125" style="51" customWidth="1"/>
    <col min="3592" max="3592" width="7.140625" style="51" customWidth="1"/>
    <col min="3593" max="3593" width="7.5703125" style="51" customWidth="1"/>
    <col min="3594" max="3594" width="5.5703125" style="51" customWidth="1"/>
    <col min="3595" max="3595" width="6.28515625" style="51" customWidth="1"/>
    <col min="3596" max="3596" width="7.140625" style="51" customWidth="1"/>
    <col min="3597" max="3597" width="13" style="51" customWidth="1"/>
    <col min="3598" max="3599" width="11.28515625" style="51" customWidth="1"/>
    <col min="3600" max="3600" width="12.5703125" style="51" customWidth="1"/>
    <col min="3601" max="3601" width="15" style="51" customWidth="1"/>
    <col min="3602" max="3602" width="9.140625" style="51"/>
    <col min="3603" max="3603" width="9.42578125" style="51" customWidth="1"/>
    <col min="3604" max="3604" width="9.85546875" style="51" customWidth="1"/>
    <col min="3605" max="3606" width="13.7109375" style="51" customWidth="1"/>
    <col min="3607" max="3607" width="13.140625" style="51" customWidth="1"/>
    <col min="3608" max="3608" width="18.140625" style="51" customWidth="1"/>
    <col min="3609" max="3609" width="11.42578125" style="51" customWidth="1"/>
    <col min="3610" max="3610" width="16" style="51" customWidth="1"/>
    <col min="3611" max="3611" width="20.7109375" style="51" bestFit="1" customWidth="1"/>
    <col min="3612" max="3840" width="9.140625" style="51"/>
    <col min="3841" max="3841" width="4.28515625" style="51" customWidth="1"/>
    <col min="3842" max="3842" width="22.7109375" style="51" customWidth="1"/>
    <col min="3843" max="3843" width="10.85546875" style="51" customWidth="1"/>
    <col min="3844" max="3845" width="9" style="51" customWidth="1"/>
    <col min="3846" max="3847" width="5.5703125" style="51" customWidth="1"/>
    <col min="3848" max="3848" width="7.140625" style="51" customWidth="1"/>
    <col min="3849" max="3849" width="7.5703125" style="51" customWidth="1"/>
    <col min="3850" max="3850" width="5.5703125" style="51" customWidth="1"/>
    <col min="3851" max="3851" width="6.28515625" style="51" customWidth="1"/>
    <col min="3852" max="3852" width="7.140625" style="51" customWidth="1"/>
    <col min="3853" max="3853" width="13" style="51" customWidth="1"/>
    <col min="3854" max="3855" width="11.28515625" style="51" customWidth="1"/>
    <col min="3856" max="3856" width="12.5703125" style="51" customWidth="1"/>
    <col min="3857" max="3857" width="15" style="51" customWidth="1"/>
    <col min="3858" max="3858" width="9.140625" style="51"/>
    <col min="3859" max="3859" width="9.42578125" style="51" customWidth="1"/>
    <col min="3860" max="3860" width="9.85546875" style="51" customWidth="1"/>
    <col min="3861" max="3862" width="13.7109375" style="51" customWidth="1"/>
    <col min="3863" max="3863" width="13.140625" style="51" customWidth="1"/>
    <col min="3864" max="3864" width="18.140625" style="51" customWidth="1"/>
    <col min="3865" max="3865" width="11.42578125" style="51" customWidth="1"/>
    <col min="3866" max="3866" width="16" style="51" customWidth="1"/>
    <col min="3867" max="3867" width="20.7109375" style="51" bestFit="1" customWidth="1"/>
    <col min="3868" max="4096" width="9.140625" style="51"/>
    <col min="4097" max="4097" width="4.28515625" style="51" customWidth="1"/>
    <col min="4098" max="4098" width="22.7109375" style="51" customWidth="1"/>
    <col min="4099" max="4099" width="10.85546875" style="51" customWidth="1"/>
    <col min="4100" max="4101" width="9" style="51" customWidth="1"/>
    <col min="4102" max="4103" width="5.5703125" style="51" customWidth="1"/>
    <col min="4104" max="4104" width="7.140625" style="51" customWidth="1"/>
    <col min="4105" max="4105" width="7.5703125" style="51" customWidth="1"/>
    <col min="4106" max="4106" width="5.5703125" style="51" customWidth="1"/>
    <col min="4107" max="4107" width="6.28515625" style="51" customWidth="1"/>
    <col min="4108" max="4108" width="7.140625" style="51" customWidth="1"/>
    <col min="4109" max="4109" width="13" style="51" customWidth="1"/>
    <col min="4110" max="4111" width="11.28515625" style="51" customWidth="1"/>
    <col min="4112" max="4112" width="12.5703125" style="51" customWidth="1"/>
    <col min="4113" max="4113" width="15" style="51" customWidth="1"/>
    <col min="4114" max="4114" width="9.140625" style="51"/>
    <col min="4115" max="4115" width="9.42578125" style="51" customWidth="1"/>
    <col min="4116" max="4116" width="9.85546875" style="51" customWidth="1"/>
    <col min="4117" max="4118" width="13.7109375" style="51" customWidth="1"/>
    <col min="4119" max="4119" width="13.140625" style="51" customWidth="1"/>
    <col min="4120" max="4120" width="18.140625" style="51" customWidth="1"/>
    <col min="4121" max="4121" width="11.42578125" style="51" customWidth="1"/>
    <col min="4122" max="4122" width="16" style="51" customWidth="1"/>
    <col min="4123" max="4123" width="20.7109375" style="51" bestFit="1" customWidth="1"/>
    <col min="4124" max="4352" width="9.140625" style="51"/>
    <col min="4353" max="4353" width="4.28515625" style="51" customWidth="1"/>
    <col min="4354" max="4354" width="22.7109375" style="51" customWidth="1"/>
    <col min="4355" max="4355" width="10.85546875" style="51" customWidth="1"/>
    <col min="4356" max="4357" width="9" style="51" customWidth="1"/>
    <col min="4358" max="4359" width="5.5703125" style="51" customWidth="1"/>
    <col min="4360" max="4360" width="7.140625" style="51" customWidth="1"/>
    <col min="4361" max="4361" width="7.5703125" style="51" customWidth="1"/>
    <col min="4362" max="4362" width="5.5703125" style="51" customWidth="1"/>
    <col min="4363" max="4363" width="6.28515625" style="51" customWidth="1"/>
    <col min="4364" max="4364" width="7.140625" style="51" customWidth="1"/>
    <col min="4365" max="4365" width="13" style="51" customWidth="1"/>
    <col min="4366" max="4367" width="11.28515625" style="51" customWidth="1"/>
    <col min="4368" max="4368" width="12.5703125" style="51" customWidth="1"/>
    <col min="4369" max="4369" width="15" style="51" customWidth="1"/>
    <col min="4370" max="4370" width="9.140625" style="51"/>
    <col min="4371" max="4371" width="9.42578125" style="51" customWidth="1"/>
    <col min="4372" max="4372" width="9.85546875" style="51" customWidth="1"/>
    <col min="4373" max="4374" width="13.7109375" style="51" customWidth="1"/>
    <col min="4375" max="4375" width="13.140625" style="51" customWidth="1"/>
    <col min="4376" max="4376" width="18.140625" style="51" customWidth="1"/>
    <col min="4377" max="4377" width="11.42578125" style="51" customWidth="1"/>
    <col min="4378" max="4378" width="16" style="51" customWidth="1"/>
    <col min="4379" max="4379" width="20.7109375" style="51" bestFit="1" customWidth="1"/>
    <col min="4380" max="4608" width="9.140625" style="51"/>
    <col min="4609" max="4609" width="4.28515625" style="51" customWidth="1"/>
    <col min="4610" max="4610" width="22.7109375" style="51" customWidth="1"/>
    <col min="4611" max="4611" width="10.85546875" style="51" customWidth="1"/>
    <col min="4612" max="4613" width="9" style="51" customWidth="1"/>
    <col min="4614" max="4615" width="5.5703125" style="51" customWidth="1"/>
    <col min="4616" max="4616" width="7.140625" style="51" customWidth="1"/>
    <col min="4617" max="4617" width="7.5703125" style="51" customWidth="1"/>
    <col min="4618" max="4618" width="5.5703125" style="51" customWidth="1"/>
    <col min="4619" max="4619" width="6.28515625" style="51" customWidth="1"/>
    <col min="4620" max="4620" width="7.140625" style="51" customWidth="1"/>
    <col min="4621" max="4621" width="13" style="51" customWidth="1"/>
    <col min="4622" max="4623" width="11.28515625" style="51" customWidth="1"/>
    <col min="4624" max="4624" width="12.5703125" style="51" customWidth="1"/>
    <col min="4625" max="4625" width="15" style="51" customWidth="1"/>
    <col min="4626" max="4626" width="9.140625" style="51"/>
    <col min="4627" max="4627" width="9.42578125" style="51" customWidth="1"/>
    <col min="4628" max="4628" width="9.85546875" style="51" customWidth="1"/>
    <col min="4629" max="4630" width="13.7109375" style="51" customWidth="1"/>
    <col min="4631" max="4631" width="13.140625" style="51" customWidth="1"/>
    <col min="4632" max="4632" width="18.140625" style="51" customWidth="1"/>
    <col min="4633" max="4633" width="11.42578125" style="51" customWidth="1"/>
    <col min="4634" max="4634" width="16" style="51" customWidth="1"/>
    <col min="4635" max="4635" width="20.7109375" style="51" bestFit="1" customWidth="1"/>
    <col min="4636" max="4864" width="9.140625" style="51"/>
    <col min="4865" max="4865" width="4.28515625" style="51" customWidth="1"/>
    <col min="4866" max="4866" width="22.7109375" style="51" customWidth="1"/>
    <col min="4867" max="4867" width="10.85546875" style="51" customWidth="1"/>
    <col min="4868" max="4869" width="9" style="51" customWidth="1"/>
    <col min="4870" max="4871" width="5.5703125" style="51" customWidth="1"/>
    <col min="4872" max="4872" width="7.140625" style="51" customWidth="1"/>
    <col min="4873" max="4873" width="7.5703125" style="51" customWidth="1"/>
    <col min="4874" max="4874" width="5.5703125" style="51" customWidth="1"/>
    <col min="4875" max="4875" width="6.28515625" style="51" customWidth="1"/>
    <col min="4876" max="4876" width="7.140625" style="51" customWidth="1"/>
    <col min="4877" max="4877" width="13" style="51" customWidth="1"/>
    <col min="4878" max="4879" width="11.28515625" style="51" customWidth="1"/>
    <col min="4880" max="4880" width="12.5703125" style="51" customWidth="1"/>
    <col min="4881" max="4881" width="15" style="51" customWidth="1"/>
    <col min="4882" max="4882" width="9.140625" style="51"/>
    <col min="4883" max="4883" width="9.42578125" style="51" customWidth="1"/>
    <col min="4884" max="4884" width="9.85546875" style="51" customWidth="1"/>
    <col min="4885" max="4886" width="13.7109375" style="51" customWidth="1"/>
    <col min="4887" max="4887" width="13.140625" style="51" customWidth="1"/>
    <col min="4888" max="4888" width="18.140625" style="51" customWidth="1"/>
    <col min="4889" max="4889" width="11.42578125" style="51" customWidth="1"/>
    <col min="4890" max="4890" width="16" style="51" customWidth="1"/>
    <col min="4891" max="4891" width="20.7109375" style="51" bestFit="1" customWidth="1"/>
    <col min="4892" max="5120" width="9.140625" style="51"/>
    <col min="5121" max="5121" width="4.28515625" style="51" customWidth="1"/>
    <col min="5122" max="5122" width="22.7109375" style="51" customWidth="1"/>
    <col min="5123" max="5123" width="10.85546875" style="51" customWidth="1"/>
    <col min="5124" max="5125" width="9" style="51" customWidth="1"/>
    <col min="5126" max="5127" width="5.5703125" style="51" customWidth="1"/>
    <col min="5128" max="5128" width="7.140625" style="51" customWidth="1"/>
    <col min="5129" max="5129" width="7.5703125" style="51" customWidth="1"/>
    <col min="5130" max="5130" width="5.5703125" style="51" customWidth="1"/>
    <col min="5131" max="5131" width="6.28515625" style="51" customWidth="1"/>
    <col min="5132" max="5132" width="7.140625" style="51" customWidth="1"/>
    <col min="5133" max="5133" width="13" style="51" customWidth="1"/>
    <col min="5134" max="5135" width="11.28515625" style="51" customWidth="1"/>
    <col min="5136" max="5136" width="12.5703125" style="51" customWidth="1"/>
    <col min="5137" max="5137" width="15" style="51" customWidth="1"/>
    <col min="5138" max="5138" width="9.140625" style="51"/>
    <col min="5139" max="5139" width="9.42578125" style="51" customWidth="1"/>
    <col min="5140" max="5140" width="9.85546875" style="51" customWidth="1"/>
    <col min="5141" max="5142" width="13.7109375" style="51" customWidth="1"/>
    <col min="5143" max="5143" width="13.140625" style="51" customWidth="1"/>
    <col min="5144" max="5144" width="18.140625" style="51" customWidth="1"/>
    <col min="5145" max="5145" width="11.42578125" style="51" customWidth="1"/>
    <col min="5146" max="5146" width="16" style="51" customWidth="1"/>
    <col min="5147" max="5147" width="20.7109375" style="51" bestFit="1" customWidth="1"/>
    <col min="5148" max="5376" width="9.140625" style="51"/>
    <col min="5377" max="5377" width="4.28515625" style="51" customWidth="1"/>
    <col min="5378" max="5378" width="22.7109375" style="51" customWidth="1"/>
    <col min="5379" max="5379" width="10.85546875" style="51" customWidth="1"/>
    <col min="5380" max="5381" width="9" style="51" customWidth="1"/>
    <col min="5382" max="5383" width="5.5703125" style="51" customWidth="1"/>
    <col min="5384" max="5384" width="7.140625" style="51" customWidth="1"/>
    <col min="5385" max="5385" width="7.5703125" style="51" customWidth="1"/>
    <col min="5386" max="5386" width="5.5703125" style="51" customWidth="1"/>
    <col min="5387" max="5387" width="6.28515625" style="51" customWidth="1"/>
    <col min="5388" max="5388" width="7.140625" style="51" customWidth="1"/>
    <col min="5389" max="5389" width="13" style="51" customWidth="1"/>
    <col min="5390" max="5391" width="11.28515625" style="51" customWidth="1"/>
    <col min="5392" max="5392" width="12.5703125" style="51" customWidth="1"/>
    <col min="5393" max="5393" width="15" style="51" customWidth="1"/>
    <col min="5394" max="5394" width="9.140625" style="51"/>
    <col min="5395" max="5395" width="9.42578125" style="51" customWidth="1"/>
    <col min="5396" max="5396" width="9.85546875" style="51" customWidth="1"/>
    <col min="5397" max="5398" width="13.7109375" style="51" customWidth="1"/>
    <col min="5399" max="5399" width="13.140625" style="51" customWidth="1"/>
    <col min="5400" max="5400" width="18.140625" style="51" customWidth="1"/>
    <col min="5401" max="5401" width="11.42578125" style="51" customWidth="1"/>
    <col min="5402" max="5402" width="16" style="51" customWidth="1"/>
    <col min="5403" max="5403" width="20.7109375" style="51" bestFit="1" customWidth="1"/>
    <col min="5404" max="5632" width="9.140625" style="51"/>
    <col min="5633" max="5633" width="4.28515625" style="51" customWidth="1"/>
    <col min="5634" max="5634" width="22.7109375" style="51" customWidth="1"/>
    <col min="5635" max="5635" width="10.85546875" style="51" customWidth="1"/>
    <col min="5636" max="5637" width="9" style="51" customWidth="1"/>
    <col min="5638" max="5639" width="5.5703125" style="51" customWidth="1"/>
    <col min="5640" max="5640" width="7.140625" style="51" customWidth="1"/>
    <col min="5641" max="5641" width="7.5703125" style="51" customWidth="1"/>
    <col min="5642" max="5642" width="5.5703125" style="51" customWidth="1"/>
    <col min="5643" max="5643" width="6.28515625" style="51" customWidth="1"/>
    <col min="5644" max="5644" width="7.140625" style="51" customWidth="1"/>
    <col min="5645" max="5645" width="13" style="51" customWidth="1"/>
    <col min="5646" max="5647" width="11.28515625" style="51" customWidth="1"/>
    <col min="5648" max="5648" width="12.5703125" style="51" customWidth="1"/>
    <col min="5649" max="5649" width="15" style="51" customWidth="1"/>
    <col min="5650" max="5650" width="9.140625" style="51"/>
    <col min="5651" max="5651" width="9.42578125" style="51" customWidth="1"/>
    <col min="5652" max="5652" width="9.85546875" style="51" customWidth="1"/>
    <col min="5653" max="5654" width="13.7109375" style="51" customWidth="1"/>
    <col min="5655" max="5655" width="13.140625" style="51" customWidth="1"/>
    <col min="5656" max="5656" width="18.140625" style="51" customWidth="1"/>
    <col min="5657" max="5657" width="11.42578125" style="51" customWidth="1"/>
    <col min="5658" max="5658" width="16" style="51" customWidth="1"/>
    <col min="5659" max="5659" width="20.7109375" style="51" bestFit="1" customWidth="1"/>
    <col min="5660" max="5888" width="9.140625" style="51"/>
    <col min="5889" max="5889" width="4.28515625" style="51" customWidth="1"/>
    <col min="5890" max="5890" width="22.7109375" style="51" customWidth="1"/>
    <col min="5891" max="5891" width="10.85546875" style="51" customWidth="1"/>
    <col min="5892" max="5893" width="9" style="51" customWidth="1"/>
    <col min="5894" max="5895" width="5.5703125" style="51" customWidth="1"/>
    <col min="5896" max="5896" width="7.140625" style="51" customWidth="1"/>
    <col min="5897" max="5897" width="7.5703125" style="51" customWidth="1"/>
    <col min="5898" max="5898" width="5.5703125" style="51" customWidth="1"/>
    <col min="5899" max="5899" width="6.28515625" style="51" customWidth="1"/>
    <col min="5900" max="5900" width="7.140625" style="51" customWidth="1"/>
    <col min="5901" max="5901" width="13" style="51" customWidth="1"/>
    <col min="5902" max="5903" width="11.28515625" style="51" customWidth="1"/>
    <col min="5904" max="5904" width="12.5703125" style="51" customWidth="1"/>
    <col min="5905" max="5905" width="15" style="51" customWidth="1"/>
    <col min="5906" max="5906" width="9.140625" style="51"/>
    <col min="5907" max="5907" width="9.42578125" style="51" customWidth="1"/>
    <col min="5908" max="5908" width="9.85546875" style="51" customWidth="1"/>
    <col min="5909" max="5910" width="13.7109375" style="51" customWidth="1"/>
    <col min="5911" max="5911" width="13.140625" style="51" customWidth="1"/>
    <col min="5912" max="5912" width="18.140625" style="51" customWidth="1"/>
    <col min="5913" max="5913" width="11.42578125" style="51" customWidth="1"/>
    <col min="5914" max="5914" width="16" style="51" customWidth="1"/>
    <col min="5915" max="5915" width="20.7109375" style="51" bestFit="1" customWidth="1"/>
    <col min="5916" max="6144" width="9.140625" style="51"/>
    <col min="6145" max="6145" width="4.28515625" style="51" customWidth="1"/>
    <col min="6146" max="6146" width="22.7109375" style="51" customWidth="1"/>
    <col min="6147" max="6147" width="10.85546875" style="51" customWidth="1"/>
    <col min="6148" max="6149" width="9" style="51" customWidth="1"/>
    <col min="6150" max="6151" width="5.5703125" style="51" customWidth="1"/>
    <col min="6152" max="6152" width="7.140625" style="51" customWidth="1"/>
    <col min="6153" max="6153" width="7.5703125" style="51" customWidth="1"/>
    <col min="6154" max="6154" width="5.5703125" style="51" customWidth="1"/>
    <col min="6155" max="6155" width="6.28515625" style="51" customWidth="1"/>
    <col min="6156" max="6156" width="7.140625" style="51" customWidth="1"/>
    <col min="6157" max="6157" width="13" style="51" customWidth="1"/>
    <col min="6158" max="6159" width="11.28515625" style="51" customWidth="1"/>
    <col min="6160" max="6160" width="12.5703125" style="51" customWidth="1"/>
    <col min="6161" max="6161" width="15" style="51" customWidth="1"/>
    <col min="6162" max="6162" width="9.140625" style="51"/>
    <col min="6163" max="6163" width="9.42578125" style="51" customWidth="1"/>
    <col min="6164" max="6164" width="9.85546875" style="51" customWidth="1"/>
    <col min="6165" max="6166" width="13.7109375" style="51" customWidth="1"/>
    <col min="6167" max="6167" width="13.140625" style="51" customWidth="1"/>
    <col min="6168" max="6168" width="18.140625" style="51" customWidth="1"/>
    <col min="6169" max="6169" width="11.42578125" style="51" customWidth="1"/>
    <col min="6170" max="6170" width="16" style="51" customWidth="1"/>
    <col min="6171" max="6171" width="20.7109375" style="51" bestFit="1" customWidth="1"/>
    <col min="6172" max="6400" width="9.140625" style="51"/>
    <col min="6401" max="6401" width="4.28515625" style="51" customWidth="1"/>
    <col min="6402" max="6402" width="22.7109375" style="51" customWidth="1"/>
    <col min="6403" max="6403" width="10.85546875" style="51" customWidth="1"/>
    <col min="6404" max="6405" width="9" style="51" customWidth="1"/>
    <col min="6406" max="6407" width="5.5703125" style="51" customWidth="1"/>
    <col min="6408" max="6408" width="7.140625" style="51" customWidth="1"/>
    <col min="6409" max="6409" width="7.5703125" style="51" customWidth="1"/>
    <col min="6410" max="6410" width="5.5703125" style="51" customWidth="1"/>
    <col min="6411" max="6411" width="6.28515625" style="51" customWidth="1"/>
    <col min="6412" max="6412" width="7.140625" style="51" customWidth="1"/>
    <col min="6413" max="6413" width="13" style="51" customWidth="1"/>
    <col min="6414" max="6415" width="11.28515625" style="51" customWidth="1"/>
    <col min="6416" max="6416" width="12.5703125" style="51" customWidth="1"/>
    <col min="6417" max="6417" width="15" style="51" customWidth="1"/>
    <col min="6418" max="6418" width="9.140625" style="51"/>
    <col min="6419" max="6419" width="9.42578125" style="51" customWidth="1"/>
    <col min="6420" max="6420" width="9.85546875" style="51" customWidth="1"/>
    <col min="6421" max="6422" width="13.7109375" style="51" customWidth="1"/>
    <col min="6423" max="6423" width="13.140625" style="51" customWidth="1"/>
    <col min="6424" max="6424" width="18.140625" style="51" customWidth="1"/>
    <col min="6425" max="6425" width="11.42578125" style="51" customWidth="1"/>
    <col min="6426" max="6426" width="16" style="51" customWidth="1"/>
    <col min="6427" max="6427" width="20.7109375" style="51" bestFit="1" customWidth="1"/>
    <col min="6428" max="6656" width="9.140625" style="51"/>
    <col min="6657" max="6657" width="4.28515625" style="51" customWidth="1"/>
    <col min="6658" max="6658" width="22.7109375" style="51" customWidth="1"/>
    <col min="6659" max="6659" width="10.85546875" style="51" customWidth="1"/>
    <col min="6660" max="6661" width="9" style="51" customWidth="1"/>
    <col min="6662" max="6663" width="5.5703125" style="51" customWidth="1"/>
    <col min="6664" max="6664" width="7.140625" style="51" customWidth="1"/>
    <col min="6665" max="6665" width="7.5703125" style="51" customWidth="1"/>
    <col min="6666" max="6666" width="5.5703125" style="51" customWidth="1"/>
    <col min="6667" max="6667" width="6.28515625" style="51" customWidth="1"/>
    <col min="6668" max="6668" width="7.140625" style="51" customWidth="1"/>
    <col min="6669" max="6669" width="13" style="51" customWidth="1"/>
    <col min="6670" max="6671" width="11.28515625" style="51" customWidth="1"/>
    <col min="6672" max="6672" width="12.5703125" style="51" customWidth="1"/>
    <col min="6673" max="6673" width="15" style="51" customWidth="1"/>
    <col min="6674" max="6674" width="9.140625" style="51"/>
    <col min="6675" max="6675" width="9.42578125" style="51" customWidth="1"/>
    <col min="6676" max="6676" width="9.85546875" style="51" customWidth="1"/>
    <col min="6677" max="6678" width="13.7109375" style="51" customWidth="1"/>
    <col min="6679" max="6679" width="13.140625" style="51" customWidth="1"/>
    <col min="6680" max="6680" width="18.140625" style="51" customWidth="1"/>
    <col min="6681" max="6681" width="11.42578125" style="51" customWidth="1"/>
    <col min="6682" max="6682" width="16" style="51" customWidth="1"/>
    <col min="6683" max="6683" width="20.7109375" style="51" bestFit="1" customWidth="1"/>
    <col min="6684" max="6912" width="9.140625" style="51"/>
    <col min="6913" max="6913" width="4.28515625" style="51" customWidth="1"/>
    <col min="6914" max="6914" width="22.7109375" style="51" customWidth="1"/>
    <col min="6915" max="6915" width="10.85546875" style="51" customWidth="1"/>
    <col min="6916" max="6917" width="9" style="51" customWidth="1"/>
    <col min="6918" max="6919" width="5.5703125" style="51" customWidth="1"/>
    <col min="6920" max="6920" width="7.140625" style="51" customWidth="1"/>
    <col min="6921" max="6921" width="7.5703125" style="51" customWidth="1"/>
    <col min="6922" max="6922" width="5.5703125" style="51" customWidth="1"/>
    <col min="6923" max="6923" width="6.28515625" style="51" customWidth="1"/>
    <col min="6924" max="6924" width="7.140625" style="51" customWidth="1"/>
    <col min="6925" max="6925" width="13" style="51" customWidth="1"/>
    <col min="6926" max="6927" width="11.28515625" style="51" customWidth="1"/>
    <col min="6928" max="6928" width="12.5703125" style="51" customWidth="1"/>
    <col min="6929" max="6929" width="15" style="51" customWidth="1"/>
    <col min="6930" max="6930" width="9.140625" style="51"/>
    <col min="6931" max="6931" width="9.42578125" style="51" customWidth="1"/>
    <col min="6932" max="6932" width="9.85546875" style="51" customWidth="1"/>
    <col min="6933" max="6934" width="13.7109375" style="51" customWidth="1"/>
    <col min="6935" max="6935" width="13.140625" style="51" customWidth="1"/>
    <col min="6936" max="6936" width="18.140625" style="51" customWidth="1"/>
    <col min="6937" max="6937" width="11.42578125" style="51" customWidth="1"/>
    <col min="6938" max="6938" width="16" style="51" customWidth="1"/>
    <col min="6939" max="6939" width="20.7109375" style="51" bestFit="1" customWidth="1"/>
    <col min="6940" max="7168" width="9.140625" style="51"/>
    <col min="7169" max="7169" width="4.28515625" style="51" customWidth="1"/>
    <col min="7170" max="7170" width="22.7109375" style="51" customWidth="1"/>
    <col min="7171" max="7171" width="10.85546875" style="51" customWidth="1"/>
    <col min="7172" max="7173" width="9" style="51" customWidth="1"/>
    <col min="7174" max="7175" width="5.5703125" style="51" customWidth="1"/>
    <col min="7176" max="7176" width="7.140625" style="51" customWidth="1"/>
    <col min="7177" max="7177" width="7.5703125" style="51" customWidth="1"/>
    <col min="7178" max="7178" width="5.5703125" style="51" customWidth="1"/>
    <col min="7179" max="7179" width="6.28515625" style="51" customWidth="1"/>
    <col min="7180" max="7180" width="7.140625" style="51" customWidth="1"/>
    <col min="7181" max="7181" width="13" style="51" customWidth="1"/>
    <col min="7182" max="7183" width="11.28515625" style="51" customWidth="1"/>
    <col min="7184" max="7184" width="12.5703125" style="51" customWidth="1"/>
    <col min="7185" max="7185" width="15" style="51" customWidth="1"/>
    <col min="7186" max="7186" width="9.140625" style="51"/>
    <col min="7187" max="7187" width="9.42578125" style="51" customWidth="1"/>
    <col min="7188" max="7188" width="9.85546875" style="51" customWidth="1"/>
    <col min="7189" max="7190" width="13.7109375" style="51" customWidth="1"/>
    <col min="7191" max="7191" width="13.140625" style="51" customWidth="1"/>
    <col min="7192" max="7192" width="18.140625" style="51" customWidth="1"/>
    <col min="7193" max="7193" width="11.42578125" style="51" customWidth="1"/>
    <col min="7194" max="7194" width="16" style="51" customWidth="1"/>
    <col min="7195" max="7195" width="20.7109375" style="51" bestFit="1" customWidth="1"/>
    <col min="7196" max="7424" width="9.140625" style="51"/>
    <col min="7425" max="7425" width="4.28515625" style="51" customWidth="1"/>
    <col min="7426" max="7426" width="22.7109375" style="51" customWidth="1"/>
    <col min="7427" max="7427" width="10.85546875" style="51" customWidth="1"/>
    <col min="7428" max="7429" width="9" style="51" customWidth="1"/>
    <col min="7430" max="7431" width="5.5703125" style="51" customWidth="1"/>
    <col min="7432" max="7432" width="7.140625" style="51" customWidth="1"/>
    <col min="7433" max="7433" width="7.5703125" style="51" customWidth="1"/>
    <col min="7434" max="7434" width="5.5703125" style="51" customWidth="1"/>
    <col min="7435" max="7435" width="6.28515625" style="51" customWidth="1"/>
    <col min="7436" max="7436" width="7.140625" style="51" customWidth="1"/>
    <col min="7437" max="7437" width="13" style="51" customWidth="1"/>
    <col min="7438" max="7439" width="11.28515625" style="51" customWidth="1"/>
    <col min="7440" max="7440" width="12.5703125" style="51" customWidth="1"/>
    <col min="7441" max="7441" width="15" style="51" customWidth="1"/>
    <col min="7442" max="7442" width="9.140625" style="51"/>
    <col min="7443" max="7443" width="9.42578125" style="51" customWidth="1"/>
    <col min="7444" max="7444" width="9.85546875" style="51" customWidth="1"/>
    <col min="7445" max="7446" width="13.7109375" style="51" customWidth="1"/>
    <col min="7447" max="7447" width="13.140625" style="51" customWidth="1"/>
    <col min="7448" max="7448" width="18.140625" style="51" customWidth="1"/>
    <col min="7449" max="7449" width="11.42578125" style="51" customWidth="1"/>
    <col min="7450" max="7450" width="16" style="51" customWidth="1"/>
    <col min="7451" max="7451" width="20.7109375" style="51" bestFit="1" customWidth="1"/>
    <col min="7452" max="7680" width="9.140625" style="51"/>
    <col min="7681" max="7681" width="4.28515625" style="51" customWidth="1"/>
    <col min="7682" max="7682" width="22.7109375" style="51" customWidth="1"/>
    <col min="7683" max="7683" width="10.85546875" style="51" customWidth="1"/>
    <col min="7684" max="7685" width="9" style="51" customWidth="1"/>
    <col min="7686" max="7687" width="5.5703125" style="51" customWidth="1"/>
    <col min="7688" max="7688" width="7.140625" style="51" customWidth="1"/>
    <col min="7689" max="7689" width="7.5703125" style="51" customWidth="1"/>
    <col min="7690" max="7690" width="5.5703125" style="51" customWidth="1"/>
    <col min="7691" max="7691" width="6.28515625" style="51" customWidth="1"/>
    <col min="7692" max="7692" width="7.140625" style="51" customWidth="1"/>
    <col min="7693" max="7693" width="13" style="51" customWidth="1"/>
    <col min="7694" max="7695" width="11.28515625" style="51" customWidth="1"/>
    <col min="7696" max="7696" width="12.5703125" style="51" customWidth="1"/>
    <col min="7697" max="7697" width="15" style="51" customWidth="1"/>
    <col min="7698" max="7698" width="9.140625" style="51"/>
    <col min="7699" max="7699" width="9.42578125" style="51" customWidth="1"/>
    <col min="7700" max="7700" width="9.85546875" style="51" customWidth="1"/>
    <col min="7701" max="7702" width="13.7109375" style="51" customWidth="1"/>
    <col min="7703" max="7703" width="13.140625" style="51" customWidth="1"/>
    <col min="7704" max="7704" width="18.140625" style="51" customWidth="1"/>
    <col min="7705" max="7705" width="11.42578125" style="51" customWidth="1"/>
    <col min="7706" max="7706" width="16" style="51" customWidth="1"/>
    <col min="7707" max="7707" width="20.7109375" style="51" bestFit="1" customWidth="1"/>
    <col min="7708" max="7936" width="9.140625" style="51"/>
    <col min="7937" max="7937" width="4.28515625" style="51" customWidth="1"/>
    <col min="7938" max="7938" width="22.7109375" style="51" customWidth="1"/>
    <col min="7939" max="7939" width="10.85546875" style="51" customWidth="1"/>
    <col min="7940" max="7941" width="9" style="51" customWidth="1"/>
    <col min="7942" max="7943" width="5.5703125" style="51" customWidth="1"/>
    <col min="7944" max="7944" width="7.140625" style="51" customWidth="1"/>
    <col min="7945" max="7945" width="7.5703125" style="51" customWidth="1"/>
    <col min="7946" max="7946" width="5.5703125" style="51" customWidth="1"/>
    <col min="7947" max="7947" width="6.28515625" style="51" customWidth="1"/>
    <col min="7948" max="7948" width="7.140625" style="51" customWidth="1"/>
    <col min="7949" max="7949" width="13" style="51" customWidth="1"/>
    <col min="7950" max="7951" width="11.28515625" style="51" customWidth="1"/>
    <col min="7952" max="7952" width="12.5703125" style="51" customWidth="1"/>
    <col min="7953" max="7953" width="15" style="51" customWidth="1"/>
    <col min="7954" max="7954" width="9.140625" style="51"/>
    <col min="7955" max="7955" width="9.42578125" style="51" customWidth="1"/>
    <col min="7956" max="7956" width="9.85546875" style="51" customWidth="1"/>
    <col min="7957" max="7958" width="13.7109375" style="51" customWidth="1"/>
    <col min="7959" max="7959" width="13.140625" style="51" customWidth="1"/>
    <col min="7960" max="7960" width="18.140625" style="51" customWidth="1"/>
    <col min="7961" max="7961" width="11.42578125" style="51" customWidth="1"/>
    <col min="7962" max="7962" width="16" style="51" customWidth="1"/>
    <col min="7963" max="7963" width="20.7109375" style="51" bestFit="1" customWidth="1"/>
    <col min="7964" max="8192" width="9.140625" style="51"/>
    <col min="8193" max="8193" width="4.28515625" style="51" customWidth="1"/>
    <col min="8194" max="8194" width="22.7109375" style="51" customWidth="1"/>
    <col min="8195" max="8195" width="10.85546875" style="51" customWidth="1"/>
    <col min="8196" max="8197" width="9" style="51" customWidth="1"/>
    <col min="8198" max="8199" width="5.5703125" style="51" customWidth="1"/>
    <col min="8200" max="8200" width="7.140625" style="51" customWidth="1"/>
    <col min="8201" max="8201" width="7.5703125" style="51" customWidth="1"/>
    <col min="8202" max="8202" width="5.5703125" style="51" customWidth="1"/>
    <col min="8203" max="8203" width="6.28515625" style="51" customWidth="1"/>
    <col min="8204" max="8204" width="7.140625" style="51" customWidth="1"/>
    <col min="8205" max="8205" width="13" style="51" customWidth="1"/>
    <col min="8206" max="8207" width="11.28515625" style="51" customWidth="1"/>
    <col min="8208" max="8208" width="12.5703125" style="51" customWidth="1"/>
    <col min="8209" max="8209" width="15" style="51" customWidth="1"/>
    <col min="8210" max="8210" width="9.140625" style="51"/>
    <col min="8211" max="8211" width="9.42578125" style="51" customWidth="1"/>
    <col min="8212" max="8212" width="9.85546875" style="51" customWidth="1"/>
    <col min="8213" max="8214" width="13.7109375" style="51" customWidth="1"/>
    <col min="8215" max="8215" width="13.140625" style="51" customWidth="1"/>
    <col min="8216" max="8216" width="18.140625" style="51" customWidth="1"/>
    <col min="8217" max="8217" width="11.42578125" style="51" customWidth="1"/>
    <col min="8218" max="8218" width="16" style="51" customWidth="1"/>
    <col min="8219" max="8219" width="20.7109375" style="51" bestFit="1" customWidth="1"/>
    <col min="8220" max="8448" width="9.140625" style="51"/>
    <col min="8449" max="8449" width="4.28515625" style="51" customWidth="1"/>
    <col min="8450" max="8450" width="22.7109375" style="51" customWidth="1"/>
    <col min="8451" max="8451" width="10.85546875" style="51" customWidth="1"/>
    <col min="8452" max="8453" width="9" style="51" customWidth="1"/>
    <col min="8454" max="8455" width="5.5703125" style="51" customWidth="1"/>
    <col min="8456" max="8456" width="7.140625" style="51" customWidth="1"/>
    <col min="8457" max="8457" width="7.5703125" style="51" customWidth="1"/>
    <col min="8458" max="8458" width="5.5703125" style="51" customWidth="1"/>
    <col min="8459" max="8459" width="6.28515625" style="51" customWidth="1"/>
    <col min="8460" max="8460" width="7.140625" style="51" customWidth="1"/>
    <col min="8461" max="8461" width="13" style="51" customWidth="1"/>
    <col min="8462" max="8463" width="11.28515625" style="51" customWidth="1"/>
    <col min="8464" max="8464" width="12.5703125" style="51" customWidth="1"/>
    <col min="8465" max="8465" width="15" style="51" customWidth="1"/>
    <col min="8466" max="8466" width="9.140625" style="51"/>
    <col min="8467" max="8467" width="9.42578125" style="51" customWidth="1"/>
    <col min="8468" max="8468" width="9.85546875" style="51" customWidth="1"/>
    <col min="8469" max="8470" width="13.7109375" style="51" customWidth="1"/>
    <col min="8471" max="8471" width="13.140625" style="51" customWidth="1"/>
    <col min="8472" max="8472" width="18.140625" style="51" customWidth="1"/>
    <col min="8473" max="8473" width="11.42578125" style="51" customWidth="1"/>
    <col min="8474" max="8474" width="16" style="51" customWidth="1"/>
    <col min="8475" max="8475" width="20.7109375" style="51" bestFit="1" customWidth="1"/>
    <col min="8476" max="8704" width="9.140625" style="51"/>
    <col min="8705" max="8705" width="4.28515625" style="51" customWidth="1"/>
    <col min="8706" max="8706" width="22.7109375" style="51" customWidth="1"/>
    <col min="8707" max="8707" width="10.85546875" style="51" customWidth="1"/>
    <col min="8708" max="8709" width="9" style="51" customWidth="1"/>
    <col min="8710" max="8711" width="5.5703125" style="51" customWidth="1"/>
    <col min="8712" max="8712" width="7.140625" style="51" customWidth="1"/>
    <col min="8713" max="8713" width="7.5703125" style="51" customWidth="1"/>
    <col min="8714" max="8714" width="5.5703125" style="51" customWidth="1"/>
    <col min="8715" max="8715" width="6.28515625" style="51" customWidth="1"/>
    <col min="8716" max="8716" width="7.140625" style="51" customWidth="1"/>
    <col min="8717" max="8717" width="13" style="51" customWidth="1"/>
    <col min="8718" max="8719" width="11.28515625" style="51" customWidth="1"/>
    <col min="8720" max="8720" width="12.5703125" style="51" customWidth="1"/>
    <col min="8721" max="8721" width="15" style="51" customWidth="1"/>
    <col min="8722" max="8722" width="9.140625" style="51"/>
    <col min="8723" max="8723" width="9.42578125" style="51" customWidth="1"/>
    <col min="8724" max="8724" width="9.85546875" style="51" customWidth="1"/>
    <col min="8725" max="8726" width="13.7109375" style="51" customWidth="1"/>
    <col min="8727" max="8727" width="13.140625" style="51" customWidth="1"/>
    <col min="8728" max="8728" width="18.140625" style="51" customWidth="1"/>
    <col min="8729" max="8729" width="11.42578125" style="51" customWidth="1"/>
    <col min="8730" max="8730" width="16" style="51" customWidth="1"/>
    <col min="8731" max="8731" width="20.7109375" style="51" bestFit="1" customWidth="1"/>
    <col min="8732" max="8960" width="9.140625" style="51"/>
    <col min="8961" max="8961" width="4.28515625" style="51" customWidth="1"/>
    <col min="8962" max="8962" width="22.7109375" style="51" customWidth="1"/>
    <col min="8963" max="8963" width="10.85546875" style="51" customWidth="1"/>
    <col min="8964" max="8965" width="9" style="51" customWidth="1"/>
    <col min="8966" max="8967" width="5.5703125" style="51" customWidth="1"/>
    <col min="8968" max="8968" width="7.140625" style="51" customWidth="1"/>
    <col min="8969" max="8969" width="7.5703125" style="51" customWidth="1"/>
    <col min="8970" max="8970" width="5.5703125" style="51" customWidth="1"/>
    <col min="8971" max="8971" width="6.28515625" style="51" customWidth="1"/>
    <col min="8972" max="8972" width="7.140625" style="51" customWidth="1"/>
    <col min="8973" max="8973" width="13" style="51" customWidth="1"/>
    <col min="8974" max="8975" width="11.28515625" style="51" customWidth="1"/>
    <col min="8976" max="8976" width="12.5703125" style="51" customWidth="1"/>
    <col min="8977" max="8977" width="15" style="51" customWidth="1"/>
    <col min="8978" max="8978" width="9.140625" style="51"/>
    <col min="8979" max="8979" width="9.42578125" style="51" customWidth="1"/>
    <col min="8980" max="8980" width="9.85546875" style="51" customWidth="1"/>
    <col min="8981" max="8982" width="13.7109375" style="51" customWidth="1"/>
    <col min="8983" max="8983" width="13.140625" style="51" customWidth="1"/>
    <col min="8984" max="8984" width="18.140625" style="51" customWidth="1"/>
    <col min="8985" max="8985" width="11.42578125" style="51" customWidth="1"/>
    <col min="8986" max="8986" width="16" style="51" customWidth="1"/>
    <col min="8987" max="8987" width="20.7109375" style="51" bestFit="1" customWidth="1"/>
    <col min="8988" max="9216" width="9.140625" style="51"/>
    <col min="9217" max="9217" width="4.28515625" style="51" customWidth="1"/>
    <col min="9218" max="9218" width="22.7109375" style="51" customWidth="1"/>
    <col min="9219" max="9219" width="10.85546875" style="51" customWidth="1"/>
    <col min="9220" max="9221" width="9" style="51" customWidth="1"/>
    <col min="9222" max="9223" width="5.5703125" style="51" customWidth="1"/>
    <col min="9224" max="9224" width="7.140625" style="51" customWidth="1"/>
    <col min="9225" max="9225" width="7.5703125" style="51" customWidth="1"/>
    <col min="9226" max="9226" width="5.5703125" style="51" customWidth="1"/>
    <col min="9227" max="9227" width="6.28515625" style="51" customWidth="1"/>
    <col min="9228" max="9228" width="7.140625" style="51" customWidth="1"/>
    <col min="9229" max="9229" width="13" style="51" customWidth="1"/>
    <col min="9230" max="9231" width="11.28515625" style="51" customWidth="1"/>
    <col min="9232" max="9232" width="12.5703125" style="51" customWidth="1"/>
    <col min="9233" max="9233" width="15" style="51" customWidth="1"/>
    <col min="9234" max="9234" width="9.140625" style="51"/>
    <col min="9235" max="9235" width="9.42578125" style="51" customWidth="1"/>
    <col min="9236" max="9236" width="9.85546875" style="51" customWidth="1"/>
    <col min="9237" max="9238" width="13.7109375" style="51" customWidth="1"/>
    <col min="9239" max="9239" width="13.140625" style="51" customWidth="1"/>
    <col min="9240" max="9240" width="18.140625" style="51" customWidth="1"/>
    <col min="9241" max="9241" width="11.42578125" style="51" customWidth="1"/>
    <col min="9242" max="9242" width="16" style="51" customWidth="1"/>
    <col min="9243" max="9243" width="20.7109375" style="51" bestFit="1" customWidth="1"/>
    <col min="9244" max="9472" width="9.140625" style="51"/>
    <col min="9473" max="9473" width="4.28515625" style="51" customWidth="1"/>
    <col min="9474" max="9474" width="22.7109375" style="51" customWidth="1"/>
    <col min="9475" max="9475" width="10.85546875" style="51" customWidth="1"/>
    <col min="9476" max="9477" width="9" style="51" customWidth="1"/>
    <col min="9478" max="9479" width="5.5703125" style="51" customWidth="1"/>
    <col min="9480" max="9480" width="7.140625" style="51" customWidth="1"/>
    <col min="9481" max="9481" width="7.5703125" style="51" customWidth="1"/>
    <col min="9482" max="9482" width="5.5703125" style="51" customWidth="1"/>
    <col min="9483" max="9483" width="6.28515625" style="51" customWidth="1"/>
    <col min="9484" max="9484" width="7.140625" style="51" customWidth="1"/>
    <col min="9485" max="9485" width="13" style="51" customWidth="1"/>
    <col min="9486" max="9487" width="11.28515625" style="51" customWidth="1"/>
    <col min="9488" max="9488" width="12.5703125" style="51" customWidth="1"/>
    <col min="9489" max="9489" width="15" style="51" customWidth="1"/>
    <col min="9490" max="9490" width="9.140625" style="51"/>
    <col min="9491" max="9491" width="9.42578125" style="51" customWidth="1"/>
    <col min="9492" max="9492" width="9.85546875" style="51" customWidth="1"/>
    <col min="9493" max="9494" width="13.7109375" style="51" customWidth="1"/>
    <col min="9495" max="9495" width="13.140625" style="51" customWidth="1"/>
    <col min="9496" max="9496" width="18.140625" style="51" customWidth="1"/>
    <col min="9497" max="9497" width="11.42578125" style="51" customWidth="1"/>
    <col min="9498" max="9498" width="16" style="51" customWidth="1"/>
    <col min="9499" max="9499" width="20.7109375" style="51" bestFit="1" customWidth="1"/>
    <col min="9500" max="9728" width="9.140625" style="51"/>
    <col min="9729" max="9729" width="4.28515625" style="51" customWidth="1"/>
    <col min="9730" max="9730" width="22.7109375" style="51" customWidth="1"/>
    <col min="9731" max="9731" width="10.85546875" style="51" customWidth="1"/>
    <col min="9732" max="9733" width="9" style="51" customWidth="1"/>
    <col min="9734" max="9735" width="5.5703125" style="51" customWidth="1"/>
    <col min="9736" max="9736" width="7.140625" style="51" customWidth="1"/>
    <col min="9737" max="9737" width="7.5703125" style="51" customWidth="1"/>
    <col min="9738" max="9738" width="5.5703125" style="51" customWidth="1"/>
    <col min="9739" max="9739" width="6.28515625" style="51" customWidth="1"/>
    <col min="9740" max="9740" width="7.140625" style="51" customWidth="1"/>
    <col min="9741" max="9741" width="13" style="51" customWidth="1"/>
    <col min="9742" max="9743" width="11.28515625" style="51" customWidth="1"/>
    <col min="9744" max="9744" width="12.5703125" style="51" customWidth="1"/>
    <col min="9745" max="9745" width="15" style="51" customWidth="1"/>
    <col min="9746" max="9746" width="9.140625" style="51"/>
    <col min="9747" max="9747" width="9.42578125" style="51" customWidth="1"/>
    <col min="9748" max="9748" width="9.85546875" style="51" customWidth="1"/>
    <col min="9749" max="9750" width="13.7109375" style="51" customWidth="1"/>
    <col min="9751" max="9751" width="13.140625" style="51" customWidth="1"/>
    <col min="9752" max="9752" width="18.140625" style="51" customWidth="1"/>
    <col min="9753" max="9753" width="11.42578125" style="51" customWidth="1"/>
    <col min="9754" max="9754" width="16" style="51" customWidth="1"/>
    <col min="9755" max="9755" width="20.7109375" style="51" bestFit="1" customWidth="1"/>
    <col min="9756" max="9984" width="9.140625" style="51"/>
    <col min="9985" max="9985" width="4.28515625" style="51" customWidth="1"/>
    <col min="9986" max="9986" width="22.7109375" style="51" customWidth="1"/>
    <col min="9987" max="9987" width="10.85546875" style="51" customWidth="1"/>
    <col min="9988" max="9989" width="9" style="51" customWidth="1"/>
    <col min="9990" max="9991" width="5.5703125" style="51" customWidth="1"/>
    <col min="9992" max="9992" width="7.140625" style="51" customWidth="1"/>
    <col min="9993" max="9993" width="7.5703125" style="51" customWidth="1"/>
    <col min="9994" max="9994" width="5.5703125" style="51" customWidth="1"/>
    <col min="9995" max="9995" width="6.28515625" style="51" customWidth="1"/>
    <col min="9996" max="9996" width="7.140625" style="51" customWidth="1"/>
    <col min="9997" max="9997" width="13" style="51" customWidth="1"/>
    <col min="9998" max="9999" width="11.28515625" style="51" customWidth="1"/>
    <col min="10000" max="10000" width="12.5703125" style="51" customWidth="1"/>
    <col min="10001" max="10001" width="15" style="51" customWidth="1"/>
    <col min="10002" max="10002" width="9.140625" style="51"/>
    <col min="10003" max="10003" width="9.42578125" style="51" customWidth="1"/>
    <col min="10004" max="10004" width="9.85546875" style="51" customWidth="1"/>
    <col min="10005" max="10006" width="13.7109375" style="51" customWidth="1"/>
    <col min="10007" max="10007" width="13.140625" style="51" customWidth="1"/>
    <col min="10008" max="10008" width="18.140625" style="51" customWidth="1"/>
    <col min="10009" max="10009" width="11.42578125" style="51" customWidth="1"/>
    <col min="10010" max="10010" width="16" style="51" customWidth="1"/>
    <col min="10011" max="10011" width="20.7109375" style="51" bestFit="1" customWidth="1"/>
    <col min="10012" max="10240" width="9.140625" style="51"/>
    <col min="10241" max="10241" width="4.28515625" style="51" customWidth="1"/>
    <col min="10242" max="10242" width="22.7109375" style="51" customWidth="1"/>
    <col min="10243" max="10243" width="10.85546875" style="51" customWidth="1"/>
    <col min="10244" max="10245" width="9" style="51" customWidth="1"/>
    <col min="10246" max="10247" width="5.5703125" style="51" customWidth="1"/>
    <col min="10248" max="10248" width="7.140625" style="51" customWidth="1"/>
    <col min="10249" max="10249" width="7.5703125" style="51" customWidth="1"/>
    <col min="10250" max="10250" width="5.5703125" style="51" customWidth="1"/>
    <col min="10251" max="10251" width="6.28515625" style="51" customWidth="1"/>
    <col min="10252" max="10252" width="7.140625" style="51" customWidth="1"/>
    <col min="10253" max="10253" width="13" style="51" customWidth="1"/>
    <col min="10254" max="10255" width="11.28515625" style="51" customWidth="1"/>
    <col min="10256" max="10256" width="12.5703125" style="51" customWidth="1"/>
    <col min="10257" max="10257" width="15" style="51" customWidth="1"/>
    <col min="10258" max="10258" width="9.140625" style="51"/>
    <col min="10259" max="10259" width="9.42578125" style="51" customWidth="1"/>
    <col min="10260" max="10260" width="9.85546875" style="51" customWidth="1"/>
    <col min="10261" max="10262" width="13.7109375" style="51" customWidth="1"/>
    <col min="10263" max="10263" width="13.140625" style="51" customWidth="1"/>
    <col min="10264" max="10264" width="18.140625" style="51" customWidth="1"/>
    <col min="10265" max="10265" width="11.42578125" style="51" customWidth="1"/>
    <col min="10266" max="10266" width="16" style="51" customWidth="1"/>
    <col min="10267" max="10267" width="20.7109375" style="51" bestFit="1" customWidth="1"/>
    <col min="10268" max="10496" width="9.140625" style="51"/>
    <col min="10497" max="10497" width="4.28515625" style="51" customWidth="1"/>
    <col min="10498" max="10498" width="22.7109375" style="51" customWidth="1"/>
    <col min="10499" max="10499" width="10.85546875" style="51" customWidth="1"/>
    <col min="10500" max="10501" width="9" style="51" customWidth="1"/>
    <col min="10502" max="10503" width="5.5703125" style="51" customWidth="1"/>
    <col min="10504" max="10504" width="7.140625" style="51" customWidth="1"/>
    <col min="10505" max="10505" width="7.5703125" style="51" customWidth="1"/>
    <col min="10506" max="10506" width="5.5703125" style="51" customWidth="1"/>
    <col min="10507" max="10507" width="6.28515625" style="51" customWidth="1"/>
    <col min="10508" max="10508" width="7.140625" style="51" customWidth="1"/>
    <col min="10509" max="10509" width="13" style="51" customWidth="1"/>
    <col min="10510" max="10511" width="11.28515625" style="51" customWidth="1"/>
    <col min="10512" max="10512" width="12.5703125" style="51" customWidth="1"/>
    <col min="10513" max="10513" width="15" style="51" customWidth="1"/>
    <col min="10514" max="10514" width="9.140625" style="51"/>
    <col min="10515" max="10515" width="9.42578125" style="51" customWidth="1"/>
    <col min="10516" max="10516" width="9.85546875" style="51" customWidth="1"/>
    <col min="10517" max="10518" width="13.7109375" style="51" customWidth="1"/>
    <col min="10519" max="10519" width="13.140625" style="51" customWidth="1"/>
    <col min="10520" max="10520" width="18.140625" style="51" customWidth="1"/>
    <col min="10521" max="10521" width="11.42578125" style="51" customWidth="1"/>
    <col min="10522" max="10522" width="16" style="51" customWidth="1"/>
    <col min="10523" max="10523" width="20.7109375" style="51" bestFit="1" customWidth="1"/>
    <col min="10524" max="10752" width="9.140625" style="51"/>
    <col min="10753" max="10753" width="4.28515625" style="51" customWidth="1"/>
    <col min="10754" max="10754" width="22.7109375" style="51" customWidth="1"/>
    <col min="10755" max="10755" width="10.85546875" style="51" customWidth="1"/>
    <col min="10756" max="10757" width="9" style="51" customWidth="1"/>
    <col min="10758" max="10759" width="5.5703125" style="51" customWidth="1"/>
    <col min="10760" max="10760" width="7.140625" style="51" customWidth="1"/>
    <col min="10761" max="10761" width="7.5703125" style="51" customWidth="1"/>
    <col min="10762" max="10762" width="5.5703125" style="51" customWidth="1"/>
    <col min="10763" max="10763" width="6.28515625" style="51" customWidth="1"/>
    <col min="10764" max="10764" width="7.140625" style="51" customWidth="1"/>
    <col min="10765" max="10765" width="13" style="51" customWidth="1"/>
    <col min="10766" max="10767" width="11.28515625" style="51" customWidth="1"/>
    <col min="10768" max="10768" width="12.5703125" style="51" customWidth="1"/>
    <col min="10769" max="10769" width="15" style="51" customWidth="1"/>
    <col min="10770" max="10770" width="9.140625" style="51"/>
    <col min="10771" max="10771" width="9.42578125" style="51" customWidth="1"/>
    <col min="10772" max="10772" width="9.85546875" style="51" customWidth="1"/>
    <col min="10773" max="10774" width="13.7109375" style="51" customWidth="1"/>
    <col min="10775" max="10775" width="13.140625" style="51" customWidth="1"/>
    <col min="10776" max="10776" width="18.140625" style="51" customWidth="1"/>
    <col min="10777" max="10777" width="11.42578125" style="51" customWidth="1"/>
    <col min="10778" max="10778" width="16" style="51" customWidth="1"/>
    <col min="10779" max="10779" width="20.7109375" style="51" bestFit="1" customWidth="1"/>
    <col min="10780" max="11008" width="9.140625" style="51"/>
    <col min="11009" max="11009" width="4.28515625" style="51" customWidth="1"/>
    <col min="11010" max="11010" width="22.7109375" style="51" customWidth="1"/>
    <col min="11011" max="11011" width="10.85546875" style="51" customWidth="1"/>
    <col min="11012" max="11013" width="9" style="51" customWidth="1"/>
    <col min="11014" max="11015" width="5.5703125" style="51" customWidth="1"/>
    <col min="11016" max="11016" width="7.140625" style="51" customWidth="1"/>
    <col min="11017" max="11017" width="7.5703125" style="51" customWidth="1"/>
    <col min="11018" max="11018" width="5.5703125" style="51" customWidth="1"/>
    <col min="11019" max="11019" width="6.28515625" style="51" customWidth="1"/>
    <col min="11020" max="11020" width="7.140625" style="51" customWidth="1"/>
    <col min="11021" max="11021" width="13" style="51" customWidth="1"/>
    <col min="11022" max="11023" width="11.28515625" style="51" customWidth="1"/>
    <col min="11024" max="11024" width="12.5703125" style="51" customWidth="1"/>
    <col min="11025" max="11025" width="15" style="51" customWidth="1"/>
    <col min="11026" max="11026" width="9.140625" style="51"/>
    <col min="11027" max="11027" width="9.42578125" style="51" customWidth="1"/>
    <col min="11028" max="11028" width="9.85546875" style="51" customWidth="1"/>
    <col min="11029" max="11030" width="13.7109375" style="51" customWidth="1"/>
    <col min="11031" max="11031" width="13.140625" style="51" customWidth="1"/>
    <col min="11032" max="11032" width="18.140625" style="51" customWidth="1"/>
    <col min="11033" max="11033" width="11.42578125" style="51" customWidth="1"/>
    <col min="11034" max="11034" width="16" style="51" customWidth="1"/>
    <col min="11035" max="11035" width="20.7109375" style="51" bestFit="1" customWidth="1"/>
    <col min="11036" max="11264" width="9.140625" style="51"/>
    <col min="11265" max="11265" width="4.28515625" style="51" customWidth="1"/>
    <col min="11266" max="11266" width="22.7109375" style="51" customWidth="1"/>
    <col min="11267" max="11267" width="10.85546875" style="51" customWidth="1"/>
    <col min="11268" max="11269" width="9" style="51" customWidth="1"/>
    <col min="11270" max="11271" width="5.5703125" style="51" customWidth="1"/>
    <col min="11272" max="11272" width="7.140625" style="51" customWidth="1"/>
    <col min="11273" max="11273" width="7.5703125" style="51" customWidth="1"/>
    <col min="11274" max="11274" width="5.5703125" style="51" customWidth="1"/>
    <col min="11275" max="11275" width="6.28515625" style="51" customWidth="1"/>
    <col min="11276" max="11276" width="7.140625" style="51" customWidth="1"/>
    <col min="11277" max="11277" width="13" style="51" customWidth="1"/>
    <col min="11278" max="11279" width="11.28515625" style="51" customWidth="1"/>
    <col min="11280" max="11280" width="12.5703125" style="51" customWidth="1"/>
    <col min="11281" max="11281" width="15" style="51" customWidth="1"/>
    <col min="11282" max="11282" width="9.140625" style="51"/>
    <col min="11283" max="11283" width="9.42578125" style="51" customWidth="1"/>
    <col min="11284" max="11284" width="9.85546875" style="51" customWidth="1"/>
    <col min="11285" max="11286" width="13.7109375" style="51" customWidth="1"/>
    <col min="11287" max="11287" width="13.140625" style="51" customWidth="1"/>
    <col min="11288" max="11288" width="18.140625" style="51" customWidth="1"/>
    <col min="11289" max="11289" width="11.42578125" style="51" customWidth="1"/>
    <col min="11290" max="11290" width="16" style="51" customWidth="1"/>
    <col min="11291" max="11291" width="20.7109375" style="51" bestFit="1" customWidth="1"/>
    <col min="11292" max="11520" width="9.140625" style="51"/>
    <col min="11521" max="11521" width="4.28515625" style="51" customWidth="1"/>
    <col min="11522" max="11522" width="22.7109375" style="51" customWidth="1"/>
    <col min="11523" max="11523" width="10.85546875" style="51" customWidth="1"/>
    <col min="11524" max="11525" width="9" style="51" customWidth="1"/>
    <col min="11526" max="11527" width="5.5703125" style="51" customWidth="1"/>
    <col min="11528" max="11528" width="7.140625" style="51" customWidth="1"/>
    <col min="11529" max="11529" width="7.5703125" style="51" customWidth="1"/>
    <col min="11530" max="11530" width="5.5703125" style="51" customWidth="1"/>
    <col min="11531" max="11531" width="6.28515625" style="51" customWidth="1"/>
    <col min="11532" max="11532" width="7.140625" style="51" customWidth="1"/>
    <col min="11533" max="11533" width="13" style="51" customWidth="1"/>
    <col min="11534" max="11535" width="11.28515625" style="51" customWidth="1"/>
    <col min="11536" max="11536" width="12.5703125" style="51" customWidth="1"/>
    <col min="11537" max="11537" width="15" style="51" customWidth="1"/>
    <col min="11538" max="11538" width="9.140625" style="51"/>
    <col min="11539" max="11539" width="9.42578125" style="51" customWidth="1"/>
    <col min="11540" max="11540" width="9.85546875" style="51" customWidth="1"/>
    <col min="11541" max="11542" width="13.7109375" style="51" customWidth="1"/>
    <col min="11543" max="11543" width="13.140625" style="51" customWidth="1"/>
    <col min="11544" max="11544" width="18.140625" style="51" customWidth="1"/>
    <col min="11545" max="11545" width="11.42578125" style="51" customWidth="1"/>
    <col min="11546" max="11546" width="16" style="51" customWidth="1"/>
    <col min="11547" max="11547" width="20.7109375" style="51" bestFit="1" customWidth="1"/>
    <col min="11548" max="11776" width="9.140625" style="51"/>
    <col min="11777" max="11777" width="4.28515625" style="51" customWidth="1"/>
    <col min="11778" max="11778" width="22.7109375" style="51" customWidth="1"/>
    <col min="11779" max="11779" width="10.85546875" style="51" customWidth="1"/>
    <col min="11780" max="11781" width="9" style="51" customWidth="1"/>
    <col min="11782" max="11783" width="5.5703125" style="51" customWidth="1"/>
    <col min="11784" max="11784" width="7.140625" style="51" customWidth="1"/>
    <col min="11785" max="11785" width="7.5703125" style="51" customWidth="1"/>
    <col min="11786" max="11786" width="5.5703125" style="51" customWidth="1"/>
    <col min="11787" max="11787" width="6.28515625" style="51" customWidth="1"/>
    <col min="11788" max="11788" width="7.140625" style="51" customWidth="1"/>
    <col min="11789" max="11789" width="13" style="51" customWidth="1"/>
    <col min="11790" max="11791" width="11.28515625" style="51" customWidth="1"/>
    <col min="11792" max="11792" width="12.5703125" style="51" customWidth="1"/>
    <col min="11793" max="11793" width="15" style="51" customWidth="1"/>
    <col min="11794" max="11794" width="9.140625" style="51"/>
    <col min="11795" max="11795" width="9.42578125" style="51" customWidth="1"/>
    <col min="11796" max="11796" width="9.85546875" style="51" customWidth="1"/>
    <col min="11797" max="11798" width="13.7109375" style="51" customWidth="1"/>
    <col min="11799" max="11799" width="13.140625" style="51" customWidth="1"/>
    <col min="11800" max="11800" width="18.140625" style="51" customWidth="1"/>
    <col min="11801" max="11801" width="11.42578125" style="51" customWidth="1"/>
    <col min="11802" max="11802" width="16" style="51" customWidth="1"/>
    <col min="11803" max="11803" width="20.7109375" style="51" bestFit="1" customWidth="1"/>
    <col min="11804" max="12032" width="9.140625" style="51"/>
    <col min="12033" max="12033" width="4.28515625" style="51" customWidth="1"/>
    <col min="12034" max="12034" width="22.7109375" style="51" customWidth="1"/>
    <col min="12035" max="12035" width="10.85546875" style="51" customWidth="1"/>
    <col min="12036" max="12037" width="9" style="51" customWidth="1"/>
    <col min="12038" max="12039" width="5.5703125" style="51" customWidth="1"/>
    <col min="12040" max="12040" width="7.140625" style="51" customWidth="1"/>
    <col min="12041" max="12041" width="7.5703125" style="51" customWidth="1"/>
    <col min="12042" max="12042" width="5.5703125" style="51" customWidth="1"/>
    <col min="12043" max="12043" width="6.28515625" style="51" customWidth="1"/>
    <col min="12044" max="12044" width="7.140625" style="51" customWidth="1"/>
    <col min="12045" max="12045" width="13" style="51" customWidth="1"/>
    <col min="12046" max="12047" width="11.28515625" style="51" customWidth="1"/>
    <col min="12048" max="12048" width="12.5703125" style="51" customWidth="1"/>
    <col min="12049" max="12049" width="15" style="51" customWidth="1"/>
    <col min="12050" max="12050" width="9.140625" style="51"/>
    <col min="12051" max="12051" width="9.42578125" style="51" customWidth="1"/>
    <col min="12052" max="12052" width="9.85546875" style="51" customWidth="1"/>
    <col min="12053" max="12054" width="13.7109375" style="51" customWidth="1"/>
    <col min="12055" max="12055" width="13.140625" style="51" customWidth="1"/>
    <col min="12056" max="12056" width="18.140625" style="51" customWidth="1"/>
    <col min="12057" max="12057" width="11.42578125" style="51" customWidth="1"/>
    <col min="12058" max="12058" width="16" style="51" customWidth="1"/>
    <col min="12059" max="12059" width="20.7109375" style="51" bestFit="1" customWidth="1"/>
    <col min="12060" max="12288" width="9.140625" style="51"/>
    <col min="12289" max="12289" width="4.28515625" style="51" customWidth="1"/>
    <col min="12290" max="12290" width="22.7109375" style="51" customWidth="1"/>
    <col min="12291" max="12291" width="10.85546875" style="51" customWidth="1"/>
    <col min="12292" max="12293" width="9" style="51" customWidth="1"/>
    <col min="12294" max="12295" width="5.5703125" style="51" customWidth="1"/>
    <col min="12296" max="12296" width="7.140625" style="51" customWidth="1"/>
    <col min="12297" max="12297" width="7.5703125" style="51" customWidth="1"/>
    <col min="12298" max="12298" width="5.5703125" style="51" customWidth="1"/>
    <col min="12299" max="12299" width="6.28515625" style="51" customWidth="1"/>
    <col min="12300" max="12300" width="7.140625" style="51" customWidth="1"/>
    <col min="12301" max="12301" width="13" style="51" customWidth="1"/>
    <col min="12302" max="12303" width="11.28515625" style="51" customWidth="1"/>
    <col min="12304" max="12304" width="12.5703125" style="51" customWidth="1"/>
    <col min="12305" max="12305" width="15" style="51" customWidth="1"/>
    <col min="12306" max="12306" width="9.140625" style="51"/>
    <col min="12307" max="12307" width="9.42578125" style="51" customWidth="1"/>
    <col min="12308" max="12308" width="9.85546875" style="51" customWidth="1"/>
    <col min="12309" max="12310" width="13.7109375" style="51" customWidth="1"/>
    <col min="12311" max="12311" width="13.140625" style="51" customWidth="1"/>
    <col min="12312" max="12312" width="18.140625" style="51" customWidth="1"/>
    <col min="12313" max="12313" width="11.42578125" style="51" customWidth="1"/>
    <col min="12314" max="12314" width="16" style="51" customWidth="1"/>
    <col min="12315" max="12315" width="20.7109375" style="51" bestFit="1" customWidth="1"/>
    <col min="12316" max="12544" width="9.140625" style="51"/>
    <col min="12545" max="12545" width="4.28515625" style="51" customWidth="1"/>
    <col min="12546" max="12546" width="22.7109375" style="51" customWidth="1"/>
    <col min="12547" max="12547" width="10.85546875" style="51" customWidth="1"/>
    <col min="12548" max="12549" width="9" style="51" customWidth="1"/>
    <col min="12550" max="12551" width="5.5703125" style="51" customWidth="1"/>
    <col min="12552" max="12552" width="7.140625" style="51" customWidth="1"/>
    <col min="12553" max="12553" width="7.5703125" style="51" customWidth="1"/>
    <col min="12554" max="12554" width="5.5703125" style="51" customWidth="1"/>
    <col min="12555" max="12555" width="6.28515625" style="51" customWidth="1"/>
    <col min="12556" max="12556" width="7.140625" style="51" customWidth="1"/>
    <col min="12557" max="12557" width="13" style="51" customWidth="1"/>
    <col min="12558" max="12559" width="11.28515625" style="51" customWidth="1"/>
    <col min="12560" max="12560" width="12.5703125" style="51" customWidth="1"/>
    <col min="12561" max="12561" width="15" style="51" customWidth="1"/>
    <col min="12562" max="12562" width="9.140625" style="51"/>
    <col min="12563" max="12563" width="9.42578125" style="51" customWidth="1"/>
    <col min="12564" max="12564" width="9.85546875" style="51" customWidth="1"/>
    <col min="12565" max="12566" width="13.7109375" style="51" customWidth="1"/>
    <col min="12567" max="12567" width="13.140625" style="51" customWidth="1"/>
    <col min="12568" max="12568" width="18.140625" style="51" customWidth="1"/>
    <col min="12569" max="12569" width="11.42578125" style="51" customWidth="1"/>
    <col min="12570" max="12570" width="16" style="51" customWidth="1"/>
    <col min="12571" max="12571" width="20.7109375" style="51" bestFit="1" customWidth="1"/>
    <col min="12572" max="12800" width="9.140625" style="51"/>
    <col min="12801" max="12801" width="4.28515625" style="51" customWidth="1"/>
    <col min="12802" max="12802" width="22.7109375" style="51" customWidth="1"/>
    <col min="12803" max="12803" width="10.85546875" style="51" customWidth="1"/>
    <col min="12804" max="12805" width="9" style="51" customWidth="1"/>
    <col min="12806" max="12807" width="5.5703125" style="51" customWidth="1"/>
    <col min="12808" max="12808" width="7.140625" style="51" customWidth="1"/>
    <col min="12809" max="12809" width="7.5703125" style="51" customWidth="1"/>
    <col min="12810" max="12810" width="5.5703125" style="51" customWidth="1"/>
    <col min="12811" max="12811" width="6.28515625" style="51" customWidth="1"/>
    <col min="12812" max="12812" width="7.140625" style="51" customWidth="1"/>
    <col min="12813" max="12813" width="13" style="51" customWidth="1"/>
    <col min="12814" max="12815" width="11.28515625" style="51" customWidth="1"/>
    <col min="12816" max="12816" width="12.5703125" style="51" customWidth="1"/>
    <col min="12817" max="12817" width="15" style="51" customWidth="1"/>
    <col min="12818" max="12818" width="9.140625" style="51"/>
    <col min="12819" max="12819" width="9.42578125" style="51" customWidth="1"/>
    <col min="12820" max="12820" width="9.85546875" style="51" customWidth="1"/>
    <col min="12821" max="12822" width="13.7109375" style="51" customWidth="1"/>
    <col min="12823" max="12823" width="13.140625" style="51" customWidth="1"/>
    <col min="12824" max="12824" width="18.140625" style="51" customWidth="1"/>
    <col min="12825" max="12825" width="11.42578125" style="51" customWidth="1"/>
    <col min="12826" max="12826" width="16" style="51" customWidth="1"/>
    <col min="12827" max="12827" width="20.7109375" style="51" bestFit="1" customWidth="1"/>
    <col min="12828" max="13056" width="9.140625" style="51"/>
    <col min="13057" max="13057" width="4.28515625" style="51" customWidth="1"/>
    <col min="13058" max="13058" width="22.7109375" style="51" customWidth="1"/>
    <col min="13059" max="13059" width="10.85546875" style="51" customWidth="1"/>
    <col min="13060" max="13061" width="9" style="51" customWidth="1"/>
    <col min="13062" max="13063" width="5.5703125" style="51" customWidth="1"/>
    <col min="13064" max="13064" width="7.140625" style="51" customWidth="1"/>
    <col min="13065" max="13065" width="7.5703125" style="51" customWidth="1"/>
    <col min="13066" max="13066" width="5.5703125" style="51" customWidth="1"/>
    <col min="13067" max="13067" width="6.28515625" style="51" customWidth="1"/>
    <col min="13068" max="13068" width="7.140625" style="51" customWidth="1"/>
    <col min="13069" max="13069" width="13" style="51" customWidth="1"/>
    <col min="13070" max="13071" width="11.28515625" style="51" customWidth="1"/>
    <col min="13072" max="13072" width="12.5703125" style="51" customWidth="1"/>
    <col min="13073" max="13073" width="15" style="51" customWidth="1"/>
    <col min="13074" max="13074" width="9.140625" style="51"/>
    <col min="13075" max="13075" width="9.42578125" style="51" customWidth="1"/>
    <col min="13076" max="13076" width="9.85546875" style="51" customWidth="1"/>
    <col min="13077" max="13078" width="13.7109375" style="51" customWidth="1"/>
    <col min="13079" max="13079" width="13.140625" style="51" customWidth="1"/>
    <col min="13080" max="13080" width="18.140625" style="51" customWidth="1"/>
    <col min="13081" max="13081" width="11.42578125" style="51" customWidth="1"/>
    <col min="13082" max="13082" width="16" style="51" customWidth="1"/>
    <col min="13083" max="13083" width="20.7109375" style="51" bestFit="1" customWidth="1"/>
    <col min="13084" max="13312" width="9.140625" style="51"/>
    <col min="13313" max="13313" width="4.28515625" style="51" customWidth="1"/>
    <col min="13314" max="13314" width="22.7109375" style="51" customWidth="1"/>
    <col min="13315" max="13315" width="10.85546875" style="51" customWidth="1"/>
    <col min="13316" max="13317" width="9" style="51" customWidth="1"/>
    <col min="13318" max="13319" width="5.5703125" style="51" customWidth="1"/>
    <col min="13320" max="13320" width="7.140625" style="51" customWidth="1"/>
    <col min="13321" max="13321" width="7.5703125" style="51" customWidth="1"/>
    <col min="13322" max="13322" width="5.5703125" style="51" customWidth="1"/>
    <col min="13323" max="13323" width="6.28515625" style="51" customWidth="1"/>
    <col min="13324" max="13324" width="7.140625" style="51" customWidth="1"/>
    <col min="13325" max="13325" width="13" style="51" customWidth="1"/>
    <col min="13326" max="13327" width="11.28515625" style="51" customWidth="1"/>
    <col min="13328" max="13328" width="12.5703125" style="51" customWidth="1"/>
    <col min="13329" max="13329" width="15" style="51" customWidth="1"/>
    <col min="13330" max="13330" width="9.140625" style="51"/>
    <col min="13331" max="13331" width="9.42578125" style="51" customWidth="1"/>
    <col min="13332" max="13332" width="9.85546875" style="51" customWidth="1"/>
    <col min="13333" max="13334" width="13.7109375" style="51" customWidth="1"/>
    <col min="13335" max="13335" width="13.140625" style="51" customWidth="1"/>
    <col min="13336" max="13336" width="18.140625" style="51" customWidth="1"/>
    <col min="13337" max="13337" width="11.42578125" style="51" customWidth="1"/>
    <col min="13338" max="13338" width="16" style="51" customWidth="1"/>
    <col min="13339" max="13339" width="20.7109375" style="51" bestFit="1" customWidth="1"/>
    <col min="13340" max="13568" width="9.140625" style="51"/>
    <col min="13569" max="13569" width="4.28515625" style="51" customWidth="1"/>
    <col min="13570" max="13570" width="22.7109375" style="51" customWidth="1"/>
    <col min="13571" max="13571" width="10.85546875" style="51" customWidth="1"/>
    <col min="13572" max="13573" width="9" style="51" customWidth="1"/>
    <col min="13574" max="13575" width="5.5703125" style="51" customWidth="1"/>
    <col min="13576" max="13576" width="7.140625" style="51" customWidth="1"/>
    <col min="13577" max="13577" width="7.5703125" style="51" customWidth="1"/>
    <col min="13578" max="13578" width="5.5703125" style="51" customWidth="1"/>
    <col min="13579" max="13579" width="6.28515625" style="51" customWidth="1"/>
    <col min="13580" max="13580" width="7.140625" style="51" customWidth="1"/>
    <col min="13581" max="13581" width="13" style="51" customWidth="1"/>
    <col min="13582" max="13583" width="11.28515625" style="51" customWidth="1"/>
    <col min="13584" max="13584" width="12.5703125" style="51" customWidth="1"/>
    <col min="13585" max="13585" width="15" style="51" customWidth="1"/>
    <col min="13586" max="13586" width="9.140625" style="51"/>
    <col min="13587" max="13587" width="9.42578125" style="51" customWidth="1"/>
    <col min="13588" max="13588" width="9.85546875" style="51" customWidth="1"/>
    <col min="13589" max="13590" width="13.7109375" style="51" customWidth="1"/>
    <col min="13591" max="13591" width="13.140625" style="51" customWidth="1"/>
    <col min="13592" max="13592" width="18.140625" style="51" customWidth="1"/>
    <col min="13593" max="13593" width="11.42578125" style="51" customWidth="1"/>
    <col min="13594" max="13594" width="16" style="51" customWidth="1"/>
    <col min="13595" max="13595" width="20.7109375" style="51" bestFit="1" customWidth="1"/>
    <col min="13596" max="13824" width="9.140625" style="51"/>
    <col min="13825" max="13825" width="4.28515625" style="51" customWidth="1"/>
    <col min="13826" max="13826" width="22.7109375" style="51" customWidth="1"/>
    <col min="13827" max="13827" width="10.85546875" style="51" customWidth="1"/>
    <col min="13828" max="13829" width="9" style="51" customWidth="1"/>
    <col min="13830" max="13831" width="5.5703125" style="51" customWidth="1"/>
    <col min="13832" max="13832" width="7.140625" style="51" customWidth="1"/>
    <col min="13833" max="13833" width="7.5703125" style="51" customWidth="1"/>
    <col min="13834" max="13834" width="5.5703125" style="51" customWidth="1"/>
    <col min="13835" max="13835" width="6.28515625" style="51" customWidth="1"/>
    <col min="13836" max="13836" width="7.140625" style="51" customWidth="1"/>
    <col min="13837" max="13837" width="13" style="51" customWidth="1"/>
    <col min="13838" max="13839" width="11.28515625" style="51" customWidth="1"/>
    <col min="13840" max="13840" width="12.5703125" style="51" customWidth="1"/>
    <col min="13841" max="13841" width="15" style="51" customWidth="1"/>
    <col min="13842" max="13842" width="9.140625" style="51"/>
    <col min="13843" max="13843" width="9.42578125" style="51" customWidth="1"/>
    <col min="13844" max="13844" width="9.85546875" style="51" customWidth="1"/>
    <col min="13845" max="13846" width="13.7109375" style="51" customWidth="1"/>
    <col min="13847" max="13847" width="13.140625" style="51" customWidth="1"/>
    <col min="13848" max="13848" width="18.140625" style="51" customWidth="1"/>
    <col min="13849" max="13849" width="11.42578125" style="51" customWidth="1"/>
    <col min="13850" max="13850" width="16" style="51" customWidth="1"/>
    <col min="13851" max="13851" width="20.7109375" style="51" bestFit="1" customWidth="1"/>
    <col min="13852" max="14080" width="9.140625" style="51"/>
    <col min="14081" max="14081" width="4.28515625" style="51" customWidth="1"/>
    <col min="14082" max="14082" width="22.7109375" style="51" customWidth="1"/>
    <col min="14083" max="14083" width="10.85546875" style="51" customWidth="1"/>
    <col min="14084" max="14085" width="9" style="51" customWidth="1"/>
    <col min="14086" max="14087" width="5.5703125" style="51" customWidth="1"/>
    <col min="14088" max="14088" width="7.140625" style="51" customWidth="1"/>
    <col min="14089" max="14089" width="7.5703125" style="51" customWidth="1"/>
    <col min="14090" max="14090" width="5.5703125" style="51" customWidth="1"/>
    <col min="14091" max="14091" width="6.28515625" style="51" customWidth="1"/>
    <col min="14092" max="14092" width="7.140625" style="51" customWidth="1"/>
    <col min="14093" max="14093" width="13" style="51" customWidth="1"/>
    <col min="14094" max="14095" width="11.28515625" style="51" customWidth="1"/>
    <col min="14096" max="14096" width="12.5703125" style="51" customWidth="1"/>
    <col min="14097" max="14097" width="15" style="51" customWidth="1"/>
    <col min="14098" max="14098" width="9.140625" style="51"/>
    <col min="14099" max="14099" width="9.42578125" style="51" customWidth="1"/>
    <col min="14100" max="14100" width="9.85546875" style="51" customWidth="1"/>
    <col min="14101" max="14102" width="13.7109375" style="51" customWidth="1"/>
    <col min="14103" max="14103" width="13.140625" style="51" customWidth="1"/>
    <col min="14104" max="14104" width="18.140625" style="51" customWidth="1"/>
    <col min="14105" max="14105" width="11.42578125" style="51" customWidth="1"/>
    <col min="14106" max="14106" width="16" style="51" customWidth="1"/>
    <col min="14107" max="14107" width="20.7109375" style="51" bestFit="1" customWidth="1"/>
    <col min="14108" max="14336" width="9.140625" style="51"/>
    <col min="14337" max="14337" width="4.28515625" style="51" customWidth="1"/>
    <col min="14338" max="14338" width="22.7109375" style="51" customWidth="1"/>
    <col min="14339" max="14339" width="10.85546875" style="51" customWidth="1"/>
    <col min="14340" max="14341" width="9" style="51" customWidth="1"/>
    <col min="14342" max="14343" width="5.5703125" style="51" customWidth="1"/>
    <col min="14344" max="14344" width="7.140625" style="51" customWidth="1"/>
    <col min="14345" max="14345" width="7.5703125" style="51" customWidth="1"/>
    <col min="14346" max="14346" width="5.5703125" style="51" customWidth="1"/>
    <col min="14347" max="14347" width="6.28515625" style="51" customWidth="1"/>
    <col min="14348" max="14348" width="7.140625" style="51" customWidth="1"/>
    <col min="14349" max="14349" width="13" style="51" customWidth="1"/>
    <col min="14350" max="14351" width="11.28515625" style="51" customWidth="1"/>
    <col min="14352" max="14352" width="12.5703125" style="51" customWidth="1"/>
    <col min="14353" max="14353" width="15" style="51" customWidth="1"/>
    <col min="14354" max="14354" width="9.140625" style="51"/>
    <col min="14355" max="14355" width="9.42578125" style="51" customWidth="1"/>
    <col min="14356" max="14356" width="9.85546875" style="51" customWidth="1"/>
    <col min="14357" max="14358" width="13.7109375" style="51" customWidth="1"/>
    <col min="14359" max="14359" width="13.140625" style="51" customWidth="1"/>
    <col min="14360" max="14360" width="18.140625" style="51" customWidth="1"/>
    <col min="14361" max="14361" width="11.42578125" style="51" customWidth="1"/>
    <col min="14362" max="14362" width="16" style="51" customWidth="1"/>
    <col min="14363" max="14363" width="20.7109375" style="51" bestFit="1" customWidth="1"/>
    <col min="14364" max="14592" width="9.140625" style="51"/>
    <col min="14593" max="14593" width="4.28515625" style="51" customWidth="1"/>
    <col min="14594" max="14594" width="22.7109375" style="51" customWidth="1"/>
    <col min="14595" max="14595" width="10.85546875" style="51" customWidth="1"/>
    <col min="14596" max="14597" width="9" style="51" customWidth="1"/>
    <col min="14598" max="14599" width="5.5703125" style="51" customWidth="1"/>
    <col min="14600" max="14600" width="7.140625" style="51" customWidth="1"/>
    <col min="14601" max="14601" width="7.5703125" style="51" customWidth="1"/>
    <col min="14602" max="14602" width="5.5703125" style="51" customWidth="1"/>
    <col min="14603" max="14603" width="6.28515625" style="51" customWidth="1"/>
    <col min="14604" max="14604" width="7.140625" style="51" customWidth="1"/>
    <col min="14605" max="14605" width="13" style="51" customWidth="1"/>
    <col min="14606" max="14607" width="11.28515625" style="51" customWidth="1"/>
    <col min="14608" max="14608" width="12.5703125" style="51" customWidth="1"/>
    <col min="14609" max="14609" width="15" style="51" customWidth="1"/>
    <col min="14610" max="14610" width="9.140625" style="51"/>
    <col min="14611" max="14611" width="9.42578125" style="51" customWidth="1"/>
    <col min="14612" max="14612" width="9.85546875" style="51" customWidth="1"/>
    <col min="14613" max="14614" width="13.7109375" style="51" customWidth="1"/>
    <col min="14615" max="14615" width="13.140625" style="51" customWidth="1"/>
    <col min="14616" max="14616" width="18.140625" style="51" customWidth="1"/>
    <col min="14617" max="14617" width="11.42578125" style="51" customWidth="1"/>
    <col min="14618" max="14618" width="16" style="51" customWidth="1"/>
    <col min="14619" max="14619" width="20.7109375" style="51" bestFit="1" customWidth="1"/>
    <col min="14620" max="14848" width="9.140625" style="51"/>
    <col min="14849" max="14849" width="4.28515625" style="51" customWidth="1"/>
    <col min="14850" max="14850" width="22.7109375" style="51" customWidth="1"/>
    <col min="14851" max="14851" width="10.85546875" style="51" customWidth="1"/>
    <col min="14852" max="14853" width="9" style="51" customWidth="1"/>
    <col min="14854" max="14855" width="5.5703125" style="51" customWidth="1"/>
    <col min="14856" max="14856" width="7.140625" style="51" customWidth="1"/>
    <col min="14857" max="14857" width="7.5703125" style="51" customWidth="1"/>
    <col min="14858" max="14858" width="5.5703125" style="51" customWidth="1"/>
    <col min="14859" max="14859" width="6.28515625" style="51" customWidth="1"/>
    <col min="14860" max="14860" width="7.140625" style="51" customWidth="1"/>
    <col min="14861" max="14861" width="13" style="51" customWidth="1"/>
    <col min="14862" max="14863" width="11.28515625" style="51" customWidth="1"/>
    <col min="14864" max="14864" width="12.5703125" style="51" customWidth="1"/>
    <col min="14865" max="14865" width="15" style="51" customWidth="1"/>
    <col min="14866" max="14866" width="9.140625" style="51"/>
    <col min="14867" max="14867" width="9.42578125" style="51" customWidth="1"/>
    <col min="14868" max="14868" width="9.85546875" style="51" customWidth="1"/>
    <col min="14869" max="14870" width="13.7109375" style="51" customWidth="1"/>
    <col min="14871" max="14871" width="13.140625" style="51" customWidth="1"/>
    <col min="14872" max="14872" width="18.140625" style="51" customWidth="1"/>
    <col min="14873" max="14873" width="11.42578125" style="51" customWidth="1"/>
    <col min="14874" max="14874" width="16" style="51" customWidth="1"/>
    <col min="14875" max="14875" width="20.7109375" style="51" bestFit="1" customWidth="1"/>
    <col min="14876" max="15104" width="9.140625" style="51"/>
    <col min="15105" max="15105" width="4.28515625" style="51" customWidth="1"/>
    <col min="15106" max="15106" width="22.7109375" style="51" customWidth="1"/>
    <col min="15107" max="15107" width="10.85546875" style="51" customWidth="1"/>
    <col min="15108" max="15109" width="9" style="51" customWidth="1"/>
    <col min="15110" max="15111" width="5.5703125" style="51" customWidth="1"/>
    <col min="15112" max="15112" width="7.140625" style="51" customWidth="1"/>
    <col min="15113" max="15113" width="7.5703125" style="51" customWidth="1"/>
    <col min="15114" max="15114" width="5.5703125" style="51" customWidth="1"/>
    <col min="15115" max="15115" width="6.28515625" style="51" customWidth="1"/>
    <col min="15116" max="15116" width="7.140625" style="51" customWidth="1"/>
    <col min="15117" max="15117" width="13" style="51" customWidth="1"/>
    <col min="15118" max="15119" width="11.28515625" style="51" customWidth="1"/>
    <col min="15120" max="15120" width="12.5703125" style="51" customWidth="1"/>
    <col min="15121" max="15121" width="15" style="51" customWidth="1"/>
    <col min="15122" max="15122" width="9.140625" style="51"/>
    <col min="15123" max="15123" width="9.42578125" style="51" customWidth="1"/>
    <col min="15124" max="15124" width="9.85546875" style="51" customWidth="1"/>
    <col min="15125" max="15126" width="13.7109375" style="51" customWidth="1"/>
    <col min="15127" max="15127" width="13.140625" style="51" customWidth="1"/>
    <col min="15128" max="15128" width="18.140625" style="51" customWidth="1"/>
    <col min="15129" max="15129" width="11.42578125" style="51" customWidth="1"/>
    <col min="15130" max="15130" width="16" style="51" customWidth="1"/>
    <col min="15131" max="15131" width="20.7109375" style="51" bestFit="1" customWidth="1"/>
    <col min="15132" max="15360" width="9.140625" style="51"/>
    <col min="15361" max="15361" width="4.28515625" style="51" customWidth="1"/>
    <col min="15362" max="15362" width="22.7109375" style="51" customWidth="1"/>
    <col min="15363" max="15363" width="10.85546875" style="51" customWidth="1"/>
    <col min="15364" max="15365" width="9" style="51" customWidth="1"/>
    <col min="15366" max="15367" width="5.5703125" style="51" customWidth="1"/>
    <col min="15368" max="15368" width="7.140625" style="51" customWidth="1"/>
    <col min="15369" max="15369" width="7.5703125" style="51" customWidth="1"/>
    <col min="15370" max="15370" width="5.5703125" style="51" customWidth="1"/>
    <col min="15371" max="15371" width="6.28515625" style="51" customWidth="1"/>
    <col min="15372" max="15372" width="7.140625" style="51" customWidth="1"/>
    <col min="15373" max="15373" width="13" style="51" customWidth="1"/>
    <col min="15374" max="15375" width="11.28515625" style="51" customWidth="1"/>
    <col min="15376" max="15376" width="12.5703125" style="51" customWidth="1"/>
    <col min="15377" max="15377" width="15" style="51" customWidth="1"/>
    <col min="15378" max="15378" width="9.140625" style="51"/>
    <col min="15379" max="15379" width="9.42578125" style="51" customWidth="1"/>
    <col min="15380" max="15380" width="9.85546875" style="51" customWidth="1"/>
    <col min="15381" max="15382" width="13.7109375" style="51" customWidth="1"/>
    <col min="15383" max="15383" width="13.140625" style="51" customWidth="1"/>
    <col min="15384" max="15384" width="18.140625" style="51" customWidth="1"/>
    <col min="15385" max="15385" width="11.42578125" style="51" customWidth="1"/>
    <col min="15386" max="15386" width="16" style="51" customWidth="1"/>
    <col min="15387" max="15387" width="20.7109375" style="51" bestFit="1" customWidth="1"/>
    <col min="15388" max="15616" width="9.140625" style="51"/>
    <col min="15617" max="15617" width="4.28515625" style="51" customWidth="1"/>
    <col min="15618" max="15618" width="22.7109375" style="51" customWidth="1"/>
    <col min="15619" max="15619" width="10.85546875" style="51" customWidth="1"/>
    <col min="15620" max="15621" width="9" style="51" customWidth="1"/>
    <col min="15622" max="15623" width="5.5703125" style="51" customWidth="1"/>
    <col min="15624" max="15624" width="7.140625" style="51" customWidth="1"/>
    <col min="15625" max="15625" width="7.5703125" style="51" customWidth="1"/>
    <col min="15626" max="15626" width="5.5703125" style="51" customWidth="1"/>
    <col min="15627" max="15627" width="6.28515625" style="51" customWidth="1"/>
    <col min="15628" max="15628" width="7.140625" style="51" customWidth="1"/>
    <col min="15629" max="15629" width="13" style="51" customWidth="1"/>
    <col min="15630" max="15631" width="11.28515625" style="51" customWidth="1"/>
    <col min="15632" max="15632" width="12.5703125" style="51" customWidth="1"/>
    <col min="15633" max="15633" width="15" style="51" customWidth="1"/>
    <col min="15634" max="15634" width="9.140625" style="51"/>
    <col min="15635" max="15635" width="9.42578125" style="51" customWidth="1"/>
    <col min="15636" max="15636" width="9.85546875" style="51" customWidth="1"/>
    <col min="15637" max="15638" width="13.7109375" style="51" customWidth="1"/>
    <col min="15639" max="15639" width="13.140625" style="51" customWidth="1"/>
    <col min="15640" max="15640" width="18.140625" style="51" customWidth="1"/>
    <col min="15641" max="15641" width="11.42578125" style="51" customWidth="1"/>
    <col min="15642" max="15642" width="16" style="51" customWidth="1"/>
    <col min="15643" max="15643" width="20.7109375" style="51" bestFit="1" customWidth="1"/>
    <col min="15644" max="15872" width="9.140625" style="51"/>
    <col min="15873" max="15873" width="4.28515625" style="51" customWidth="1"/>
    <col min="15874" max="15874" width="22.7109375" style="51" customWidth="1"/>
    <col min="15875" max="15875" width="10.85546875" style="51" customWidth="1"/>
    <col min="15876" max="15877" width="9" style="51" customWidth="1"/>
    <col min="15878" max="15879" width="5.5703125" style="51" customWidth="1"/>
    <col min="15880" max="15880" width="7.140625" style="51" customWidth="1"/>
    <col min="15881" max="15881" width="7.5703125" style="51" customWidth="1"/>
    <col min="15882" max="15882" width="5.5703125" style="51" customWidth="1"/>
    <col min="15883" max="15883" width="6.28515625" style="51" customWidth="1"/>
    <col min="15884" max="15884" width="7.140625" style="51" customWidth="1"/>
    <col min="15885" max="15885" width="13" style="51" customWidth="1"/>
    <col min="15886" max="15887" width="11.28515625" style="51" customWidth="1"/>
    <col min="15888" max="15888" width="12.5703125" style="51" customWidth="1"/>
    <col min="15889" max="15889" width="15" style="51" customWidth="1"/>
    <col min="15890" max="15890" width="9.140625" style="51"/>
    <col min="15891" max="15891" width="9.42578125" style="51" customWidth="1"/>
    <col min="15892" max="15892" width="9.85546875" style="51" customWidth="1"/>
    <col min="15893" max="15894" width="13.7109375" style="51" customWidth="1"/>
    <col min="15895" max="15895" width="13.140625" style="51" customWidth="1"/>
    <col min="15896" max="15896" width="18.140625" style="51" customWidth="1"/>
    <col min="15897" max="15897" width="11.42578125" style="51" customWidth="1"/>
    <col min="15898" max="15898" width="16" style="51" customWidth="1"/>
    <col min="15899" max="15899" width="20.7109375" style="51" bestFit="1" customWidth="1"/>
    <col min="15900" max="16128" width="9.140625" style="51"/>
    <col min="16129" max="16129" width="4.28515625" style="51" customWidth="1"/>
    <col min="16130" max="16130" width="22.7109375" style="51" customWidth="1"/>
    <col min="16131" max="16131" width="10.85546875" style="51" customWidth="1"/>
    <col min="16132" max="16133" width="9" style="51" customWidth="1"/>
    <col min="16134" max="16135" width="5.5703125" style="51" customWidth="1"/>
    <col min="16136" max="16136" width="7.140625" style="51" customWidth="1"/>
    <col min="16137" max="16137" width="7.5703125" style="51" customWidth="1"/>
    <col min="16138" max="16138" width="5.5703125" style="51" customWidth="1"/>
    <col min="16139" max="16139" width="6.28515625" style="51" customWidth="1"/>
    <col min="16140" max="16140" width="7.140625" style="51" customWidth="1"/>
    <col min="16141" max="16141" width="13" style="51" customWidth="1"/>
    <col min="16142" max="16143" width="11.28515625" style="51" customWidth="1"/>
    <col min="16144" max="16144" width="12.5703125" style="51" customWidth="1"/>
    <col min="16145" max="16145" width="15" style="51" customWidth="1"/>
    <col min="16146" max="16146" width="9.140625" style="51"/>
    <col min="16147" max="16147" width="9.42578125" style="51" customWidth="1"/>
    <col min="16148" max="16148" width="9.85546875" style="51" customWidth="1"/>
    <col min="16149" max="16150" width="13.7109375" style="51" customWidth="1"/>
    <col min="16151" max="16151" width="13.140625" style="51" customWidth="1"/>
    <col min="16152" max="16152" width="18.140625" style="51" customWidth="1"/>
    <col min="16153" max="16153" width="11.42578125" style="51" customWidth="1"/>
    <col min="16154" max="16154" width="16" style="51" customWidth="1"/>
    <col min="16155" max="16155" width="20.7109375" style="51" bestFit="1" customWidth="1"/>
    <col min="16156" max="16384" width="9.140625" style="51"/>
  </cols>
  <sheetData>
    <row r="1" spans="1:27" s="1" customFormat="1" ht="25.5" customHeight="1">
      <c r="B1" s="503" t="s">
        <v>0</v>
      </c>
      <c r="C1" s="503"/>
      <c r="D1" s="503"/>
      <c r="F1" s="504" t="s">
        <v>1</v>
      </c>
      <c r="G1" s="504"/>
      <c r="H1" s="504"/>
      <c r="I1" s="504"/>
      <c r="J1" s="504"/>
      <c r="K1" s="504"/>
      <c r="L1" s="504"/>
      <c r="M1" s="504"/>
      <c r="N1" s="504"/>
      <c r="O1" s="504"/>
      <c r="P1" s="504"/>
      <c r="Q1" s="2" t="s">
        <v>2</v>
      </c>
      <c r="R1" s="3"/>
      <c r="S1" s="4"/>
      <c r="T1" s="4"/>
      <c r="U1" s="5"/>
      <c r="V1" s="5"/>
      <c r="W1" s="6"/>
      <c r="X1" s="7"/>
      <c r="Y1" s="8"/>
      <c r="Z1" s="8"/>
      <c r="AA1" s="8"/>
    </row>
    <row r="2" spans="1:27" s="1" customFormat="1" ht="22.5" customHeight="1">
      <c r="B2" s="503" t="s">
        <v>3</v>
      </c>
      <c r="C2" s="503"/>
      <c r="D2" s="503"/>
      <c r="F2" s="505" t="s">
        <v>4</v>
      </c>
      <c r="G2" s="505"/>
      <c r="H2" s="505"/>
      <c r="I2" s="505"/>
      <c r="J2" s="505"/>
      <c r="K2" s="505"/>
      <c r="L2" s="505"/>
      <c r="M2" s="505"/>
      <c r="N2" s="505"/>
      <c r="O2" s="505"/>
      <c r="P2" s="505"/>
      <c r="Q2" s="9" t="s">
        <v>5</v>
      </c>
      <c r="R2" s="3"/>
      <c r="S2" s="4"/>
      <c r="T2" s="4"/>
      <c r="U2" s="10" t="s">
        <v>6</v>
      </c>
      <c r="V2" s="10"/>
      <c r="W2" s="11" t="s">
        <v>7</v>
      </c>
      <c r="X2" s="11" t="s">
        <v>8</v>
      </c>
      <c r="Y2" s="8"/>
      <c r="Z2" s="8"/>
      <c r="AA2" s="8"/>
    </row>
    <row r="3" spans="1:27" s="1" customFormat="1" ht="22.5" customHeight="1" thickBot="1">
      <c r="B3" s="12"/>
      <c r="C3" s="12"/>
      <c r="D3" s="12"/>
      <c r="F3" s="13"/>
      <c r="G3" s="13"/>
      <c r="H3" s="13"/>
      <c r="I3" s="13"/>
      <c r="J3" s="13"/>
      <c r="K3" s="13"/>
      <c r="L3" s="13"/>
      <c r="M3" s="13"/>
      <c r="N3" s="13"/>
      <c r="O3" s="13"/>
      <c r="P3" s="13"/>
      <c r="Q3" s="9"/>
      <c r="R3" s="3"/>
      <c r="S3" s="4"/>
      <c r="T3" s="4"/>
      <c r="U3" s="10"/>
      <c r="V3" s="10"/>
      <c r="W3" s="11"/>
      <c r="X3" s="11"/>
      <c r="Y3" s="8"/>
      <c r="Z3" s="8"/>
      <c r="AA3" s="8"/>
    </row>
    <row r="4" spans="1:27" s="14" customFormat="1" ht="12" customHeight="1" thickTop="1">
      <c r="A4" s="506" t="s">
        <v>9</v>
      </c>
      <c r="B4" s="499" t="s">
        <v>10</v>
      </c>
      <c r="C4" s="499" t="s">
        <v>11</v>
      </c>
      <c r="D4" s="499" t="s">
        <v>12</v>
      </c>
      <c r="E4" s="499" t="s">
        <v>13</v>
      </c>
      <c r="F4" s="508" t="s">
        <v>14</v>
      </c>
      <c r="G4" s="509"/>
      <c r="H4" s="509"/>
      <c r="I4" s="509"/>
      <c r="J4" s="509"/>
      <c r="K4" s="509"/>
      <c r="L4" s="509"/>
      <c r="M4" s="499" t="s">
        <v>15</v>
      </c>
      <c r="N4" s="499" t="s">
        <v>16</v>
      </c>
      <c r="O4" s="499" t="s">
        <v>378</v>
      </c>
      <c r="P4" s="501" t="s">
        <v>17</v>
      </c>
      <c r="Q4" s="9"/>
      <c r="R4" s="3"/>
      <c r="S4" s="4"/>
      <c r="T4" s="4"/>
      <c r="U4" s="10"/>
      <c r="V4" s="10"/>
      <c r="W4" s="11"/>
      <c r="X4" s="11"/>
      <c r="Y4" s="8"/>
      <c r="Z4" s="8"/>
      <c r="AA4" s="8"/>
    </row>
    <row r="5" spans="1:27" s="14" customFormat="1" ht="54" customHeight="1">
      <c r="A5" s="507"/>
      <c r="B5" s="500"/>
      <c r="C5" s="500"/>
      <c r="D5" s="500"/>
      <c r="E5" s="500"/>
      <c r="F5" s="458" t="s">
        <v>18</v>
      </c>
      <c r="G5" s="458" t="s">
        <v>19</v>
      </c>
      <c r="H5" s="458" t="s">
        <v>20</v>
      </c>
      <c r="I5" s="458" t="s">
        <v>21</v>
      </c>
      <c r="J5" s="458" t="s">
        <v>22</v>
      </c>
      <c r="K5" s="458" t="s">
        <v>23</v>
      </c>
      <c r="L5" s="458" t="s">
        <v>24</v>
      </c>
      <c r="M5" s="500"/>
      <c r="N5" s="500"/>
      <c r="O5" s="500"/>
      <c r="P5" s="502"/>
      <c r="Q5" s="15" t="s">
        <v>25</v>
      </c>
      <c r="R5" s="16" t="s">
        <v>26</v>
      </c>
      <c r="S5" s="17" t="s">
        <v>27</v>
      </c>
      <c r="T5" s="17" t="s">
        <v>28</v>
      </c>
      <c r="U5" s="18" t="s">
        <v>29</v>
      </c>
      <c r="V5" s="18" t="s">
        <v>30</v>
      </c>
      <c r="W5" s="490" t="s">
        <v>31</v>
      </c>
      <c r="X5" s="19" t="s">
        <v>32</v>
      </c>
      <c r="Y5" s="17" t="s">
        <v>33</v>
      </c>
      <c r="Z5" s="491" t="s">
        <v>34</v>
      </c>
      <c r="AA5" s="491" t="s">
        <v>35</v>
      </c>
    </row>
    <row r="6" spans="1:27" s="14" customFormat="1" ht="26.25" customHeight="1">
      <c r="A6" s="20" t="s">
        <v>36</v>
      </c>
      <c r="B6" s="21" t="s">
        <v>37</v>
      </c>
      <c r="C6" s="21">
        <v>1</v>
      </c>
      <c r="D6" s="21">
        <v>2</v>
      </c>
      <c r="E6" s="21">
        <v>3</v>
      </c>
      <c r="F6" s="21">
        <v>4</v>
      </c>
      <c r="G6" s="21">
        <v>7</v>
      </c>
      <c r="H6" s="21"/>
      <c r="I6" s="21">
        <v>10</v>
      </c>
      <c r="J6" s="21">
        <v>8</v>
      </c>
      <c r="K6" s="21">
        <v>5</v>
      </c>
      <c r="L6" s="21"/>
      <c r="M6" s="21" t="s">
        <v>38</v>
      </c>
      <c r="N6" s="21">
        <v>12</v>
      </c>
      <c r="O6" s="21" t="s">
        <v>39</v>
      </c>
      <c r="P6" s="22">
        <v>14</v>
      </c>
      <c r="Q6" s="23" t="s">
        <v>40</v>
      </c>
      <c r="R6" s="24" t="s">
        <v>41</v>
      </c>
      <c r="S6" s="25">
        <f>D97</f>
        <v>207.6</v>
      </c>
      <c r="T6" s="25">
        <f>S6</f>
        <v>207.6</v>
      </c>
      <c r="U6" s="26">
        <f>T6*1390000</f>
        <v>288564000</v>
      </c>
      <c r="V6" s="26">
        <f>U6*2%</f>
        <v>5771280</v>
      </c>
      <c r="W6" s="26">
        <f>U6*10.5%</f>
        <v>30299220</v>
      </c>
      <c r="X6" s="26">
        <f>U6-W6</f>
        <v>258264780</v>
      </c>
      <c r="Y6" s="27">
        <f>S6*21.5%</f>
        <v>44.634</v>
      </c>
      <c r="Z6" s="492">
        <f>Y6*1390000</f>
        <v>62041260</v>
      </c>
      <c r="AA6" s="492">
        <f>Z6+W6</f>
        <v>92340480</v>
      </c>
    </row>
    <row r="7" spans="1:27" s="31" customFormat="1" ht="17.25" customHeight="1">
      <c r="A7" s="28">
        <v>1</v>
      </c>
      <c r="B7" s="29" t="s">
        <v>42</v>
      </c>
      <c r="C7" s="290">
        <f>D7+E7</f>
        <v>5.7040000000000006</v>
      </c>
      <c r="D7" s="291">
        <v>3.66</v>
      </c>
      <c r="E7" s="292">
        <f>SUM(F7:L7)</f>
        <v>2.0440000000000005</v>
      </c>
      <c r="F7" s="292">
        <v>0.2</v>
      </c>
      <c r="G7" s="293">
        <v>0.3</v>
      </c>
      <c r="H7" s="290"/>
      <c r="I7" s="290">
        <f>(K7+F7+D7)*40%</f>
        <v>1.5440000000000003</v>
      </c>
      <c r="J7" s="291"/>
      <c r="K7" s="291"/>
      <c r="L7" s="290"/>
      <c r="M7" s="294"/>
      <c r="N7" s="294"/>
      <c r="O7" s="295"/>
      <c r="P7" s="30"/>
      <c r="Q7" s="23" t="s">
        <v>18</v>
      </c>
      <c r="R7" s="24" t="s">
        <v>43</v>
      </c>
      <c r="S7" s="25">
        <f>F97</f>
        <v>4.2</v>
      </c>
      <c r="T7" s="25">
        <f t="shared" ref="T7:T16" si="0">S7</f>
        <v>4.2</v>
      </c>
      <c r="U7" s="26">
        <f t="shared" ref="U7:U15" si="1">T7*1390000</f>
        <v>5838000</v>
      </c>
      <c r="V7" s="26">
        <f>U7*2%</f>
        <v>116760</v>
      </c>
      <c r="W7" s="26">
        <f>U7*10.5%</f>
        <v>612990</v>
      </c>
      <c r="X7" s="26">
        <f t="shared" ref="X7:X14" si="2">U7-W7</f>
        <v>5225010</v>
      </c>
      <c r="Y7" s="27">
        <f>S7*21.5%</f>
        <v>0.90300000000000002</v>
      </c>
      <c r="Z7" s="492">
        <f>Y7*1390000</f>
        <v>1255170</v>
      </c>
      <c r="AA7" s="492">
        <f>Z7+W7</f>
        <v>1868160</v>
      </c>
    </row>
    <row r="8" spans="1:27" s="31" customFormat="1" ht="17.25" customHeight="1">
      <c r="A8" s="28">
        <v>2</v>
      </c>
      <c r="B8" s="29" t="s">
        <v>44</v>
      </c>
      <c r="C8" s="290">
        <f>D8+E8</f>
        <v>6.194</v>
      </c>
      <c r="D8" s="291">
        <v>4.0599999999999996</v>
      </c>
      <c r="E8" s="292">
        <f>SUM(F8:L8)</f>
        <v>2.1340000000000003</v>
      </c>
      <c r="F8" s="292">
        <v>0.15</v>
      </c>
      <c r="G8" s="293">
        <v>0.3</v>
      </c>
      <c r="H8" s="290"/>
      <c r="I8" s="290">
        <f>(K8+F8+D8)*40%</f>
        <v>1.6840000000000002</v>
      </c>
      <c r="J8" s="291"/>
      <c r="K8" s="291"/>
      <c r="L8" s="290"/>
      <c r="M8" s="294"/>
      <c r="N8" s="294"/>
      <c r="O8" s="295"/>
      <c r="P8" s="30"/>
      <c r="Q8" s="23" t="s">
        <v>19</v>
      </c>
      <c r="R8" s="24" t="s">
        <v>45</v>
      </c>
      <c r="S8" s="25">
        <f>G97</f>
        <v>27.899999999999995</v>
      </c>
      <c r="T8" s="25">
        <f t="shared" si="0"/>
        <v>27.899999999999995</v>
      </c>
      <c r="U8" s="26">
        <f t="shared" si="1"/>
        <v>38780999.999999993</v>
      </c>
      <c r="V8" s="26"/>
      <c r="W8" s="26"/>
      <c r="X8" s="26">
        <f t="shared" si="2"/>
        <v>38780999.999999993</v>
      </c>
      <c r="Y8" s="27"/>
      <c r="Z8" s="492"/>
      <c r="AA8" s="492">
        <f t="shared" ref="AA8:AA16" si="3">Z8+W8</f>
        <v>0</v>
      </c>
    </row>
    <row r="9" spans="1:27" s="31" customFormat="1" ht="17.25" customHeight="1">
      <c r="A9" s="28">
        <v>3</v>
      </c>
      <c r="B9" s="29" t="s">
        <v>46</v>
      </c>
      <c r="C9" s="290">
        <f>D9+E9</f>
        <v>0</v>
      </c>
      <c r="D9" s="291"/>
      <c r="E9" s="292">
        <f>SUM(F9:L9)</f>
        <v>0</v>
      </c>
      <c r="F9" s="292"/>
      <c r="G9" s="293"/>
      <c r="H9" s="290"/>
      <c r="I9" s="290">
        <f>(K9+F9+D9)*40%</f>
        <v>0</v>
      </c>
      <c r="J9" s="291"/>
      <c r="K9" s="291"/>
      <c r="L9" s="290"/>
      <c r="M9" s="294"/>
      <c r="N9" s="294"/>
      <c r="O9" s="295"/>
      <c r="P9" s="30" t="s">
        <v>47</v>
      </c>
      <c r="Q9" s="23" t="s">
        <v>20</v>
      </c>
      <c r="R9" s="24" t="s">
        <v>48</v>
      </c>
      <c r="S9" s="25">
        <f>H97</f>
        <v>13.321</v>
      </c>
      <c r="T9" s="25">
        <f t="shared" si="0"/>
        <v>13.321</v>
      </c>
      <c r="U9" s="26">
        <f t="shared" si="1"/>
        <v>18516190</v>
      </c>
      <c r="V9" s="26"/>
      <c r="W9" s="26"/>
      <c r="X9" s="26">
        <f t="shared" si="2"/>
        <v>18516190</v>
      </c>
      <c r="Y9" s="27"/>
      <c r="Z9" s="492"/>
      <c r="AA9" s="492">
        <f t="shared" si="3"/>
        <v>0</v>
      </c>
    </row>
    <row r="10" spans="1:27" s="31" customFormat="1" ht="17.25" customHeight="1">
      <c r="A10" s="28">
        <v>4</v>
      </c>
      <c r="B10" s="29" t="s">
        <v>49</v>
      </c>
      <c r="C10" s="290">
        <f>D10+E10</f>
        <v>5.8040000000000003</v>
      </c>
      <c r="D10" s="291">
        <v>3.86</v>
      </c>
      <c r="E10" s="292">
        <f>SUM(F10:L10)</f>
        <v>1.9440000000000002</v>
      </c>
      <c r="F10" s="292"/>
      <c r="G10" s="293">
        <v>0.3</v>
      </c>
      <c r="H10" s="290"/>
      <c r="I10" s="290">
        <f>(K10+F10+D10)*40%</f>
        <v>1.544</v>
      </c>
      <c r="J10" s="291">
        <v>0.1</v>
      </c>
      <c r="K10" s="291"/>
      <c r="L10" s="291"/>
      <c r="M10" s="294"/>
      <c r="N10" s="294"/>
      <c r="O10" s="295"/>
      <c r="P10" s="30" t="s">
        <v>50</v>
      </c>
      <c r="Q10" s="23"/>
      <c r="R10" s="24"/>
      <c r="S10" s="25"/>
      <c r="T10" s="25"/>
      <c r="U10" s="26"/>
      <c r="V10" s="26"/>
      <c r="W10" s="26"/>
      <c r="X10" s="26"/>
      <c r="Y10" s="27"/>
      <c r="Z10" s="492"/>
      <c r="AA10" s="492"/>
    </row>
    <row r="11" spans="1:27" s="31" customFormat="1" ht="17.25" customHeight="1">
      <c r="A11" s="28">
        <v>5</v>
      </c>
      <c r="B11" s="29" t="s">
        <v>51</v>
      </c>
      <c r="C11" s="290">
        <f>D11+E11</f>
        <v>3.1840000000000002</v>
      </c>
      <c r="D11" s="292">
        <v>2.06</v>
      </c>
      <c r="E11" s="292">
        <f>SUM(F11:L11)</f>
        <v>1.1240000000000001</v>
      </c>
      <c r="F11" s="292"/>
      <c r="G11" s="293">
        <v>0.3</v>
      </c>
      <c r="H11" s="290"/>
      <c r="I11" s="290">
        <f>(K11+F11+D11)*40%</f>
        <v>0.82400000000000007</v>
      </c>
      <c r="J11" s="291"/>
      <c r="K11" s="291"/>
      <c r="L11" s="290"/>
      <c r="M11" s="294"/>
      <c r="N11" s="294"/>
      <c r="O11" s="295"/>
      <c r="P11" s="32" t="s">
        <v>376</v>
      </c>
      <c r="Q11" s="23" t="s">
        <v>21</v>
      </c>
      <c r="R11" s="24" t="s">
        <v>52</v>
      </c>
      <c r="S11" s="25">
        <f>I97</f>
        <v>139.22807999999998</v>
      </c>
      <c r="T11" s="25">
        <f t="shared" si="0"/>
        <v>139.22807999999998</v>
      </c>
      <c r="U11" s="26">
        <f t="shared" si="1"/>
        <v>193527031.19999996</v>
      </c>
      <c r="V11" s="26"/>
      <c r="W11" s="26"/>
      <c r="X11" s="26">
        <f t="shared" si="2"/>
        <v>193527031.19999996</v>
      </c>
      <c r="Y11" s="27"/>
      <c r="Z11" s="492"/>
      <c r="AA11" s="492">
        <f t="shared" si="3"/>
        <v>0</v>
      </c>
    </row>
    <row r="12" spans="1:27" s="31" customFormat="1" ht="17.25" customHeight="1" thickBot="1">
      <c r="A12" s="33"/>
      <c r="B12" s="34" t="s">
        <v>53</v>
      </c>
      <c r="C12" s="296">
        <f>SUM(C7:C11)</f>
        <v>20.885999999999999</v>
      </c>
      <c r="D12" s="296">
        <f t="shared" ref="D12:L12" si="4">SUM(D7:D11)</f>
        <v>13.64</v>
      </c>
      <c r="E12" s="296">
        <f t="shared" si="4"/>
        <v>7.2460000000000004</v>
      </c>
      <c r="F12" s="296">
        <f t="shared" si="4"/>
        <v>0.35</v>
      </c>
      <c r="G12" s="296">
        <f t="shared" si="4"/>
        <v>1.2</v>
      </c>
      <c r="H12" s="296">
        <f t="shared" si="4"/>
        <v>0</v>
      </c>
      <c r="I12" s="296">
        <f t="shared" si="4"/>
        <v>5.5960000000000001</v>
      </c>
      <c r="J12" s="296">
        <f t="shared" si="4"/>
        <v>0.1</v>
      </c>
      <c r="K12" s="296">
        <f t="shared" si="4"/>
        <v>0</v>
      </c>
      <c r="L12" s="296">
        <f t="shared" si="4"/>
        <v>0</v>
      </c>
      <c r="M12" s="297"/>
      <c r="N12" s="297"/>
      <c r="O12" s="298"/>
      <c r="P12" s="35"/>
      <c r="Q12" s="23" t="s">
        <v>22</v>
      </c>
      <c r="R12" s="24" t="s">
        <v>54</v>
      </c>
      <c r="S12" s="25">
        <f>J97</f>
        <v>1.2</v>
      </c>
      <c r="T12" s="25">
        <f t="shared" si="0"/>
        <v>1.2</v>
      </c>
      <c r="U12" s="26">
        <f t="shared" si="1"/>
        <v>1668000</v>
      </c>
      <c r="V12" s="26"/>
      <c r="W12" s="26"/>
      <c r="X12" s="26">
        <f t="shared" si="2"/>
        <v>1668000</v>
      </c>
      <c r="Y12" s="27"/>
      <c r="Z12" s="492"/>
      <c r="AA12" s="492"/>
    </row>
    <row r="13" spans="1:27" s="14" customFormat="1" ht="17.25" customHeight="1" thickTop="1">
      <c r="A13" s="20" t="s">
        <v>55</v>
      </c>
      <c r="B13" s="21" t="s">
        <v>56</v>
      </c>
      <c r="C13" s="21"/>
      <c r="D13" s="21"/>
      <c r="E13" s="21"/>
      <c r="F13" s="21"/>
      <c r="G13" s="21"/>
      <c r="H13" s="299"/>
      <c r="I13" s="299"/>
      <c r="J13" s="21"/>
      <c r="K13" s="21"/>
      <c r="L13" s="299"/>
      <c r="M13" s="21"/>
      <c r="N13" s="21"/>
      <c r="O13" s="300"/>
      <c r="P13" s="22"/>
      <c r="Q13" s="23" t="s">
        <v>23</v>
      </c>
      <c r="R13" s="24" t="s">
        <v>57</v>
      </c>
      <c r="S13" s="25">
        <f>K97</f>
        <v>2.5983999999999998</v>
      </c>
      <c r="T13" s="25">
        <f t="shared" si="0"/>
        <v>2.5983999999999998</v>
      </c>
      <c r="U13" s="26">
        <f t="shared" si="1"/>
        <v>3611775.9999999995</v>
      </c>
      <c r="V13" s="26">
        <f>U13*2%</f>
        <v>72235.51999999999</v>
      </c>
      <c r="W13" s="26">
        <f>U13*10.5%</f>
        <v>379236.47999999992</v>
      </c>
      <c r="X13" s="26">
        <f t="shared" si="2"/>
        <v>3232539.5199999996</v>
      </c>
      <c r="Y13" s="27">
        <f>S13*21.5%</f>
        <v>0.55865599999999993</v>
      </c>
      <c r="Z13" s="492">
        <f>Y13*1390000</f>
        <v>776531.83999999985</v>
      </c>
      <c r="AA13" s="492">
        <f>Z13+W13</f>
        <v>1155768.3199999998</v>
      </c>
    </row>
    <row r="14" spans="1:27" s="31" customFormat="1" ht="17.25" customHeight="1">
      <c r="A14" s="28">
        <v>6</v>
      </c>
      <c r="B14" s="29" t="s">
        <v>58</v>
      </c>
      <c r="C14" s="290">
        <f t="shared" ref="C14:C19" si="5">D14+E14</f>
        <v>8.7561199999999992</v>
      </c>
      <c r="D14" s="291">
        <v>4.0599999999999996</v>
      </c>
      <c r="E14" s="292">
        <f t="shared" ref="E14:E19" si="6">SUM(F14:L14)</f>
        <v>4.6961199999999996</v>
      </c>
      <c r="F14" s="292">
        <v>0.2</v>
      </c>
      <c r="G14" s="293">
        <v>0.4</v>
      </c>
      <c r="H14" s="290" t="s">
        <v>59</v>
      </c>
      <c r="I14" s="290">
        <f>(K14+F14+D14)*70%</f>
        <v>3.1525199999999995</v>
      </c>
      <c r="J14" s="291"/>
      <c r="K14" s="291">
        <f>D14*6%</f>
        <v>0.24359999999999996</v>
      </c>
      <c r="L14" s="291">
        <v>0.7</v>
      </c>
      <c r="M14" s="294"/>
      <c r="N14" s="294"/>
      <c r="O14" s="295"/>
      <c r="P14" s="30"/>
      <c r="Q14" s="23" t="s">
        <v>24</v>
      </c>
      <c r="R14" s="24" t="s">
        <v>60</v>
      </c>
      <c r="S14" s="25">
        <f>L97</f>
        <v>29.4</v>
      </c>
      <c r="T14" s="25">
        <f t="shared" si="0"/>
        <v>29.4</v>
      </c>
      <c r="U14" s="26">
        <f t="shared" si="1"/>
        <v>40866000</v>
      </c>
      <c r="V14" s="26"/>
      <c r="W14" s="26"/>
      <c r="X14" s="26">
        <f t="shared" si="2"/>
        <v>40866000</v>
      </c>
      <c r="Y14" s="27"/>
      <c r="Z14" s="492">
        <f>Y14*1210000</f>
        <v>0</v>
      </c>
      <c r="AA14" s="492">
        <f>Z14+W14</f>
        <v>0</v>
      </c>
    </row>
    <row r="15" spans="1:27" s="31" customFormat="1" ht="17.25" customHeight="1">
      <c r="A15" s="28">
        <v>7</v>
      </c>
      <c r="B15" s="29" t="s">
        <v>61</v>
      </c>
      <c r="C15" s="290">
        <f t="shared" si="5"/>
        <v>9.1091599999999993</v>
      </c>
      <c r="D15" s="291">
        <v>4.0599999999999996</v>
      </c>
      <c r="E15" s="292">
        <f t="shared" si="6"/>
        <v>5.0491599999999996</v>
      </c>
      <c r="F15" s="292">
        <v>0.15</v>
      </c>
      <c r="G15" s="293">
        <v>0.4</v>
      </c>
      <c r="H15" s="290" t="s">
        <v>59</v>
      </c>
      <c r="I15" s="290">
        <f>(K15+F15+D15)*70%</f>
        <v>3.1743599999999996</v>
      </c>
      <c r="J15" s="291"/>
      <c r="K15" s="291">
        <f>D15*8%</f>
        <v>0.32479999999999998</v>
      </c>
      <c r="L15" s="293">
        <v>1</v>
      </c>
      <c r="M15" s="294"/>
      <c r="N15" s="294"/>
      <c r="O15" s="295"/>
      <c r="P15" s="30"/>
      <c r="Q15" s="23" t="s">
        <v>62</v>
      </c>
      <c r="R15" s="24" t="s">
        <v>63</v>
      </c>
      <c r="S15" s="25">
        <f>12*0.35+134*0.55</f>
        <v>77.900000000000006</v>
      </c>
      <c r="T15" s="25">
        <f t="shared" si="0"/>
        <v>77.900000000000006</v>
      </c>
      <c r="U15" s="26">
        <f t="shared" si="1"/>
        <v>108281000.00000001</v>
      </c>
      <c r="V15" s="26"/>
      <c r="W15" s="26"/>
      <c r="X15" s="26">
        <f>U15</f>
        <v>108281000.00000001</v>
      </c>
      <c r="Y15" s="27"/>
      <c r="Z15" s="492">
        <f>Y15*1210000</f>
        <v>0</v>
      </c>
      <c r="AA15" s="492">
        <f t="shared" si="3"/>
        <v>0</v>
      </c>
    </row>
    <row r="16" spans="1:27" s="31" customFormat="1" ht="17.25" customHeight="1">
      <c r="A16" s="28">
        <v>8</v>
      </c>
      <c r="B16" s="29" t="s">
        <v>64</v>
      </c>
      <c r="C16" s="290">
        <f t="shared" si="5"/>
        <v>6.1020000000000003</v>
      </c>
      <c r="D16" s="291">
        <v>3.06</v>
      </c>
      <c r="E16" s="292">
        <f t="shared" si="6"/>
        <v>3.0419999999999998</v>
      </c>
      <c r="F16" s="292"/>
      <c r="G16" s="293">
        <v>0.4</v>
      </c>
      <c r="H16" s="290" t="s">
        <v>59</v>
      </c>
      <c r="I16" s="290">
        <f>(K16+F16+D16)*70%</f>
        <v>2.1419999999999999</v>
      </c>
      <c r="J16" s="291"/>
      <c r="K16" s="291"/>
      <c r="L16" s="291">
        <v>0.5</v>
      </c>
      <c r="M16" s="294"/>
      <c r="N16" s="294"/>
      <c r="O16" s="295"/>
      <c r="P16" s="30"/>
      <c r="Q16" s="36"/>
      <c r="R16" s="37"/>
      <c r="S16" s="26">
        <f>SUM(S6:S15)</f>
        <v>503.3474799999999</v>
      </c>
      <c r="T16" s="26">
        <f t="shared" si="0"/>
        <v>503.3474799999999</v>
      </c>
      <c r="U16" s="26">
        <f t="shared" ref="U16:Z16" si="7">SUM(U6:U15)</f>
        <v>699652997.19999993</v>
      </c>
      <c r="V16" s="26">
        <f t="shared" si="7"/>
        <v>5960275.5199999996</v>
      </c>
      <c r="W16" s="26">
        <f t="shared" si="7"/>
        <v>31291446.48</v>
      </c>
      <c r="X16" s="26">
        <f t="shared" si="7"/>
        <v>668361550.71999991</v>
      </c>
      <c r="Y16" s="27">
        <f t="shared" si="7"/>
        <v>46.095655999999998</v>
      </c>
      <c r="Z16" s="492">
        <f t="shared" si="7"/>
        <v>64072961.840000004</v>
      </c>
      <c r="AA16" s="492">
        <f t="shared" si="3"/>
        <v>95364408.320000008</v>
      </c>
    </row>
    <row r="17" spans="1:27" s="31" customFormat="1" ht="17.25" customHeight="1">
      <c r="A17" s="28">
        <v>9</v>
      </c>
      <c r="B17" s="38" t="s">
        <v>65</v>
      </c>
      <c r="C17" s="290">
        <f>D17+E17</f>
        <v>8.4019999999999992</v>
      </c>
      <c r="D17" s="291">
        <v>4.0599999999999996</v>
      </c>
      <c r="E17" s="292">
        <f>SUM(F17:L17)</f>
        <v>4.3419999999999996</v>
      </c>
      <c r="F17" s="292"/>
      <c r="G17" s="293">
        <v>0.4</v>
      </c>
      <c r="H17" s="290" t="s">
        <v>59</v>
      </c>
      <c r="I17" s="290">
        <f>(K17+F17+D17)*70%</f>
        <v>2.8419999999999996</v>
      </c>
      <c r="J17" s="291">
        <v>0.1</v>
      </c>
      <c r="K17" s="291"/>
      <c r="L17" s="293">
        <v>1</v>
      </c>
      <c r="M17" s="294"/>
      <c r="N17" s="294"/>
      <c r="O17" s="295"/>
      <c r="P17" s="30" t="s">
        <v>50</v>
      </c>
      <c r="Q17" s="8"/>
      <c r="R17" s="3"/>
      <c r="S17" s="4"/>
      <c r="T17" s="4"/>
      <c r="U17" s="5"/>
      <c r="V17" s="5"/>
      <c r="W17" s="6"/>
      <c r="X17" s="7"/>
      <c r="Y17" s="8"/>
      <c r="Z17" s="8"/>
      <c r="AA17" s="8"/>
    </row>
    <row r="18" spans="1:27" s="31" customFormat="1" ht="17.25" customHeight="1">
      <c r="A18" s="28">
        <v>10</v>
      </c>
      <c r="B18" s="29" t="s">
        <v>66</v>
      </c>
      <c r="C18" s="290">
        <f t="shared" si="5"/>
        <v>5.4220000000000006</v>
      </c>
      <c r="D18" s="291">
        <v>2.66</v>
      </c>
      <c r="E18" s="292">
        <f t="shared" si="6"/>
        <v>2.762</v>
      </c>
      <c r="F18" s="292"/>
      <c r="G18" s="293">
        <v>0.4</v>
      </c>
      <c r="H18" s="290" t="s">
        <v>59</v>
      </c>
      <c r="I18" s="290">
        <f>(K18+F18+D18)*70%</f>
        <v>1.8619999999999999</v>
      </c>
      <c r="J18" s="291"/>
      <c r="K18" s="291"/>
      <c r="L18" s="291">
        <v>0.5</v>
      </c>
      <c r="M18" s="294"/>
      <c r="N18" s="294"/>
      <c r="O18" s="295"/>
      <c r="P18" s="30"/>
      <c r="Q18" s="8"/>
      <c r="R18" s="3"/>
      <c r="S18" s="4"/>
      <c r="T18" s="4"/>
      <c r="U18" s="5"/>
      <c r="V18" s="5"/>
      <c r="W18" s="6"/>
      <c r="X18" s="7"/>
      <c r="Y18" s="8"/>
      <c r="Z18" s="8"/>
      <c r="AA18" s="8"/>
    </row>
    <row r="19" spans="1:27" s="457" customFormat="1" ht="17.25" customHeight="1">
      <c r="A19" s="28">
        <v>11</v>
      </c>
      <c r="B19" s="29" t="s">
        <v>67</v>
      </c>
      <c r="C19" s="290">
        <f t="shared" si="5"/>
        <v>3.6759999999999997</v>
      </c>
      <c r="D19" s="291">
        <v>2.34</v>
      </c>
      <c r="E19" s="292">
        <f t="shared" si="6"/>
        <v>1.3359999999999999</v>
      </c>
      <c r="F19" s="292"/>
      <c r="G19" s="293">
        <v>0.4</v>
      </c>
      <c r="H19" s="290"/>
      <c r="I19" s="290">
        <f>(K19+F19+D19)*40%</f>
        <v>0.93599999999999994</v>
      </c>
      <c r="J19" s="291"/>
      <c r="K19" s="291"/>
      <c r="L19" s="291"/>
      <c r="M19" s="294"/>
      <c r="N19" s="294"/>
      <c r="O19" s="295"/>
      <c r="P19" s="32" t="s">
        <v>376</v>
      </c>
      <c r="Q19" s="39" t="s">
        <v>68</v>
      </c>
      <c r="R19" s="40">
        <v>6001</v>
      </c>
      <c r="S19" s="496">
        <f>W6</f>
        <v>30299220</v>
      </c>
      <c r="T19" s="496"/>
      <c r="U19" s="5">
        <v>29356383</v>
      </c>
      <c r="V19" s="5"/>
      <c r="W19" s="5">
        <f t="shared" ref="W19:W24" si="8">S19+U19</f>
        <v>59655603</v>
      </c>
      <c r="X19" s="41"/>
      <c r="Y19" s="42"/>
      <c r="Z19" s="8"/>
      <c r="AA19" s="43"/>
    </row>
    <row r="20" spans="1:27" s="31" customFormat="1" ht="17.25" customHeight="1" thickBot="1">
      <c r="A20" s="44"/>
      <c r="B20" s="34" t="s">
        <v>53</v>
      </c>
      <c r="C20" s="296">
        <f t="shared" ref="C20:L20" si="9">SUM(C14:C19)</f>
        <v>41.467280000000002</v>
      </c>
      <c r="D20" s="301">
        <f t="shared" si="9"/>
        <v>20.239999999999998</v>
      </c>
      <c r="E20" s="302">
        <f t="shared" si="9"/>
        <v>21.227279999999997</v>
      </c>
      <c r="F20" s="302">
        <f t="shared" si="9"/>
        <v>0.35</v>
      </c>
      <c r="G20" s="303">
        <f>SUM(G14:G19)</f>
        <v>2.4</v>
      </c>
      <c r="H20" s="296">
        <f>SUM(H14:H19)</f>
        <v>0</v>
      </c>
      <c r="I20" s="296">
        <f>SUM(I14:I19)</f>
        <v>14.108879999999997</v>
      </c>
      <c r="J20" s="301">
        <f>SUM(J14:J19)</f>
        <v>0.1</v>
      </c>
      <c r="K20" s="302">
        <f t="shared" si="9"/>
        <v>0.56839999999999991</v>
      </c>
      <c r="L20" s="302">
        <f t="shared" si="9"/>
        <v>3.7</v>
      </c>
      <c r="M20" s="297"/>
      <c r="N20" s="297"/>
      <c r="O20" s="298"/>
      <c r="P20" s="35"/>
      <c r="Q20" s="39" t="s">
        <v>69</v>
      </c>
      <c r="R20" s="40">
        <v>6101</v>
      </c>
      <c r="S20" s="496">
        <f>W7</f>
        <v>612990</v>
      </c>
      <c r="T20" s="496"/>
      <c r="U20" s="5">
        <v>612990</v>
      </c>
      <c r="V20" s="5"/>
      <c r="W20" s="5">
        <f t="shared" si="8"/>
        <v>1225980</v>
      </c>
      <c r="X20" s="41"/>
      <c r="Y20" s="42"/>
      <c r="Z20" s="8"/>
      <c r="AA20" s="43"/>
    </row>
    <row r="21" spans="1:27" s="14" customFormat="1" ht="17.25" customHeight="1" thickTop="1">
      <c r="A21" s="20" t="s">
        <v>70</v>
      </c>
      <c r="B21" s="21" t="s">
        <v>71</v>
      </c>
      <c r="C21" s="21"/>
      <c r="D21" s="21"/>
      <c r="E21" s="21"/>
      <c r="F21" s="21"/>
      <c r="G21" s="21"/>
      <c r="H21" s="299"/>
      <c r="I21" s="299"/>
      <c r="J21" s="21"/>
      <c r="K21" s="21"/>
      <c r="L21" s="21"/>
      <c r="M21" s="21"/>
      <c r="N21" s="21"/>
      <c r="O21" s="300"/>
      <c r="P21" s="22"/>
      <c r="Q21" s="39" t="s">
        <v>72</v>
      </c>
      <c r="R21" s="40">
        <v>6115</v>
      </c>
      <c r="S21" s="496">
        <f>W13</f>
        <v>379236.47999999992</v>
      </c>
      <c r="T21" s="496"/>
      <c r="U21" s="45">
        <v>379236.47999999992</v>
      </c>
      <c r="V21" s="46"/>
      <c r="W21" s="5">
        <f t="shared" si="8"/>
        <v>758472.95999999985</v>
      </c>
      <c r="X21" s="46"/>
      <c r="Y21" s="47"/>
      <c r="Z21" s="47"/>
      <c r="AA21" s="48"/>
    </row>
    <row r="22" spans="1:27" ht="17.25" customHeight="1">
      <c r="A22" s="28">
        <v>12</v>
      </c>
      <c r="B22" s="29" t="s">
        <v>73</v>
      </c>
      <c r="C22" s="290">
        <f>D22+E22</f>
        <v>7.0010000000000003</v>
      </c>
      <c r="D22" s="292">
        <v>3.33</v>
      </c>
      <c r="E22" s="292">
        <f>SUM(F22:L22)</f>
        <v>3.6710000000000003</v>
      </c>
      <c r="F22" s="292">
        <v>0.2</v>
      </c>
      <c r="G22" s="293">
        <v>0.5</v>
      </c>
      <c r="H22" s="290" t="s">
        <v>59</v>
      </c>
      <c r="I22" s="290">
        <f>(K22+F22+D22)*70%</f>
        <v>2.4710000000000001</v>
      </c>
      <c r="J22" s="291"/>
      <c r="K22" s="291"/>
      <c r="L22" s="291">
        <v>0.5</v>
      </c>
      <c r="M22" s="294"/>
      <c r="N22" s="294"/>
      <c r="O22" s="295"/>
      <c r="P22" s="30"/>
      <c r="Q22" s="49"/>
      <c r="R22" s="40">
        <v>6301</v>
      </c>
      <c r="S22" s="497">
        <f>Z16/21.5*17.5</f>
        <v>52152410.800000004</v>
      </c>
      <c r="T22" s="498"/>
      <c r="U22" s="45">
        <v>50581015.800000004</v>
      </c>
      <c r="V22" s="46"/>
      <c r="W22" s="5">
        <f t="shared" si="8"/>
        <v>102733426.60000001</v>
      </c>
      <c r="X22" s="50"/>
      <c r="Y22" s="47"/>
      <c r="Z22" s="47"/>
      <c r="AA22" s="48"/>
    </row>
    <row r="23" spans="1:27" ht="17.25" customHeight="1">
      <c r="A23" s="28">
        <v>13</v>
      </c>
      <c r="B23" s="29" t="s">
        <v>74</v>
      </c>
      <c r="C23" s="290">
        <f>D23+E23</f>
        <v>8.657</v>
      </c>
      <c r="D23" s="291">
        <v>4.0599999999999996</v>
      </c>
      <c r="E23" s="292">
        <f>SUM(F23:L23)</f>
        <v>4.5969999999999995</v>
      </c>
      <c r="F23" s="292">
        <v>0.15</v>
      </c>
      <c r="G23" s="293">
        <v>0.5</v>
      </c>
      <c r="H23" s="290" t="s">
        <v>59</v>
      </c>
      <c r="I23" s="290">
        <f>(K23+F23+D23)*70%</f>
        <v>2.9469999999999996</v>
      </c>
      <c r="J23" s="291"/>
      <c r="K23" s="291"/>
      <c r="L23" s="291">
        <v>1</v>
      </c>
      <c r="M23" s="294"/>
      <c r="N23" s="294"/>
      <c r="O23" s="295"/>
      <c r="P23" s="52"/>
      <c r="Q23" s="49"/>
      <c r="R23" s="40">
        <v>6302</v>
      </c>
      <c r="S23" s="497">
        <f>Z16/21.5*3</f>
        <v>8940413.2800000012</v>
      </c>
      <c r="T23" s="498"/>
      <c r="U23" s="45">
        <v>8671031.2800000012</v>
      </c>
      <c r="V23" s="46"/>
      <c r="W23" s="5">
        <f t="shared" si="8"/>
        <v>17611444.560000002</v>
      </c>
      <c r="X23" s="50"/>
      <c r="Y23" s="46"/>
      <c r="Z23" s="53"/>
      <c r="AA23" s="54"/>
    </row>
    <row r="24" spans="1:27" ht="17.25" customHeight="1">
      <c r="A24" s="28">
        <v>14</v>
      </c>
      <c r="B24" s="29" t="s">
        <v>75</v>
      </c>
      <c r="C24" s="290">
        <f>D24+E24</f>
        <v>8.161999999999999</v>
      </c>
      <c r="D24" s="291">
        <v>3.86</v>
      </c>
      <c r="E24" s="292">
        <f>SUM(F24:L24)</f>
        <v>4.3019999999999996</v>
      </c>
      <c r="F24" s="292"/>
      <c r="G24" s="293">
        <v>0.5</v>
      </c>
      <c r="H24" s="290" t="s">
        <v>59</v>
      </c>
      <c r="I24" s="290">
        <f>(K24+F24+D24)*70%</f>
        <v>2.702</v>
      </c>
      <c r="J24" s="291">
        <v>0.1</v>
      </c>
      <c r="K24" s="291"/>
      <c r="L24" s="293">
        <v>1</v>
      </c>
      <c r="M24" s="294"/>
      <c r="N24" s="294"/>
      <c r="O24" s="295"/>
      <c r="P24" s="30" t="s">
        <v>50</v>
      </c>
      <c r="Q24" s="49"/>
      <c r="R24" s="40">
        <v>6304</v>
      </c>
      <c r="S24" s="497">
        <f>Z16/21.5*1</f>
        <v>2980137.7600000002</v>
      </c>
      <c r="T24" s="498"/>
      <c r="U24" s="5">
        <v>2890343.76</v>
      </c>
      <c r="V24" s="5"/>
      <c r="W24" s="5">
        <f t="shared" si="8"/>
        <v>5870481.5199999996</v>
      </c>
      <c r="X24" s="7"/>
      <c r="Y24" s="5"/>
      <c r="Z24" s="8"/>
      <c r="AA24" s="55"/>
    </row>
    <row r="25" spans="1:27" ht="17.25" customHeight="1">
      <c r="A25" s="28">
        <v>15</v>
      </c>
      <c r="B25" s="29" t="s">
        <v>76</v>
      </c>
      <c r="C25" s="290">
        <f>D25+E25</f>
        <v>1.8619999999999999</v>
      </c>
      <c r="D25" s="291"/>
      <c r="E25" s="292">
        <f>SUM(F25:L25)</f>
        <v>1.8619999999999999</v>
      </c>
      <c r="F25" s="292"/>
      <c r="G25" s="293"/>
      <c r="H25" s="290"/>
      <c r="I25" s="290">
        <v>1.8619999999999999</v>
      </c>
      <c r="J25" s="291"/>
      <c r="K25" s="291"/>
      <c r="L25" s="291"/>
      <c r="M25" s="294"/>
      <c r="N25" s="294"/>
      <c r="O25" s="295"/>
      <c r="P25" s="30" t="s">
        <v>47</v>
      </c>
      <c r="Q25" s="39" t="s">
        <v>77</v>
      </c>
      <c r="R25" s="56"/>
      <c r="S25" s="497">
        <f>SUM(S19:S24)</f>
        <v>95364408.320000008</v>
      </c>
      <c r="T25" s="498"/>
      <c r="U25" s="497">
        <f>SUM(U19:U24)</f>
        <v>92491000.320000008</v>
      </c>
      <c r="V25" s="498"/>
      <c r="W25" s="5">
        <f>SUM(W19:W24)</f>
        <v>187855408.64000002</v>
      </c>
      <c r="X25" s="7"/>
      <c r="Y25" s="8"/>
      <c r="Z25" s="8"/>
      <c r="AA25" s="8"/>
    </row>
    <row r="26" spans="1:27" ht="17.25" customHeight="1">
      <c r="A26" s="28">
        <v>16</v>
      </c>
      <c r="B26" s="29" t="s">
        <v>78</v>
      </c>
      <c r="C26" s="290">
        <f>D26+E26</f>
        <v>5.7220000000000004</v>
      </c>
      <c r="D26" s="291">
        <v>2.66</v>
      </c>
      <c r="E26" s="292">
        <f>SUM(F26:L26)</f>
        <v>3.0620000000000003</v>
      </c>
      <c r="F26" s="292"/>
      <c r="G26" s="293">
        <v>0.5</v>
      </c>
      <c r="H26" s="290" t="s">
        <v>59</v>
      </c>
      <c r="I26" s="290">
        <f>(K26+F26+D26)*70%</f>
        <v>1.8619999999999999</v>
      </c>
      <c r="J26" s="291"/>
      <c r="K26" s="291"/>
      <c r="L26" s="291">
        <v>0.7</v>
      </c>
      <c r="M26" s="294"/>
      <c r="N26" s="294"/>
      <c r="O26" s="295"/>
      <c r="P26" s="30"/>
    </row>
    <row r="27" spans="1:27" ht="17.25" customHeight="1" thickBot="1">
      <c r="A27" s="44"/>
      <c r="B27" s="34" t="s">
        <v>53</v>
      </c>
      <c r="C27" s="296">
        <f>SUM(C22:C26)</f>
        <v>31.404</v>
      </c>
      <c r="D27" s="301">
        <f t="shared" ref="D27:L27" si="10">SUM(D22:D26)</f>
        <v>13.91</v>
      </c>
      <c r="E27" s="302">
        <f t="shared" si="10"/>
        <v>17.494</v>
      </c>
      <c r="F27" s="302">
        <f t="shared" si="10"/>
        <v>0.35</v>
      </c>
      <c r="G27" s="303">
        <f>SUM(G22:G26)</f>
        <v>2</v>
      </c>
      <c r="H27" s="296">
        <f>SUM(H22:H26)</f>
        <v>0</v>
      </c>
      <c r="I27" s="296">
        <f>SUM(I22:I26)</f>
        <v>11.843999999999999</v>
      </c>
      <c r="J27" s="301">
        <f>SUM(J22:J26)</f>
        <v>0.1</v>
      </c>
      <c r="K27" s="302">
        <f t="shared" si="10"/>
        <v>0</v>
      </c>
      <c r="L27" s="302">
        <f t="shared" si="10"/>
        <v>3.2</v>
      </c>
      <c r="M27" s="297"/>
      <c r="N27" s="297"/>
      <c r="O27" s="298"/>
      <c r="P27" s="35"/>
      <c r="Q27" s="57"/>
    </row>
    <row r="28" spans="1:27" s="14" customFormat="1" ht="17.25" customHeight="1" thickTop="1">
      <c r="A28" s="20" t="s">
        <v>79</v>
      </c>
      <c r="B28" s="21" t="s">
        <v>80</v>
      </c>
      <c r="C28" s="21"/>
      <c r="D28" s="21"/>
      <c r="E28" s="21"/>
      <c r="F28" s="21"/>
      <c r="G28" s="21"/>
      <c r="H28" s="299"/>
      <c r="I28" s="299"/>
      <c r="J28" s="21"/>
      <c r="K28" s="21"/>
      <c r="L28" s="21"/>
      <c r="M28" s="21"/>
      <c r="N28" s="21"/>
      <c r="O28" s="300"/>
      <c r="P28" s="22"/>
    </row>
    <row r="29" spans="1:27" ht="17.25" customHeight="1">
      <c r="A29" s="28">
        <v>17</v>
      </c>
      <c r="B29" s="29" t="s">
        <v>81</v>
      </c>
      <c r="C29" s="290">
        <f t="shared" ref="C29:C34" si="11">D29+E29</f>
        <v>7.9323999999999995</v>
      </c>
      <c r="D29" s="291">
        <v>4.0599999999999996</v>
      </c>
      <c r="E29" s="292">
        <f t="shared" ref="E29:E34" si="12">SUM(F29:L29)</f>
        <v>3.8724000000000003</v>
      </c>
      <c r="F29" s="292">
        <v>0.2</v>
      </c>
      <c r="G29" s="293">
        <v>0.4</v>
      </c>
      <c r="H29" s="290" t="s">
        <v>59</v>
      </c>
      <c r="I29" s="290">
        <f t="shared" ref="I29:I34" si="13">(K29+F29+D29)*40%</f>
        <v>1.8663999999999998</v>
      </c>
      <c r="J29" s="291"/>
      <c r="K29" s="291">
        <f>D29*10%</f>
        <v>0.40599999999999997</v>
      </c>
      <c r="L29" s="291">
        <v>1</v>
      </c>
      <c r="M29" s="294"/>
      <c r="N29" s="294"/>
      <c r="O29" s="295"/>
      <c r="P29" s="30"/>
    </row>
    <row r="30" spans="1:27" ht="17.25" customHeight="1">
      <c r="A30" s="28">
        <v>18</v>
      </c>
      <c r="B30" s="29" t="s">
        <v>82</v>
      </c>
      <c r="C30" s="290">
        <f>D30+E30</f>
        <v>6.3220000000000001</v>
      </c>
      <c r="D30" s="291">
        <v>2.67</v>
      </c>
      <c r="E30" s="292">
        <f>SUM(F30:L30)</f>
        <v>3.6520000000000001</v>
      </c>
      <c r="F30" s="292">
        <v>0.15</v>
      </c>
      <c r="G30" s="293">
        <v>0.4</v>
      </c>
      <c r="H30" s="290">
        <f>(D30+F30+K30)*70%</f>
        <v>1.9739999999999998</v>
      </c>
      <c r="I30" s="290">
        <f>(K30+F30+D30)*40%</f>
        <v>1.1279999999999999</v>
      </c>
      <c r="J30" s="291"/>
      <c r="K30" s="291"/>
      <c r="L30" s="291"/>
      <c r="M30" s="294"/>
      <c r="N30" s="294"/>
      <c r="O30" s="295"/>
      <c r="P30" s="30" t="s">
        <v>50</v>
      </c>
    </row>
    <row r="31" spans="1:27" ht="17.25" customHeight="1">
      <c r="A31" s="28">
        <v>19</v>
      </c>
      <c r="B31" s="29" t="s">
        <v>83</v>
      </c>
      <c r="C31" s="290">
        <f t="shared" si="11"/>
        <v>4.7240000000000002</v>
      </c>
      <c r="D31" s="291">
        <v>2.66</v>
      </c>
      <c r="E31" s="292">
        <f t="shared" si="12"/>
        <v>2.0640000000000001</v>
      </c>
      <c r="F31" s="292"/>
      <c r="G31" s="293">
        <v>0.4</v>
      </c>
      <c r="H31" s="290" t="s">
        <v>59</v>
      </c>
      <c r="I31" s="290">
        <f t="shared" si="13"/>
        <v>1.0640000000000001</v>
      </c>
      <c r="J31" s="291">
        <v>0.1</v>
      </c>
      <c r="K31" s="291"/>
      <c r="L31" s="291">
        <v>0.5</v>
      </c>
      <c r="M31" s="294"/>
      <c r="N31" s="294"/>
      <c r="O31" s="295"/>
      <c r="P31" s="30"/>
    </row>
    <row r="32" spans="1:27" ht="17.25" customHeight="1">
      <c r="A32" s="28">
        <v>20</v>
      </c>
      <c r="B32" s="29" t="s">
        <v>84</v>
      </c>
      <c r="C32" s="290">
        <f t="shared" si="11"/>
        <v>4.6240000000000006</v>
      </c>
      <c r="D32" s="291">
        <v>2.66</v>
      </c>
      <c r="E32" s="292">
        <f t="shared" si="12"/>
        <v>1.964</v>
      </c>
      <c r="F32" s="292"/>
      <c r="G32" s="293">
        <v>0.4</v>
      </c>
      <c r="H32" s="290" t="s">
        <v>59</v>
      </c>
      <c r="I32" s="290">
        <f t="shared" si="13"/>
        <v>1.0640000000000001</v>
      </c>
      <c r="J32" s="291"/>
      <c r="K32" s="291"/>
      <c r="L32" s="291">
        <v>0.5</v>
      </c>
      <c r="M32" s="294"/>
      <c r="N32" s="294"/>
      <c r="O32" s="295"/>
      <c r="P32" s="30"/>
    </row>
    <row r="33" spans="1:27" ht="17.25" customHeight="1">
      <c r="A33" s="28">
        <v>21</v>
      </c>
      <c r="B33" s="29" t="s">
        <v>85</v>
      </c>
      <c r="C33" s="290">
        <f t="shared" si="11"/>
        <v>8.5060000000000002</v>
      </c>
      <c r="D33" s="291">
        <v>3.86</v>
      </c>
      <c r="E33" s="292">
        <f t="shared" si="12"/>
        <v>4.6459999999999999</v>
      </c>
      <c r="F33" s="292"/>
      <c r="G33" s="293">
        <v>0.4</v>
      </c>
      <c r="H33" s="290">
        <f>(D33+F33+K33)*70%</f>
        <v>2.702</v>
      </c>
      <c r="I33" s="290">
        <f t="shared" si="13"/>
        <v>1.544</v>
      </c>
      <c r="J33" s="291"/>
      <c r="K33" s="291"/>
      <c r="L33" s="291"/>
      <c r="M33" s="294"/>
      <c r="N33" s="294"/>
      <c r="O33" s="295"/>
      <c r="P33" s="30"/>
    </row>
    <row r="34" spans="1:27" ht="17.25" customHeight="1">
      <c r="A34" s="28">
        <v>22</v>
      </c>
      <c r="B34" s="29" t="s">
        <v>86</v>
      </c>
      <c r="C34" s="290">
        <f t="shared" si="11"/>
        <v>3.0040000000000004</v>
      </c>
      <c r="D34" s="291">
        <v>1.86</v>
      </c>
      <c r="E34" s="292">
        <f t="shared" si="12"/>
        <v>1.1440000000000001</v>
      </c>
      <c r="F34" s="292"/>
      <c r="G34" s="293">
        <v>0.4</v>
      </c>
      <c r="H34" s="290"/>
      <c r="I34" s="290">
        <f t="shared" si="13"/>
        <v>0.74400000000000011</v>
      </c>
      <c r="J34" s="291"/>
      <c r="K34" s="291"/>
      <c r="L34" s="291"/>
      <c r="M34" s="294"/>
      <c r="N34" s="294"/>
      <c r="O34" s="295"/>
      <c r="P34" s="32" t="s">
        <v>376</v>
      </c>
    </row>
    <row r="35" spans="1:27" ht="17.25" customHeight="1" thickBot="1">
      <c r="A35" s="33"/>
      <c r="B35" s="34" t="s">
        <v>53</v>
      </c>
      <c r="C35" s="296">
        <f t="shared" ref="C35:L35" si="14">SUM(C29:C34)</f>
        <v>35.112400000000001</v>
      </c>
      <c r="D35" s="301">
        <f t="shared" si="14"/>
        <v>17.77</v>
      </c>
      <c r="E35" s="302">
        <f t="shared" si="14"/>
        <v>17.342399999999998</v>
      </c>
      <c r="F35" s="302">
        <f t="shared" si="14"/>
        <v>0.35</v>
      </c>
      <c r="G35" s="303">
        <f>SUM(G29:G34)</f>
        <v>2.4</v>
      </c>
      <c r="H35" s="296">
        <f>SUM(H29:H34)</f>
        <v>4.6760000000000002</v>
      </c>
      <c r="I35" s="296">
        <f>SUM(I29:I34)</f>
        <v>7.4103999999999992</v>
      </c>
      <c r="J35" s="301">
        <f>SUM(J29:J34)</f>
        <v>0.1</v>
      </c>
      <c r="K35" s="301">
        <f t="shared" si="14"/>
        <v>0.40599999999999997</v>
      </c>
      <c r="L35" s="301">
        <f t="shared" si="14"/>
        <v>2</v>
      </c>
      <c r="M35" s="297"/>
      <c r="N35" s="297"/>
      <c r="O35" s="298"/>
      <c r="P35" s="35"/>
    </row>
    <row r="36" spans="1:27" s="14" customFormat="1" ht="17.25" customHeight="1" thickTop="1">
      <c r="A36" s="20" t="s">
        <v>87</v>
      </c>
      <c r="B36" s="21" t="s">
        <v>88</v>
      </c>
      <c r="C36" s="21"/>
      <c r="D36" s="21"/>
      <c r="E36" s="21"/>
      <c r="F36" s="21"/>
      <c r="G36" s="21"/>
      <c r="H36" s="299"/>
      <c r="I36" s="299"/>
      <c r="J36" s="21"/>
      <c r="K36" s="21"/>
      <c r="L36" s="21"/>
      <c r="M36" s="21"/>
      <c r="N36" s="21"/>
      <c r="O36" s="300"/>
      <c r="P36" s="22"/>
    </row>
    <row r="37" spans="1:27" ht="17.25" customHeight="1">
      <c r="A37" s="28">
        <v>23</v>
      </c>
      <c r="B37" s="29" t="s">
        <v>89</v>
      </c>
      <c r="C37" s="290">
        <f>D37+E37</f>
        <v>8.7840000000000007</v>
      </c>
      <c r="D37" s="291">
        <v>4.32</v>
      </c>
      <c r="E37" s="292">
        <f>SUM(F37:L37)</f>
        <v>4.4640000000000004</v>
      </c>
      <c r="F37" s="292">
        <v>0.2</v>
      </c>
      <c r="G37" s="293">
        <v>0.4</v>
      </c>
      <c r="H37" s="290" t="s">
        <v>59</v>
      </c>
      <c r="I37" s="290">
        <f>(K37+F37+D37)*70%</f>
        <v>3.1640000000000001</v>
      </c>
      <c r="J37" s="291"/>
      <c r="K37" s="291"/>
      <c r="L37" s="291">
        <v>0.7</v>
      </c>
      <c r="M37" s="294"/>
      <c r="N37" s="294"/>
      <c r="O37" s="295"/>
      <c r="P37" s="30"/>
    </row>
    <row r="38" spans="1:27" ht="17.25" customHeight="1">
      <c r="A38" s="28">
        <v>24</v>
      </c>
      <c r="B38" s="29" t="s">
        <v>90</v>
      </c>
      <c r="C38" s="290">
        <f>D38+E38</f>
        <v>5.3369999999999997</v>
      </c>
      <c r="D38" s="291">
        <v>2.46</v>
      </c>
      <c r="E38" s="292">
        <f>SUM(F38:L38)</f>
        <v>2.8769999999999998</v>
      </c>
      <c r="F38" s="292">
        <v>0.15</v>
      </c>
      <c r="G38" s="293">
        <v>0.4</v>
      </c>
      <c r="H38" s="290" t="s">
        <v>59</v>
      </c>
      <c r="I38" s="290">
        <f>(K38+F38+D38)*70%</f>
        <v>1.8269999999999997</v>
      </c>
      <c r="J38" s="291"/>
      <c r="K38" s="291"/>
      <c r="L38" s="291">
        <v>0.5</v>
      </c>
      <c r="M38" s="294"/>
      <c r="N38" s="294"/>
      <c r="O38" s="295"/>
      <c r="P38" s="30"/>
    </row>
    <row r="39" spans="1:27" ht="17.25" customHeight="1">
      <c r="A39" s="28">
        <v>25</v>
      </c>
      <c r="B39" s="29" t="s">
        <v>49</v>
      </c>
      <c r="C39" s="290">
        <f>D39+E39</f>
        <v>6.202</v>
      </c>
      <c r="D39" s="291">
        <v>3.06</v>
      </c>
      <c r="E39" s="292">
        <f>SUM(F39:L39)</f>
        <v>3.1419999999999999</v>
      </c>
      <c r="F39" s="292"/>
      <c r="G39" s="293">
        <v>0.4</v>
      </c>
      <c r="H39" s="290" t="s">
        <v>59</v>
      </c>
      <c r="I39" s="290">
        <f>(K39+F39+D39)*70%</f>
        <v>2.1419999999999999</v>
      </c>
      <c r="J39" s="291">
        <v>0.1</v>
      </c>
      <c r="K39" s="291"/>
      <c r="L39" s="291">
        <v>0.5</v>
      </c>
      <c r="M39" s="294"/>
      <c r="N39" s="294"/>
      <c r="O39" s="295"/>
      <c r="P39" s="30"/>
    </row>
    <row r="40" spans="1:27" ht="17.25" customHeight="1">
      <c r="A40" s="28">
        <v>26</v>
      </c>
      <c r="B40" s="29" t="s">
        <v>387</v>
      </c>
      <c r="C40" s="290">
        <f>D40+E40</f>
        <v>8.0019999999999989</v>
      </c>
      <c r="D40" s="291">
        <v>4.0599999999999996</v>
      </c>
      <c r="E40" s="292">
        <f>SUM(F40:L40)</f>
        <v>3.9419999999999993</v>
      </c>
      <c r="F40" s="292"/>
      <c r="G40" s="293">
        <v>0.4</v>
      </c>
      <c r="H40" s="290" t="s">
        <v>59</v>
      </c>
      <c r="I40" s="290">
        <f>(K40+F40+D40)*70%</f>
        <v>2.8419999999999996</v>
      </c>
      <c r="J40" s="291"/>
      <c r="K40" s="291"/>
      <c r="L40" s="291">
        <v>0.7</v>
      </c>
      <c r="M40" s="294"/>
      <c r="N40" s="294"/>
      <c r="O40" s="295"/>
      <c r="P40" s="30"/>
    </row>
    <row r="41" spans="1:27" ht="17.25" customHeight="1">
      <c r="A41" s="28">
        <v>27</v>
      </c>
      <c r="B41" s="29" t="s">
        <v>386</v>
      </c>
      <c r="C41" s="290">
        <f>D41+E41</f>
        <v>9.0612199999999987</v>
      </c>
      <c r="D41" s="291">
        <v>4.0599999999999996</v>
      </c>
      <c r="E41" s="292">
        <f>SUM(F41:L41)</f>
        <v>5.0012199999999991</v>
      </c>
      <c r="F41" s="292"/>
      <c r="G41" s="293">
        <v>0.4</v>
      </c>
      <c r="H41" s="290" t="s">
        <v>59</v>
      </c>
      <c r="I41" s="290">
        <f>(K41+F41+D41)*70%</f>
        <v>3.1546199999999995</v>
      </c>
      <c r="J41" s="291"/>
      <c r="K41" s="291">
        <f>D41*11%</f>
        <v>0.44659999999999994</v>
      </c>
      <c r="L41" s="291">
        <v>1</v>
      </c>
      <c r="M41" s="294"/>
      <c r="N41" s="294"/>
      <c r="O41" s="295"/>
      <c r="P41" s="30"/>
    </row>
    <row r="42" spans="1:27" ht="17.25" customHeight="1" thickBot="1">
      <c r="A42" s="33"/>
      <c r="B42" s="34" t="s">
        <v>53</v>
      </c>
      <c r="C42" s="296">
        <f t="shared" ref="C42:K42" si="15">SUM(C37:C41)</f>
        <v>37.386219999999994</v>
      </c>
      <c r="D42" s="296">
        <f t="shared" si="15"/>
        <v>17.959999999999997</v>
      </c>
      <c r="E42" s="296">
        <f t="shared" si="15"/>
        <v>19.426220000000001</v>
      </c>
      <c r="F42" s="296">
        <f t="shared" si="15"/>
        <v>0.35</v>
      </c>
      <c r="G42" s="296">
        <f>SUM(G37:G41)</f>
        <v>2</v>
      </c>
      <c r="H42" s="296">
        <f>SUM(H37:H41)</f>
        <v>0</v>
      </c>
      <c r="I42" s="296">
        <f>SUM(I37:I41)</f>
        <v>13.129619999999997</v>
      </c>
      <c r="J42" s="296">
        <f>SUM(J37:J41)</f>
        <v>0.1</v>
      </c>
      <c r="K42" s="296">
        <f t="shared" si="15"/>
        <v>0.44659999999999994</v>
      </c>
      <c r="L42" s="296">
        <f>SUM(L37:L41)</f>
        <v>3.4</v>
      </c>
      <c r="M42" s="304"/>
      <c r="N42" s="304"/>
      <c r="O42" s="298"/>
      <c r="P42" s="58"/>
    </row>
    <row r="43" spans="1:27" s="14" customFormat="1" ht="17.25" customHeight="1" thickTop="1">
      <c r="A43" s="20" t="s">
        <v>91</v>
      </c>
      <c r="B43" s="21" t="s">
        <v>92</v>
      </c>
      <c r="C43" s="21"/>
      <c r="D43" s="21"/>
      <c r="E43" s="21"/>
      <c r="F43" s="21"/>
      <c r="G43" s="21"/>
      <c r="H43" s="299"/>
      <c r="I43" s="299"/>
      <c r="J43" s="21"/>
      <c r="K43" s="21"/>
      <c r="L43" s="21"/>
      <c r="M43" s="21"/>
      <c r="N43" s="21"/>
      <c r="O43" s="300"/>
      <c r="P43" s="22"/>
    </row>
    <row r="44" spans="1:27" ht="17.25" customHeight="1">
      <c r="A44" s="28">
        <v>28</v>
      </c>
      <c r="B44" s="38" t="s">
        <v>93</v>
      </c>
      <c r="C44" s="290">
        <f t="shared" ref="C44:C49" si="16">D44+E44</f>
        <v>9.6449999999999996</v>
      </c>
      <c r="D44" s="291">
        <v>4.6500000000000004</v>
      </c>
      <c r="E44" s="292">
        <f t="shared" ref="E44:E49" si="17">SUM(F44:L44)</f>
        <v>4.9950000000000001</v>
      </c>
      <c r="F44" s="292">
        <v>0.2</v>
      </c>
      <c r="G44" s="293">
        <v>0.4</v>
      </c>
      <c r="H44" s="290" t="s">
        <v>59</v>
      </c>
      <c r="I44" s="290">
        <f>(K44+F44+D44)*70%</f>
        <v>3.395</v>
      </c>
      <c r="J44" s="291"/>
      <c r="K44" s="291"/>
      <c r="L44" s="293">
        <v>1</v>
      </c>
      <c r="M44" s="294"/>
      <c r="N44" s="294"/>
      <c r="O44" s="295"/>
      <c r="P44" s="30"/>
    </row>
    <row r="45" spans="1:27" ht="17.25" customHeight="1">
      <c r="A45" s="28">
        <v>29</v>
      </c>
      <c r="B45" s="38" t="s">
        <v>94</v>
      </c>
      <c r="C45" s="290">
        <f t="shared" si="16"/>
        <v>5.7040000000000006</v>
      </c>
      <c r="D45" s="291">
        <v>2.06</v>
      </c>
      <c r="E45" s="292">
        <f t="shared" si="17"/>
        <v>3.6440000000000001</v>
      </c>
      <c r="F45" s="292">
        <v>0.15</v>
      </c>
      <c r="G45" s="293">
        <v>0.4</v>
      </c>
      <c r="H45" s="290">
        <f>(D45+F45+K45)*70%</f>
        <v>1.5469999999999999</v>
      </c>
      <c r="I45" s="290">
        <f>(K45+F45+D45)*70%</f>
        <v>1.5469999999999999</v>
      </c>
      <c r="J45" s="291"/>
      <c r="K45" s="291"/>
      <c r="L45" s="291"/>
      <c r="M45" s="294"/>
      <c r="N45" s="294"/>
      <c r="O45" s="295"/>
      <c r="P45" s="30"/>
    </row>
    <row r="46" spans="1:27" ht="17.25" customHeight="1">
      <c r="A46" s="28">
        <v>30</v>
      </c>
      <c r="B46" s="29" t="s">
        <v>95</v>
      </c>
      <c r="C46" s="290">
        <f t="shared" si="16"/>
        <v>5.5220000000000002</v>
      </c>
      <c r="D46" s="291">
        <v>2.66</v>
      </c>
      <c r="E46" s="292">
        <f t="shared" si="17"/>
        <v>2.8620000000000001</v>
      </c>
      <c r="F46" s="292"/>
      <c r="G46" s="293">
        <v>0.4</v>
      </c>
      <c r="H46" s="290" t="s">
        <v>59</v>
      </c>
      <c r="I46" s="290">
        <f>(K46+F46+D46)*70%</f>
        <v>1.8619999999999999</v>
      </c>
      <c r="J46" s="291">
        <v>0.1</v>
      </c>
      <c r="K46" s="291"/>
      <c r="L46" s="291">
        <v>0.5</v>
      </c>
      <c r="M46" s="294"/>
      <c r="N46" s="294"/>
      <c r="O46" s="295"/>
      <c r="P46" s="30"/>
    </row>
    <row r="47" spans="1:27" s="487" customFormat="1" ht="17.25" customHeight="1">
      <c r="A47" s="28">
        <v>31</v>
      </c>
      <c r="B47" s="38" t="s">
        <v>96</v>
      </c>
      <c r="C47" s="290">
        <f t="shared" si="16"/>
        <v>4.5220000000000002</v>
      </c>
      <c r="D47" s="291">
        <v>2.66</v>
      </c>
      <c r="E47" s="292">
        <f t="shared" si="17"/>
        <v>1.8619999999999999</v>
      </c>
      <c r="F47" s="292"/>
      <c r="G47" s="293" t="s">
        <v>97</v>
      </c>
      <c r="H47" s="290" t="s">
        <v>59</v>
      </c>
      <c r="I47" s="290">
        <f>(K47+F47+D47)*70%</f>
        <v>1.8619999999999999</v>
      </c>
      <c r="J47" s="291"/>
      <c r="K47" s="291"/>
      <c r="L47" s="291" t="s">
        <v>98</v>
      </c>
      <c r="M47" s="294"/>
      <c r="N47" s="294"/>
      <c r="O47" s="295"/>
      <c r="P47" s="52" t="s">
        <v>385</v>
      </c>
      <c r="Q47" s="51" t="s">
        <v>99</v>
      </c>
      <c r="R47" s="51"/>
      <c r="S47" s="51"/>
      <c r="T47" s="51"/>
      <c r="U47" s="51"/>
      <c r="V47" s="51"/>
      <c r="W47" s="51"/>
      <c r="X47" s="51"/>
      <c r="Y47" s="51"/>
      <c r="Z47" s="51"/>
      <c r="AA47" s="51"/>
    </row>
    <row r="48" spans="1:27" ht="17.25" customHeight="1">
      <c r="A48" s="28">
        <v>32</v>
      </c>
      <c r="B48" s="38" t="s">
        <v>100</v>
      </c>
      <c r="C48" s="290">
        <f t="shared" si="16"/>
        <v>5.4220000000000006</v>
      </c>
      <c r="D48" s="291">
        <v>2.66</v>
      </c>
      <c r="E48" s="292">
        <f t="shared" si="17"/>
        <v>2.762</v>
      </c>
      <c r="F48" s="292"/>
      <c r="G48" s="293">
        <v>0.4</v>
      </c>
      <c r="H48" s="290" t="s">
        <v>59</v>
      </c>
      <c r="I48" s="290">
        <f>(K48+F48+D48)*70%</f>
        <v>1.8619999999999999</v>
      </c>
      <c r="J48" s="291"/>
      <c r="K48" s="291"/>
      <c r="L48" s="291">
        <v>0.5</v>
      </c>
      <c r="M48" s="294"/>
      <c r="N48" s="294"/>
      <c r="O48" s="295"/>
      <c r="P48" s="52"/>
    </row>
    <row r="49" spans="1:16" ht="17.25" customHeight="1">
      <c r="A49" s="28">
        <v>33</v>
      </c>
      <c r="B49" s="38" t="s">
        <v>101</v>
      </c>
      <c r="C49" s="290">
        <f t="shared" si="16"/>
        <v>3.2840000000000003</v>
      </c>
      <c r="D49" s="292">
        <v>2.06</v>
      </c>
      <c r="E49" s="292">
        <f t="shared" si="17"/>
        <v>1.2240000000000002</v>
      </c>
      <c r="F49" s="292"/>
      <c r="G49" s="293">
        <v>0.4</v>
      </c>
      <c r="H49" s="290"/>
      <c r="I49" s="290">
        <f>(K49+F49+D49)*40%</f>
        <v>0.82400000000000007</v>
      </c>
      <c r="J49" s="291"/>
      <c r="K49" s="291"/>
      <c r="L49" s="291"/>
      <c r="M49" s="294"/>
      <c r="N49" s="294"/>
      <c r="O49" s="295"/>
      <c r="P49" s="32" t="s">
        <v>376</v>
      </c>
    </row>
    <row r="50" spans="1:16" ht="17.25" customHeight="1" thickBot="1">
      <c r="A50" s="33"/>
      <c r="B50" s="34" t="s">
        <v>53</v>
      </c>
      <c r="C50" s="296">
        <f t="shared" ref="C50:L50" si="18">SUM(C44:C49)</f>
        <v>34.099000000000004</v>
      </c>
      <c r="D50" s="301">
        <f t="shared" si="18"/>
        <v>16.75</v>
      </c>
      <c r="E50" s="302">
        <f t="shared" si="18"/>
        <v>17.349</v>
      </c>
      <c r="F50" s="302">
        <f t="shared" si="18"/>
        <v>0.35</v>
      </c>
      <c r="G50" s="303">
        <f t="shared" si="18"/>
        <v>2</v>
      </c>
      <c r="H50" s="296">
        <f t="shared" si="18"/>
        <v>1.5469999999999999</v>
      </c>
      <c r="I50" s="296">
        <f t="shared" si="18"/>
        <v>11.352</v>
      </c>
      <c r="J50" s="301">
        <f t="shared" si="18"/>
        <v>0.1</v>
      </c>
      <c r="K50" s="302">
        <f t="shared" si="18"/>
        <v>0</v>
      </c>
      <c r="L50" s="302">
        <f t="shared" si="18"/>
        <v>2</v>
      </c>
      <c r="M50" s="297"/>
      <c r="N50" s="297"/>
      <c r="O50" s="298"/>
      <c r="P50" s="35"/>
    </row>
    <row r="51" spans="1:16" s="14" customFormat="1" ht="17.25" customHeight="1" thickTop="1">
      <c r="A51" s="20" t="s">
        <v>102</v>
      </c>
      <c r="B51" s="21" t="s">
        <v>103</v>
      </c>
      <c r="C51" s="21"/>
      <c r="D51" s="21"/>
      <c r="E51" s="21"/>
      <c r="F51" s="21"/>
      <c r="G51" s="21"/>
      <c r="H51" s="299"/>
      <c r="I51" s="299"/>
      <c r="J51" s="21"/>
      <c r="K51" s="21"/>
      <c r="L51" s="21"/>
      <c r="M51" s="21"/>
      <c r="N51" s="21"/>
      <c r="O51" s="300"/>
      <c r="P51" s="22"/>
    </row>
    <row r="52" spans="1:16" ht="17.25" customHeight="1">
      <c r="A52" s="28">
        <v>34</v>
      </c>
      <c r="B52" s="29" t="s">
        <v>104</v>
      </c>
      <c r="C52" s="290">
        <f t="shared" ref="C52:C57" si="19">D52+E52</f>
        <v>8.1419999999999995</v>
      </c>
      <c r="D52" s="291">
        <v>4.0599999999999996</v>
      </c>
      <c r="E52" s="292">
        <f t="shared" ref="E52:E57" si="20">SUM(F52:L52)</f>
        <v>4.0819999999999999</v>
      </c>
      <c r="F52" s="292">
        <v>0.2</v>
      </c>
      <c r="G52" s="293">
        <v>0.4</v>
      </c>
      <c r="H52" s="290" t="s">
        <v>59</v>
      </c>
      <c r="I52" s="290">
        <f t="shared" ref="I52:I57" si="21">(K52+F52+D52)*70%</f>
        <v>2.9819999999999998</v>
      </c>
      <c r="J52" s="291"/>
      <c r="K52" s="291"/>
      <c r="L52" s="291">
        <v>0.5</v>
      </c>
      <c r="M52" s="294"/>
      <c r="N52" s="294"/>
      <c r="O52" s="295"/>
      <c r="P52" s="30"/>
    </row>
    <row r="53" spans="1:16" ht="17.25" customHeight="1">
      <c r="A53" s="28">
        <v>35</v>
      </c>
      <c r="B53" s="29" t="s">
        <v>105</v>
      </c>
      <c r="C53" s="290">
        <f t="shared" si="19"/>
        <v>8.2569999999999997</v>
      </c>
      <c r="D53" s="291">
        <v>4.0599999999999996</v>
      </c>
      <c r="E53" s="292">
        <f t="shared" si="20"/>
        <v>4.1970000000000001</v>
      </c>
      <c r="F53" s="292">
        <v>0.15</v>
      </c>
      <c r="G53" s="293">
        <v>0.4</v>
      </c>
      <c r="H53" s="290" t="s">
        <v>59</v>
      </c>
      <c r="I53" s="290">
        <f t="shared" si="21"/>
        <v>2.9469999999999996</v>
      </c>
      <c r="J53" s="291"/>
      <c r="K53" s="291"/>
      <c r="L53" s="291">
        <v>0.7</v>
      </c>
      <c r="M53" s="294"/>
      <c r="N53" s="294"/>
      <c r="O53" s="295"/>
      <c r="P53" s="30"/>
    </row>
    <row r="54" spans="1:16" ht="17.25" customHeight="1">
      <c r="A54" s="28">
        <v>36</v>
      </c>
      <c r="B54" s="29" t="s">
        <v>106</v>
      </c>
      <c r="C54" s="290">
        <f t="shared" si="19"/>
        <v>7.4619999999999997</v>
      </c>
      <c r="D54" s="291">
        <v>3.86</v>
      </c>
      <c r="E54" s="292">
        <f t="shared" si="20"/>
        <v>3.6019999999999999</v>
      </c>
      <c r="F54" s="292"/>
      <c r="G54" s="293">
        <v>0.4</v>
      </c>
      <c r="H54" s="290" t="s">
        <v>59</v>
      </c>
      <c r="I54" s="290">
        <f t="shared" si="21"/>
        <v>2.702</v>
      </c>
      <c r="J54" s="291"/>
      <c r="K54" s="291"/>
      <c r="L54" s="291">
        <v>0.5</v>
      </c>
      <c r="M54" s="294"/>
      <c r="N54" s="294"/>
      <c r="O54" s="295"/>
      <c r="P54" s="30"/>
    </row>
    <row r="55" spans="1:16" ht="17.25" customHeight="1">
      <c r="A55" s="28">
        <v>37</v>
      </c>
      <c r="B55" s="29" t="s">
        <v>107</v>
      </c>
      <c r="C55" s="290">
        <f>D55+E55</f>
        <v>8.1020000000000003</v>
      </c>
      <c r="D55" s="291">
        <v>4.0599999999999996</v>
      </c>
      <c r="E55" s="292">
        <f>SUM(F55:L55)</f>
        <v>4.0419999999999998</v>
      </c>
      <c r="F55" s="292"/>
      <c r="G55" s="293">
        <v>0.4</v>
      </c>
      <c r="H55" s="290" t="s">
        <v>59</v>
      </c>
      <c r="I55" s="290">
        <f>(K55+F55+D55)*70%</f>
        <v>2.8419999999999996</v>
      </c>
      <c r="J55" s="291">
        <v>0.1</v>
      </c>
      <c r="K55" s="291"/>
      <c r="L55" s="291">
        <v>0.7</v>
      </c>
      <c r="M55" s="294"/>
      <c r="N55" s="294"/>
      <c r="O55" s="295"/>
      <c r="P55" s="30" t="s">
        <v>50</v>
      </c>
    </row>
    <row r="56" spans="1:16" ht="17.25" customHeight="1">
      <c r="A56" s="28">
        <v>38</v>
      </c>
      <c r="B56" s="29" t="s">
        <v>108</v>
      </c>
      <c r="C56" s="290">
        <f t="shared" si="19"/>
        <v>4.9220000000000006</v>
      </c>
      <c r="D56" s="291">
        <v>2.66</v>
      </c>
      <c r="E56" s="292">
        <f t="shared" si="20"/>
        <v>2.262</v>
      </c>
      <c r="F56" s="292"/>
      <c r="G56" s="293">
        <v>0.4</v>
      </c>
      <c r="H56" s="290" t="s">
        <v>59</v>
      </c>
      <c r="I56" s="290">
        <f t="shared" si="21"/>
        <v>1.8619999999999999</v>
      </c>
      <c r="J56" s="291"/>
      <c r="K56" s="291"/>
      <c r="L56" s="291"/>
      <c r="M56" s="294"/>
      <c r="N56" s="294"/>
      <c r="O56" s="295"/>
      <c r="P56" s="30"/>
    </row>
    <row r="57" spans="1:16" ht="17.25" customHeight="1">
      <c r="A57" s="28">
        <v>39</v>
      </c>
      <c r="B57" s="29" t="s">
        <v>109</v>
      </c>
      <c r="C57" s="290">
        <f t="shared" si="19"/>
        <v>7.4619999999999997</v>
      </c>
      <c r="D57" s="291">
        <v>3.86</v>
      </c>
      <c r="E57" s="292">
        <f t="shared" si="20"/>
        <v>3.6019999999999999</v>
      </c>
      <c r="F57" s="292"/>
      <c r="G57" s="293">
        <v>0.4</v>
      </c>
      <c r="H57" s="290" t="s">
        <v>59</v>
      </c>
      <c r="I57" s="290">
        <f t="shared" si="21"/>
        <v>2.702</v>
      </c>
      <c r="J57" s="291"/>
      <c r="K57" s="291"/>
      <c r="L57" s="291">
        <v>0.5</v>
      </c>
      <c r="M57" s="294"/>
      <c r="N57" s="294"/>
      <c r="O57" s="295"/>
      <c r="P57" s="30"/>
    </row>
    <row r="58" spans="1:16" ht="17.25" customHeight="1" thickBot="1">
      <c r="A58" s="33"/>
      <c r="B58" s="34" t="s">
        <v>53</v>
      </c>
      <c r="C58" s="296">
        <f t="shared" ref="C58:L58" si="22">SUM(C52:C57)</f>
        <v>44.347000000000008</v>
      </c>
      <c r="D58" s="301">
        <f t="shared" si="22"/>
        <v>22.56</v>
      </c>
      <c r="E58" s="302">
        <f t="shared" si="22"/>
        <v>21.786999999999999</v>
      </c>
      <c r="F58" s="302">
        <f t="shared" si="22"/>
        <v>0.35</v>
      </c>
      <c r="G58" s="303">
        <f t="shared" si="22"/>
        <v>2.4</v>
      </c>
      <c r="H58" s="296">
        <f t="shared" si="22"/>
        <v>0</v>
      </c>
      <c r="I58" s="296">
        <f t="shared" si="22"/>
        <v>16.036999999999999</v>
      </c>
      <c r="J58" s="301">
        <f t="shared" si="22"/>
        <v>0.1</v>
      </c>
      <c r="K58" s="302">
        <f t="shared" si="22"/>
        <v>0</v>
      </c>
      <c r="L58" s="302">
        <f t="shared" si="22"/>
        <v>2.9</v>
      </c>
      <c r="M58" s="297"/>
      <c r="N58" s="297"/>
      <c r="O58" s="298"/>
      <c r="P58" s="35"/>
    </row>
    <row r="59" spans="1:16" s="14" customFormat="1" ht="17.25" customHeight="1" thickTop="1">
      <c r="A59" s="20" t="s">
        <v>110</v>
      </c>
      <c r="B59" s="21" t="s">
        <v>111</v>
      </c>
      <c r="C59" s="21"/>
      <c r="D59" s="21"/>
      <c r="E59" s="21"/>
      <c r="F59" s="21"/>
      <c r="G59" s="21"/>
      <c r="H59" s="299"/>
      <c r="I59" s="299"/>
      <c r="J59" s="21"/>
      <c r="K59" s="21"/>
      <c r="L59" s="21"/>
      <c r="M59" s="21"/>
      <c r="N59" s="21"/>
      <c r="O59" s="300"/>
      <c r="P59" s="22"/>
    </row>
    <row r="60" spans="1:16" ht="17.25" customHeight="1">
      <c r="A60" s="28">
        <v>40</v>
      </c>
      <c r="B60" s="29" t="s">
        <v>112</v>
      </c>
      <c r="C60" s="290">
        <f t="shared" ref="C60:C65" si="23">D60+E60</f>
        <v>7.0010000000000003</v>
      </c>
      <c r="D60" s="292">
        <v>3.33</v>
      </c>
      <c r="E60" s="292">
        <f t="shared" ref="E60:E65" si="24">SUM(F60:L60)</f>
        <v>3.6710000000000003</v>
      </c>
      <c r="F60" s="292">
        <v>0.2</v>
      </c>
      <c r="G60" s="293">
        <v>0.5</v>
      </c>
      <c r="H60" s="290" t="s">
        <v>59</v>
      </c>
      <c r="I60" s="290">
        <f t="shared" ref="I60:I65" si="25">(K60+F60+D60)*70%</f>
        <v>2.4710000000000001</v>
      </c>
      <c r="J60" s="291"/>
      <c r="K60" s="291"/>
      <c r="L60" s="291">
        <v>0.5</v>
      </c>
      <c r="M60" s="294"/>
      <c r="N60" s="294"/>
      <c r="O60" s="295"/>
      <c r="P60" s="30" t="s">
        <v>50</v>
      </c>
    </row>
    <row r="61" spans="1:16" ht="17.25" customHeight="1">
      <c r="A61" s="28">
        <v>41</v>
      </c>
      <c r="B61" s="59" t="s">
        <v>113</v>
      </c>
      <c r="C61" s="290">
        <f t="shared" si="23"/>
        <v>9.1162199999999984</v>
      </c>
      <c r="D61" s="291">
        <v>4.0599999999999996</v>
      </c>
      <c r="E61" s="292">
        <f t="shared" si="24"/>
        <v>5.0562199999999988</v>
      </c>
      <c r="F61" s="292">
        <v>0.15</v>
      </c>
      <c r="G61" s="293">
        <v>0.5</v>
      </c>
      <c r="H61" s="290" t="s">
        <v>59</v>
      </c>
      <c r="I61" s="290">
        <f t="shared" si="25"/>
        <v>3.2596199999999991</v>
      </c>
      <c r="J61" s="291"/>
      <c r="K61" s="291">
        <f>D61*11%</f>
        <v>0.44659999999999994</v>
      </c>
      <c r="L61" s="291">
        <v>0.7</v>
      </c>
      <c r="M61" s="294"/>
      <c r="N61" s="294"/>
      <c r="O61" s="295"/>
      <c r="P61" s="30"/>
    </row>
    <row r="62" spans="1:16" ht="17.25" customHeight="1">
      <c r="A62" s="28">
        <v>42</v>
      </c>
      <c r="B62" s="59" t="s">
        <v>114</v>
      </c>
      <c r="C62" s="290">
        <f t="shared" si="23"/>
        <v>7.8620000000000001</v>
      </c>
      <c r="D62" s="291">
        <v>3.86</v>
      </c>
      <c r="E62" s="292">
        <f t="shared" si="24"/>
        <v>4.0019999999999998</v>
      </c>
      <c r="F62" s="292"/>
      <c r="G62" s="293">
        <v>0.5</v>
      </c>
      <c r="H62" s="290" t="s">
        <v>59</v>
      </c>
      <c r="I62" s="290">
        <f t="shared" si="25"/>
        <v>2.702</v>
      </c>
      <c r="J62" s="291">
        <v>0.1</v>
      </c>
      <c r="K62" s="291"/>
      <c r="L62" s="291">
        <v>0.7</v>
      </c>
      <c r="M62" s="294"/>
      <c r="N62" s="294"/>
      <c r="O62" s="295"/>
      <c r="P62" s="30"/>
    </row>
    <row r="63" spans="1:16" ht="17.25" customHeight="1">
      <c r="A63" s="28">
        <v>43</v>
      </c>
      <c r="B63" s="29" t="s">
        <v>115</v>
      </c>
      <c r="C63" s="290">
        <f t="shared" si="23"/>
        <v>7.7620000000000005</v>
      </c>
      <c r="D63" s="291">
        <v>3.86</v>
      </c>
      <c r="E63" s="292">
        <f t="shared" si="24"/>
        <v>3.9020000000000001</v>
      </c>
      <c r="F63" s="292"/>
      <c r="G63" s="293">
        <v>0.5</v>
      </c>
      <c r="H63" s="290" t="s">
        <v>59</v>
      </c>
      <c r="I63" s="290">
        <f t="shared" si="25"/>
        <v>2.702</v>
      </c>
      <c r="J63" s="291"/>
      <c r="K63" s="291"/>
      <c r="L63" s="291">
        <v>0.7</v>
      </c>
      <c r="M63" s="294"/>
      <c r="N63" s="294"/>
      <c r="O63" s="295"/>
      <c r="P63" s="60"/>
    </row>
    <row r="64" spans="1:16" ht="17.25" customHeight="1">
      <c r="A64" s="28">
        <v>44</v>
      </c>
      <c r="B64" s="61" t="s">
        <v>116</v>
      </c>
      <c r="C64" s="290">
        <f t="shared" si="23"/>
        <v>8.7231799999999993</v>
      </c>
      <c r="D64" s="291">
        <v>4.0599999999999996</v>
      </c>
      <c r="E64" s="292">
        <f t="shared" si="24"/>
        <v>4.6631799999999997</v>
      </c>
      <c r="F64" s="292"/>
      <c r="G64" s="293">
        <v>0.5</v>
      </c>
      <c r="H64" s="290" t="s">
        <v>59</v>
      </c>
      <c r="I64" s="290">
        <f t="shared" si="25"/>
        <v>3.0977799999999998</v>
      </c>
      <c r="J64" s="291"/>
      <c r="K64" s="291">
        <f>D64*9%</f>
        <v>0.36539999999999995</v>
      </c>
      <c r="L64" s="291">
        <v>0.7</v>
      </c>
      <c r="M64" s="294"/>
      <c r="N64" s="294"/>
      <c r="O64" s="295"/>
      <c r="P64" s="30"/>
    </row>
    <row r="65" spans="1:16" ht="17.25" customHeight="1">
      <c r="A65" s="28">
        <v>45</v>
      </c>
      <c r="B65" s="59" t="s">
        <v>117</v>
      </c>
      <c r="C65" s="290">
        <f t="shared" si="23"/>
        <v>4.6820000000000004</v>
      </c>
      <c r="D65" s="291">
        <v>2.46</v>
      </c>
      <c r="E65" s="292">
        <f t="shared" si="24"/>
        <v>2.222</v>
      </c>
      <c r="F65" s="292"/>
      <c r="G65" s="293">
        <v>0.5</v>
      </c>
      <c r="H65" s="305" t="s">
        <v>59</v>
      </c>
      <c r="I65" s="290">
        <f t="shared" si="25"/>
        <v>1.722</v>
      </c>
      <c r="J65" s="291"/>
      <c r="K65" s="291"/>
      <c r="L65" s="291"/>
      <c r="M65" s="294"/>
      <c r="N65" s="294"/>
      <c r="O65" s="295"/>
      <c r="P65" s="30"/>
    </row>
    <row r="66" spans="1:16" ht="17.25" customHeight="1" thickBot="1">
      <c r="A66" s="33"/>
      <c r="B66" s="34" t="s">
        <v>53</v>
      </c>
      <c r="C66" s="302">
        <f t="shared" ref="C66:K66" si="26">SUM(C60:C65)</f>
        <v>45.1464</v>
      </c>
      <c r="D66" s="302">
        <f t="shared" si="26"/>
        <v>21.63</v>
      </c>
      <c r="E66" s="302">
        <f t="shared" si="26"/>
        <v>23.516400000000001</v>
      </c>
      <c r="F66" s="302">
        <f t="shared" si="26"/>
        <v>0.35</v>
      </c>
      <c r="G66" s="302">
        <f t="shared" si="26"/>
        <v>3</v>
      </c>
      <c r="H66" s="302">
        <f t="shared" si="26"/>
        <v>0</v>
      </c>
      <c r="I66" s="302">
        <f t="shared" si="26"/>
        <v>15.9544</v>
      </c>
      <c r="J66" s="302">
        <f t="shared" si="26"/>
        <v>0.1</v>
      </c>
      <c r="K66" s="302">
        <f t="shared" si="26"/>
        <v>0.81199999999999983</v>
      </c>
      <c r="L66" s="302">
        <f>SUM(L60:L65)</f>
        <v>3.3</v>
      </c>
      <c r="M66" s="298"/>
      <c r="N66" s="298"/>
      <c r="O66" s="298"/>
      <c r="P66" s="35"/>
    </row>
    <row r="67" spans="1:16" s="14" customFormat="1" ht="17.25" customHeight="1" thickTop="1">
      <c r="A67" s="20" t="s">
        <v>118</v>
      </c>
      <c r="B67" s="21" t="s">
        <v>119</v>
      </c>
      <c r="C67" s="21"/>
      <c r="D67" s="21"/>
      <c r="E67" s="21"/>
      <c r="F67" s="21"/>
      <c r="G67" s="21"/>
      <c r="H67" s="299"/>
      <c r="I67" s="299"/>
      <c r="J67" s="21"/>
      <c r="K67" s="21"/>
      <c r="L67" s="21"/>
      <c r="M67" s="21"/>
      <c r="N67" s="21"/>
      <c r="O67" s="300"/>
      <c r="P67" s="22"/>
    </row>
    <row r="68" spans="1:16" ht="17.25" customHeight="1">
      <c r="A68" s="28">
        <v>46</v>
      </c>
      <c r="B68" s="59" t="s">
        <v>120</v>
      </c>
      <c r="C68" s="290">
        <f>D68+E68</f>
        <v>6.5010000000000003</v>
      </c>
      <c r="D68" s="292">
        <v>3.33</v>
      </c>
      <c r="E68" s="292">
        <f>SUM(F68:L68)</f>
        <v>3.1710000000000003</v>
      </c>
      <c r="F68" s="292">
        <v>0.2</v>
      </c>
      <c r="G68" s="293">
        <v>0.5</v>
      </c>
      <c r="H68" s="290" t="s">
        <v>59</v>
      </c>
      <c r="I68" s="290">
        <f>(K68+F68+D68)*70%</f>
        <v>2.4710000000000001</v>
      </c>
      <c r="J68" s="291"/>
      <c r="K68" s="291"/>
      <c r="L68" s="291"/>
      <c r="M68" s="294"/>
      <c r="N68" s="294"/>
      <c r="O68" s="295"/>
      <c r="P68" s="30" t="s">
        <v>50</v>
      </c>
    </row>
    <row r="69" spans="1:16" ht="17.25" customHeight="1">
      <c r="A69" s="28">
        <v>47</v>
      </c>
      <c r="B69" s="29" t="s">
        <v>121</v>
      </c>
      <c r="C69" s="290">
        <f>D69+E69</f>
        <v>5.4369999999999994</v>
      </c>
      <c r="D69" s="291">
        <v>2.46</v>
      </c>
      <c r="E69" s="292">
        <f>SUM(F69:L69)</f>
        <v>2.9769999999999999</v>
      </c>
      <c r="F69" s="292">
        <v>0.15</v>
      </c>
      <c r="G69" s="293">
        <v>0.5</v>
      </c>
      <c r="H69" s="290" t="s">
        <v>59</v>
      </c>
      <c r="I69" s="290">
        <f>(K69+F69+D69)*70%</f>
        <v>1.8269999999999997</v>
      </c>
      <c r="J69" s="291"/>
      <c r="K69" s="291"/>
      <c r="L69" s="291">
        <v>0.5</v>
      </c>
      <c r="M69" s="294"/>
      <c r="N69" s="294"/>
      <c r="O69" s="295"/>
      <c r="P69" s="30"/>
    </row>
    <row r="70" spans="1:16" ht="17.25" customHeight="1">
      <c r="A70" s="28">
        <v>48</v>
      </c>
      <c r="B70" s="29" t="s">
        <v>122</v>
      </c>
      <c r="C70" s="290">
        <f>D70+E70</f>
        <v>8.4019999999999992</v>
      </c>
      <c r="D70" s="291">
        <v>4.0599999999999996</v>
      </c>
      <c r="E70" s="292">
        <f>SUM(F70:L70)</f>
        <v>4.3419999999999996</v>
      </c>
      <c r="F70" s="292"/>
      <c r="G70" s="293">
        <v>0.5</v>
      </c>
      <c r="H70" s="290" t="s">
        <v>59</v>
      </c>
      <c r="I70" s="290">
        <f>(K70+F70+D70)*70%</f>
        <v>2.8419999999999996</v>
      </c>
      <c r="J70" s="291"/>
      <c r="K70" s="291"/>
      <c r="L70" s="293">
        <v>1</v>
      </c>
      <c r="M70" s="294"/>
      <c r="N70" s="294"/>
      <c r="O70" s="295"/>
      <c r="P70" s="30"/>
    </row>
    <row r="71" spans="1:16" ht="15.75">
      <c r="A71" s="28">
        <v>49</v>
      </c>
      <c r="B71" s="29" t="s">
        <v>123</v>
      </c>
      <c r="C71" s="290">
        <f>D71+E71</f>
        <v>5.6219999999999999</v>
      </c>
      <c r="D71" s="291">
        <v>2.66</v>
      </c>
      <c r="E71" s="292">
        <f>SUM(F71:L71)</f>
        <v>2.9620000000000002</v>
      </c>
      <c r="F71" s="292"/>
      <c r="G71" s="293">
        <v>0.5</v>
      </c>
      <c r="H71" s="290" t="s">
        <v>59</v>
      </c>
      <c r="I71" s="290">
        <f>(K71+F71+D71)*70%</f>
        <v>1.8619999999999999</v>
      </c>
      <c r="J71" s="291">
        <v>0.1</v>
      </c>
      <c r="K71" s="291"/>
      <c r="L71" s="291">
        <v>0.5</v>
      </c>
      <c r="M71" s="294"/>
      <c r="N71" s="294"/>
      <c r="O71" s="295"/>
      <c r="P71" s="52"/>
    </row>
    <row r="72" spans="1:16" ht="17.25" customHeight="1">
      <c r="A72" s="28">
        <v>50</v>
      </c>
      <c r="B72" s="29" t="s">
        <v>124</v>
      </c>
      <c r="C72" s="290">
        <f>D72+E72</f>
        <v>5.444</v>
      </c>
      <c r="D72" s="291">
        <v>2.06</v>
      </c>
      <c r="E72" s="292">
        <f>SUM(F72:L72)</f>
        <v>3.3839999999999999</v>
      </c>
      <c r="F72" s="292"/>
      <c r="G72" s="293">
        <v>0.5</v>
      </c>
      <c r="H72" s="290">
        <f>(D72+F72+K72)*70%</f>
        <v>1.4419999999999999</v>
      </c>
      <c r="I72" s="290">
        <f>(K72+F72+D72)*70%</f>
        <v>1.4419999999999999</v>
      </c>
      <c r="J72" s="291"/>
      <c r="K72" s="291"/>
      <c r="L72" s="291"/>
      <c r="M72" s="294"/>
      <c r="N72" s="294"/>
      <c r="O72" s="295"/>
      <c r="P72" s="30"/>
    </row>
    <row r="73" spans="1:16" ht="17.25" customHeight="1" thickBot="1">
      <c r="A73" s="33"/>
      <c r="B73" s="34" t="s">
        <v>53</v>
      </c>
      <c r="C73" s="302">
        <f t="shared" ref="C73:K73" si="27">SUM(C68:C72)</f>
        <v>31.405999999999995</v>
      </c>
      <c r="D73" s="302">
        <f t="shared" si="27"/>
        <v>14.57</v>
      </c>
      <c r="E73" s="302">
        <f t="shared" si="27"/>
        <v>16.835999999999999</v>
      </c>
      <c r="F73" s="302">
        <f t="shared" si="27"/>
        <v>0.35</v>
      </c>
      <c r="G73" s="302">
        <f t="shared" si="27"/>
        <v>2.5</v>
      </c>
      <c r="H73" s="302">
        <f t="shared" si="27"/>
        <v>1.4419999999999999</v>
      </c>
      <c r="I73" s="302">
        <f t="shared" si="27"/>
        <v>10.443999999999999</v>
      </c>
      <c r="J73" s="302">
        <f t="shared" si="27"/>
        <v>0.1</v>
      </c>
      <c r="K73" s="302">
        <f t="shared" si="27"/>
        <v>0</v>
      </c>
      <c r="L73" s="302">
        <f>SUM(L68:L72)</f>
        <v>2</v>
      </c>
      <c r="M73" s="298"/>
      <c r="N73" s="298"/>
      <c r="O73" s="298"/>
      <c r="P73" s="35"/>
    </row>
    <row r="74" spans="1:16" s="14" customFormat="1" ht="17.25" customHeight="1" thickTop="1">
      <c r="A74" s="20" t="s">
        <v>125</v>
      </c>
      <c r="B74" s="21" t="s">
        <v>126</v>
      </c>
      <c r="C74" s="21"/>
      <c r="D74" s="21"/>
      <c r="E74" s="21"/>
      <c r="F74" s="21"/>
      <c r="G74" s="21"/>
      <c r="H74" s="299"/>
      <c r="I74" s="299"/>
      <c r="J74" s="21"/>
      <c r="K74" s="21"/>
      <c r="L74" s="21"/>
      <c r="M74" s="21"/>
      <c r="N74" s="21"/>
      <c r="O74" s="300"/>
      <c r="P74" s="22"/>
    </row>
    <row r="75" spans="1:16" ht="17.25" customHeight="1">
      <c r="A75" s="28">
        <v>51</v>
      </c>
      <c r="B75" s="29" t="s">
        <v>127</v>
      </c>
      <c r="C75" s="290">
        <f t="shared" ref="C75:C80" si="28">D75+E75</f>
        <v>5.3789999999999996</v>
      </c>
      <c r="D75" s="291">
        <v>2.67</v>
      </c>
      <c r="E75" s="292">
        <f t="shared" ref="E75:E80" si="29">SUM(F75:L75)</f>
        <v>2.7089999999999996</v>
      </c>
      <c r="F75" s="292">
        <v>0.2</v>
      </c>
      <c r="G75" s="293">
        <v>0.5</v>
      </c>
      <c r="H75" s="290" t="s">
        <v>59</v>
      </c>
      <c r="I75" s="290">
        <f t="shared" ref="I75:I80" si="30">(K75+F75+D75)*70%</f>
        <v>2.0089999999999999</v>
      </c>
      <c r="J75" s="291"/>
      <c r="K75" s="291"/>
      <c r="L75" s="291"/>
      <c r="M75" s="294"/>
      <c r="N75" s="294"/>
      <c r="O75" s="295"/>
      <c r="P75" s="30" t="s">
        <v>50</v>
      </c>
    </row>
    <row r="76" spans="1:16" ht="17.25" customHeight="1">
      <c r="A76" s="28">
        <v>52</v>
      </c>
      <c r="B76" s="29" t="s">
        <v>128</v>
      </c>
      <c r="C76" s="290">
        <f t="shared" si="28"/>
        <v>6.7639999999999993</v>
      </c>
      <c r="D76" s="291">
        <v>2.46</v>
      </c>
      <c r="E76" s="292">
        <f t="shared" si="29"/>
        <v>4.3039999999999994</v>
      </c>
      <c r="F76" s="292">
        <v>0.15</v>
      </c>
      <c r="G76" s="293">
        <v>0.5</v>
      </c>
      <c r="H76" s="290">
        <f>(D76+F76+K76)*70%</f>
        <v>1.8269999999999997</v>
      </c>
      <c r="I76" s="290">
        <f t="shared" si="30"/>
        <v>1.8269999999999997</v>
      </c>
      <c r="J76" s="291"/>
      <c r="K76" s="291"/>
      <c r="L76" s="291"/>
      <c r="M76" s="294"/>
      <c r="N76" s="294"/>
      <c r="O76" s="295"/>
      <c r="P76" s="30"/>
    </row>
    <row r="77" spans="1:16" ht="17.25" customHeight="1">
      <c r="A77" s="28">
        <v>53</v>
      </c>
      <c r="B77" s="29" t="s">
        <v>129</v>
      </c>
      <c r="C77" s="290">
        <f t="shared" si="28"/>
        <v>9.02318</v>
      </c>
      <c r="D77" s="291">
        <v>4.0599999999999996</v>
      </c>
      <c r="E77" s="292">
        <f t="shared" si="29"/>
        <v>4.9631799999999995</v>
      </c>
      <c r="F77" s="292"/>
      <c r="G77" s="293">
        <v>0.5</v>
      </c>
      <c r="H77" s="290" t="s">
        <v>59</v>
      </c>
      <c r="I77" s="290">
        <f t="shared" si="30"/>
        <v>3.0977799999999998</v>
      </c>
      <c r="J77" s="291"/>
      <c r="K77" s="291">
        <f>(D77)*9%</f>
        <v>0.36539999999999995</v>
      </c>
      <c r="L77" s="291">
        <v>1</v>
      </c>
      <c r="M77" s="294"/>
      <c r="N77" s="294"/>
      <c r="O77" s="295"/>
      <c r="P77" s="30"/>
    </row>
    <row r="78" spans="1:16" ht="17.25" customHeight="1">
      <c r="A78" s="28">
        <v>54</v>
      </c>
      <c r="B78" s="29" t="s">
        <v>130</v>
      </c>
      <c r="C78" s="290">
        <f t="shared" si="28"/>
        <v>5.7220000000000004</v>
      </c>
      <c r="D78" s="291">
        <v>2.66</v>
      </c>
      <c r="E78" s="292">
        <f t="shared" si="29"/>
        <v>3.0620000000000003</v>
      </c>
      <c r="F78" s="292"/>
      <c r="G78" s="293">
        <v>0.5</v>
      </c>
      <c r="H78" s="290" t="s">
        <v>59</v>
      </c>
      <c r="I78" s="290">
        <f t="shared" si="30"/>
        <v>1.8619999999999999</v>
      </c>
      <c r="J78" s="291"/>
      <c r="K78" s="291"/>
      <c r="L78" s="291">
        <v>0.7</v>
      </c>
      <c r="M78" s="294"/>
      <c r="N78" s="294"/>
      <c r="O78" s="295"/>
      <c r="P78" s="30"/>
    </row>
    <row r="79" spans="1:16" ht="17.25" customHeight="1">
      <c r="A79" s="28">
        <v>55</v>
      </c>
      <c r="B79" s="29" t="s">
        <v>131</v>
      </c>
      <c r="C79" s="290">
        <f t="shared" si="28"/>
        <v>8.4239999999999995</v>
      </c>
      <c r="D79" s="291">
        <v>3.26</v>
      </c>
      <c r="E79" s="292">
        <f t="shared" si="29"/>
        <v>5.1639999999999988</v>
      </c>
      <c r="F79" s="292"/>
      <c r="G79" s="293">
        <v>0.5</v>
      </c>
      <c r="H79" s="290">
        <f>(D79+F79+K79)*70%</f>
        <v>2.2819999999999996</v>
      </c>
      <c r="I79" s="290">
        <f>(K79+F79+D79)*70%</f>
        <v>2.2819999999999996</v>
      </c>
      <c r="J79" s="291">
        <v>0.1</v>
      </c>
      <c r="K79" s="291"/>
      <c r="L79" s="290"/>
      <c r="M79" s="294"/>
      <c r="N79" s="294"/>
      <c r="O79" s="295"/>
      <c r="P79" s="30" t="s">
        <v>50</v>
      </c>
    </row>
    <row r="80" spans="1:16" ht="17.25" customHeight="1">
      <c r="A80" s="28">
        <v>56</v>
      </c>
      <c r="B80" s="29" t="s">
        <v>132</v>
      </c>
      <c r="C80" s="290">
        <f t="shared" si="28"/>
        <v>4.3419999999999996</v>
      </c>
      <c r="D80" s="291">
        <v>2.2599999999999998</v>
      </c>
      <c r="E80" s="292">
        <f t="shared" si="29"/>
        <v>2.0819999999999999</v>
      </c>
      <c r="F80" s="292"/>
      <c r="G80" s="293">
        <v>0.5</v>
      </c>
      <c r="H80" s="290" t="s">
        <v>59</v>
      </c>
      <c r="I80" s="290">
        <f t="shared" si="30"/>
        <v>1.5819999999999999</v>
      </c>
      <c r="J80" s="291"/>
      <c r="K80" s="291"/>
      <c r="L80" s="291"/>
      <c r="M80" s="294"/>
      <c r="N80" s="294"/>
      <c r="O80" s="295"/>
      <c r="P80" s="30"/>
    </row>
    <row r="81" spans="1:17" ht="17.25" customHeight="1" thickBot="1">
      <c r="A81" s="33"/>
      <c r="B81" s="34" t="s">
        <v>53</v>
      </c>
      <c r="C81" s="302">
        <f>SUM(C75:C80)</f>
        <v>39.654179999999997</v>
      </c>
      <c r="D81" s="302">
        <f t="shared" ref="D81:L81" si="31">SUM(D75:D80)</f>
        <v>17.369999999999997</v>
      </c>
      <c r="E81" s="302">
        <f t="shared" si="31"/>
        <v>22.284179999999999</v>
      </c>
      <c r="F81" s="302">
        <f t="shared" si="31"/>
        <v>0.35</v>
      </c>
      <c r="G81" s="302">
        <f t="shared" si="31"/>
        <v>3</v>
      </c>
      <c r="H81" s="302">
        <f t="shared" si="31"/>
        <v>4.1089999999999991</v>
      </c>
      <c r="I81" s="302">
        <f t="shared" si="31"/>
        <v>12.659779999999998</v>
      </c>
      <c r="J81" s="302">
        <f t="shared" si="31"/>
        <v>0.1</v>
      </c>
      <c r="K81" s="302">
        <f t="shared" si="31"/>
        <v>0.36539999999999995</v>
      </c>
      <c r="L81" s="302">
        <f t="shared" si="31"/>
        <v>1.7</v>
      </c>
      <c r="M81" s="297"/>
      <c r="N81" s="297"/>
      <c r="O81" s="298"/>
      <c r="P81" s="35"/>
    </row>
    <row r="82" spans="1:17" s="14" customFormat="1" ht="17.25" customHeight="1" thickTop="1">
      <c r="A82" s="20" t="s">
        <v>133</v>
      </c>
      <c r="B82" s="21" t="s">
        <v>134</v>
      </c>
      <c r="C82" s="21"/>
      <c r="D82" s="21"/>
      <c r="E82" s="21"/>
      <c r="F82" s="21"/>
      <c r="G82" s="21"/>
      <c r="H82" s="299"/>
      <c r="I82" s="299"/>
      <c r="J82" s="21"/>
      <c r="K82" s="21"/>
      <c r="L82" s="21"/>
      <c r="M82" s="21"/>
      <c r="N82" s="21"/>
      <c r="O82" s="300"/>
      <c r="P82" s="22"/>
    </row>
    <row r="83" spans="1:17" ht="17.25" customHeight="1">
      <c r="A83" s="28">
        <v>57</v>
      </c>
      <c r="B83" s="29" t="s">
        <v>135</v>
      </c>
      <c r="C83" s="290">
        <f>D83+E83</f>
        <v>8.8840000000000003</v>
      </c>
      <c r="D83" s="291">
        <v>4.32</v>
      </c>
      <c r="E83" s="292">
        <f>SUM(F83:L83)</f>
        <v>4.5640000000000001</v>
      </c>
      <c r="F83" s="292">
        <v>0.2</v>
      </c>
      <c r="G83" s="293">
        <v>0.5</v>
      </c>
      <c r="H83" s="290" t="s">
        <v>59</v>
      </c>
      <c r="I83" s="290">
        <f>(K83+F83+D83)*70%</f>
        <v>3.1640000000000001</v>
      </c>
      <c r="J83" s="291"/>
      <c r="K83" s="291"/>
      <c r="L83" s="291">
        <v>0.7</v>
      </c>
      <c r="M83" s="294"/>
      <c r="N83" s="294"/>
      <c r="O83" s="295"/>
      <c r="P83" s="30"/>
    </row>
    <row r="84" spans="1:17" ht="17.25" customHeight="1">
      <c r="A84" s="28">
        <v>58</v>
      </c>
      <c r="B84" s="29" t="s">
        <v>136</v>
      </c>
      <c r="C84" s="290">
        <f>D84+E84</f>
        <v>5.7770000000000001</v>
      </c>
      <c r="D84" s="291">
        <v>2.66</v>
      </c>
      <c r="E84" s="292">
        <f>SUM(F84:L84)</f>
        <v>3.117</v>
      </c>
      <c r="F84" s="292">
        <v>0.15</v>
      </c>
      <c r="G84" s="293">
        <v>0.5</v>
      </c>
      <c r="H84" s="290" t="s">
        <v>59</v>
      </c>
      <c r="I84" s="290">
        <f>(K84+F84+D84)*70%</f>
        <v>1.9669999999999999</v>
      </c>
      <c r="J84" s="291"/>
      <c r="K84" s="291"/>
      <c r="L84" s="291">
        <v>0.5</v>
      </c>
      <c r="M84" s="294"/>
      <c r="N84" s="294"/>
      <c r="O84" s="295"/>
      <c r="P84" s="30"/>
    </row>
    <row r="85" spans="1:17" ht="17.25" customHeight="1">
      <c r="A85" s="28">
        <v>59</v>
      </c>
      <c r="B85" s="29" t="s">
        <v>137</v>
      </c>
      <c r="C85" s="290">
        <f>D85+E85</f>
        <v>8.0619999999999994</v>
      </c>
      <c r="D85" s="291">
        <v>3.86</v>
      </c>
      <c r="E85" s="292">
        <f>SUM(F85:L85)</f>
        <v>4.202</v>
      </c>
      <c r="F85" s="292"/>
      <c r="G85" s="293">
        <v>0.5</v>
      </c>
      <c r="H85" s="290" t="s">
        <v>59</v>
      </c>
      <c r="I85" s="290">
        <f>(K85+F85+D85)*70%</f>
        <v>2.702</v>
      </c>
      <c r="J85" s="291"/>
      <c r="K85" s="291"/>
      <c r="L85" s="291">
        <v>1</v>
      </c>
      <c r="M85" s="294"/>
      <c r="N85" s="294"/>
      <c r="O85" s="295"/>
      <c r="P85" s="30"/>
    </row>
    <row r="86" spans="1:17" ht="17.25" customHeight="1">
      <c r="A86" s="28">
        <v>60</v>
      </c>
      <c r="B86" s="29" t="s">
        <v>138</v>
      </c>
      <c r="C86" s="290">
        <f>D86+E86</f>
        <v>5.5220000000000002</v>
      </c>
      <c r="D86" s="291">
        <v>2.66</v>
      </c>
      <c r="E86" s="292">
        <f>SUM(F86:L86)</f>
        <v>2.8620000000000001</v>
      </c>
      <c r="F86" s="292"/>
      <c r="G86" s="293">
        <v>0.5</v>
      </c>
      <c r="H86" s="290" t="s">
        <v>59</v>
      </c>
      <c r="I86" s="290">
        <f>(K86+F86+D86)*70%</f>
        <v>1.8619999999999999</v>
      </c>
      <c r="J86" s="291"/>
      <c r="K86" s="291"/>
      <c r="L86" s="291">
        <v>0.5</v>
      </c>
      <c r="M86" s="294"/>
      <c r="N86" s="294"/>
      <c r="O86" s="295"/>
      <c r="P86" s="30"/>
    </row>
    <row r="87" spans="1:17" ht="17.25" customHeight="1">
      <c r="A87" s="28">
        <v>61</v>
      </c>
      <c r="B87" s="29" t="s">
        <v>139</v>
      </c>
      <c r="C87" s="290">
        <f>D87+E87</f>
        <v>5.6219999999999999</v>
      </c>
      <c r="D87" s="291">
        <v>2.66</v>
      </c>
      <c r="E87" s="292">
        <f>SUM(F87:L87)</f>
        <v>2.9620000000000002</v>
      </c>
      <c r="F87" s="292"/>
      <c r="G87" s="293">
        <v>0.5</v>
      </c>
      <c r="H87" s="290" t="s">
        <v>59</v>
      </c>
      <c r="I87" s="290">
        <f>(K87+F87+D87)*70%</f>
        <v>1.8619999999999999</v>
      </c>
      <c r="J87" s="291">
        <v>0.1</v>
      </c>
      <c r="K87" s="291"/>
      <c r="L87" s="291">
        <v>0.5</v>
      </c>
      <c r="M87" s="294"/>
      <c r="N87" s="294"/>
      <c r="O87" s="295"/>
      <c r="P87" s="30"/>
    </row>
    <row r="88" spans="1:17" ht="17.25" customHeight="1" thickBot="1">
      <c r="A88" s="33"/>
      <c r="B88" s="34" t="s">
        <v>53</v>
      </c>
      <c r="C88" s="302">
        <f t="shared" ref="C88:K88" si="32">SUM(C83:C87)</f>
        <v>33.866999999999997</v>
      </c>
      <c r="D88" s="302">
        <f t="shared" si="32"/>
        <v>16.16</v>
      </c>
      <c r="E88" s="302">
        <f t="shared" si="32"/>
        <v>17.707000000000001</v>
      </c>
      <c r="F88" s="302">
        <f t="shared" si="32"/>
        <v>0.35</v>
      </c>
      <c r="G88" s="302">
        <f t="shared" si="32"/>
        <v>2.5</v>
      </c>
      <c r="H88" s="302">
        <f t="shared" si="32"/>
        <v>0</v>
      </c>
      <c r="I88" s="302">
        <f t="shared" si="32"/>
        <v>11.557</v>
      </c>
      <c r="J88" s="302">
        <f t="shared" si="32"/>
        <v>0.1</v>
      </c>
      <c r="K88" s="302">
        <f t="shared" si="32"/>
        <v>0</v>
      </c>
      <c r="L88" s="302">
        <f>SUM(L83:L87)</f>
        <v>3.2</v>
      </c>
      <c r="M88" s="298"/>
      <c r="N88" s="298"/>
      <c r="O88" s="298"/>
      <c r="P88" s="35"/>
    </row>
    <row r="89" spans="1:17" s="14" customFormat="1" ht="17.25" customHeight="1" thickTop="1">
      <c r="A89" s="20" t="s">
        <v>140</v>
      </c>
      <c r="B89" s="21" t="s">
        <v>141</v>
      </c>
      <c r="C89" s="21"/>
      <c r="D89" s="21"/>
      <c r="E89" s="21"/>
      <c r="F89" s="21"/>
      <c r="G89" s="21"/>
      <c r="H89" s="299"/>
      <c r="I89" s="299"/>
      <c r="J89" s="21"/>
      <c r="K89" s="21"/>
      <c r="L89" s="21"/>
      <c r="M89" s="21"/>
      <c r="N89" s="21"/>
      <c r="O89" s="300"/>
      <c r="P89" s="22"/>
    </row>
    <row r="90" spans="1:17" ht="17.25" customHeight="1">
      <c r="A90" s="28">
        <v>62</v>
      </c>
      <c r="B90" s="29" t="s">
        <v>142</v>
      </c>
      <c r="C90" s="290">
        <f t="shared" ref="C90:C95" si="33">D90+E90</f>
        <v>5.8620000000000001</v>
      </c>
      <c r="D90" s="291">
        <v>2.66</v>
      </c>
      <c r="E90" s="292">
        <f t="shared" ref="E90:E95" si="34">SUM(F90:L90)</f>
        <v>3.202</v>
      </c>
      <c r="F90" s="292">
        <v>0.2</v>
      </c>
      <c r="G90" s="293">
        <v>0.5</v>
      </c>
      <c r="H90" s="290" t="s">
        <v>59</v>
      </c>
      <c r="I90" s="290">
        <f>(K90+F90+D90)*70%</f>
        <v>2.0020000000000002</v>
      </c>
      <c r="J90" s="291"/>
      <c r="K90" s="291"/>
      <c r="L90" s="291">
        <v>0.5</v>
      </c>
      <c r="M90" s="294"/>
      <c r="N90" s="294"/>
      <c r="O90" s="295"/>
      <c r="P90" s="52"/>
    </row>
    <row r="91" spans="1:17" ht="17.25" customHeight="1">
      <c r="A91" s="28">
        <v>63</v>
      </c>
      <c r="B91" s="29" t="s">
        <v>143</v>
      </c>
      <c r="C91" s="290">
        <f t="shared" si="33"/>
        <v>5.8040000000000003</v>
      </c>
      <c r="D91" s="291">
        <v>2.06</v>
      </c>
      <c r="E91" s="292">
        <f t="shared" si="34"/>
        <v>3.7439999999999998</v>
      </c>
      <c r="F91" s="292">
        <v>0.15</v>
      </c>
      <c r="G91" s="293">
        <v>0.5</v>
      </c>
      <c r="H91" s="290">
        <f>(D91+F91+K91)*70%</f>
        <v>1.5469999999999999</v>
      </c>
      <c r="I91" s="290">
        <f>(K91+F91+D91)*70%</f>
        <v>1.5469999999999999</v>
      </c>
      <c r="J91" s="291"/>
      <c r="K91" s="291"/>
      <c r="L91" s="291"/>
      <c r="M91" s="294"/>
      <c r="N91" s="294"/>
      <c r="O91" s="295"/>
      <c r="P91" s="30"/>
    </row>
    <row r="92" spans="1:17" ht="17.25" customHeight="1">
      <c r="A92" s="28">
        <v>64</v>
      </c>
      <c r="B92" s="29" t="s">
        <v>144</v>
      </c>
      <c r="C92" s="290">
        <f t="shared" si="33"/>
        <v>5.5220000000000002</v>
      </c>
      <c r="D92" s="291">
        <v>2.66</v>
      </c>
      <c r="E92" s="292">
        <f t="shared" si="34"/>
        <v>2.8620000000000001</v>
      </c>
      <c r="F92" s="292"/>
      <c r="G92" s="293">
        <v>0.5</v>
      </c>
      <c r="H92" s="290" t="s">
        <v>59</v>
      </c>
      <c r="I92" s="290">
        <f>(K92+F92+D92)*70%</f>
        <v>1.8619999999999999</v>
      </c>
      <c r="J92" s="291"/>
      <c r="K92" s="291"/>
      <c r="L92" s="291">
        <v>0.5</v>
      </c>
      <c r="M92" s="294"/>
      <c r="N92" s="294"/>
      <c r="O92" s="295"/>
      <c r="P92" s="30"/>
    </row>
    <row r="93" spans="1:17" ht="17.25" customHeight="1">
      <c r="A93" s="28">
        <v>65</v>
      </c>
      <c r="B93" s="29" t="s">
        <v>145</v>
      </c>
      <c r="C93" s="290">
        <f>D93+E93</f>
        <v>5.6219999999999999</v>
      </c>
      <c r="D93" s="291">
        <v>2.66</v>
      </c>
      <c r="E93" s="292">
        <f>SUM(F93:L93)</f>
        <v>2.9620000000000002</v>
      </c>
      <c r="F93" s="292"/>
      <c r="G93" s="293">
        <v>0.5</v>
      </c>
      <c r="H93" s="290" t="s">
        <v>59</v>
      </c>
      <c r="I93" s="290">
        <f>(K93+F93+D93)*70%</f>
        <v>1.8619999999999999</v>
      </c>
      <c r="J93" s="291">
        <v>0.1</v>
      </c>
      <c r="K93" s="291"/>
      <c r="L93" s="291">
        <v>0.5</v>
      </c>
      <c r="M93" s="294"/>
      <c r="N93" s="294"/>
      <c r="O93" s="295"/>
      <c r="P93" s="30" t="s">
        <v>50</v>
      </c>
    </row>
    <row r="94" spans="1:17" ht="17.25" customHeight="1">
      <c r="A94" s="28">
        <v>66</v>
      </c>
      <c r="B94" s="29" t="s">
        <v>146</v>
      </c>
      <c r="C94" s="290">
        <f t="shared" si="33"/>
        <v>2.34</v>
      </c>
      <c r="D94" s="291">
        <v>2.34</v>
      </c>
      <c r="E94" s="292">
        <f t="shared" si="34"/>
        <v>0</v>
      </c>
      <c r="F94" s="292"/>
      <c r="G94" s="293" t="s">
        <v>97</v>
      </c>
      <c r="H94" s="290" t="s">
        <v>97</v>
      </c>
      <c r="I94" s="290" t="s">
        <v>97</v>
      </c>
      <c r="J94" s="291"/>
      <c r="K94" s="291"/>
      <c r="L94" s="291"/>
      <c r="M94" s="294"/>
      <c r="N94" s="294"/>
      <c r="O94" s="295"/>
      <c r="P94" s="30" t="s">
        <v>147</v>
      </c>
    </row>
    <row r="95" spans="1:17" ht="17.25" customHeight="1">
      <c r="A95" s="28">
        <v>67</v>
      </c>
      <c r="B95" s="29" t="s">
        <v>46</v>
      </c>
      <c r="C95" s="290">
        <f t="shared" si="33"/>
        <v>5.5220000000000002</v>
      </c>
      <c r="D95" s="291">
        <v>2.66</v>
      </c>
      <c r="E95" s="292">
        <f t="shared" si="34"/>
        <v>2.8620000000000001</v>
      </c>
      <c r="F95" s="292"/>
      <c r="G95" s="293">
        <v>0.5</v>
      </c>
      <c r="H95" s="290" t="s">
        <v>59</v>
      </c>
      <c r="I95" s="290">
        <f>(K95+F95+D95)*70%</f>
        <v>1.8619999999999999</v>
      </c>
      <c r="J95" s="291"/>
      <c r="K95" s="291"/>
      <c r="L95" s="291">
        <v>0.5</v>
      </c>
      <c r="M95" s="294"/>
      <c r="N95" s="294"/>
      <c r="O95" s="295"/>
      <c r="P95" s="52"/>
      <c r="Q95" s="51">
        <v>57878200</v>
      </c>
    </row>
    <row r="96" spans="1:17" ht="17.25" customHeight="1" thickBot="1">
      <c r="A96" s="33"/>
      <c r="B96" s="34" t="s">
        <v>53</v>
      </c>
      <c r="C96" s="296">
        <f>SUM(C90:C95)</f>
        <v>30.672000000000004</v>
      </c>
      <c r="D96" s="301">
        <f>SUM(D90:D95)</f>
        <v>15.040000000000001</v>
      </c>
      <c r="E96" s="302">
        <f t="shared" ref="E96:K96" si="35">SUM(E90:E95)</f>
        <v>15.632</v>
      </c>
      <c r="F96" s="302">
        <f t="shared" si="35"/>
        <v>0.35</v>
      </c>
      <c r="G96" s="303">
        <f>SUM(G90:G95)</f>
        <v>2.5</v>
      </c>
      <c r="H96" s="296">
        <f>SUM(H90:H95)</f>
        <v>1.5469999999999999</v>
      </c>
      <c r="I96" s="296">
        <f>SUM(I90:I95)</f>
        <v>9.1349999999999998</v>
      </c>
      <c r="J96" s="301">
        <f>SUM(J90:J95)</f>
        <v>0.1</v>
      </c>
      <c r="K96" s="302">
        <f t="shared" si="35"/>
        <v>0</v>
      </c>
      <c r="L96" s="302">
        <f>SUM(L90:L95)</f>
        <v>2</v>
      </c>
      <c r="M96" s="297"/>
      <c r="N96" s="297"/>
      <c r="O96" s="298"/>
      <c r="P96" s="35"/>
      <c r="Q96" s="51">
        <v>595794300</v>
      </c>
    </row>
    <row r="97" spans="1:79" ht="17.25" customHeight="1" thickTop="1" thickBot="1">
      <c r="A97" s="494" t="s">
        <v>148</v>
      </c>
      <c r="B97" s="495"/>
      <c r="C97" s="306">
        <f t="shared" ref="C97:O97" si="36">C96+C88+C81+C73+C66+C58+C50+C35+C27+C12+C20+C42</f>
        <v>425.44747999999998</v>
      </c>
      <c r="D97" s="306">
        <f t="shared" si="36"/>
        <v>207.6</v>
      </c>
      <c r="E97" s="306">
        <f t="shared" si="36"/>
        <v>217.84748000000002</v>
      </c>
      <c r="F97" s="306">
        <f t="shared" si="36"/>
        <v>4.2</v>
      </c>
      <c r="G97" s="306">
        <f t="shared" si="36"/>
        <v>27.899999999999995</v>
      </c>
      <c r="H97" s="306">
        <f t="shared" si="36"/>
        <v>13.321</v>
      </c>
      <c r="I97" s="306">
        <f t="shared" si="36"/>
        <v>139.22807999999998</v>
      </c>
      <c r="J97" s="306">
        <f t="shared" si="36"/>
        <v>1.2</v>
      </c>
      <c r="K97" s="306">
        <f t="shared" si="36"/>
        <v>2.5983999999999998</v>
      </c>
      <c r="L97" s="306">
        <f t="shared" si="36"/>
        <v>29.4</v>
      </c>
      <c r="M97" s="307">
        <f t="shared" si="36"/>
        <v>0</v>
      </c>
      <c r="N97" s="307">
        <f t="shared" si="36"/>
        <v>0</v>
      </c>
      <c r="O97" s="308">
        <f t="shared" si="36"/>
        <v>0</v>
      </c>
      <c r="P97" s="62"/>
      <c r="Q97" s="51">
        <v>108281000</v>
      </c>
      <c r="S97" s="51">
        <v>108281000.00000001</v>
      </c>
    </row>
    <row r="98" spans="1:79" ht="16.5" thickTop="1">
      <c r="A98" s="63" t="s">
        <v>357</v>
      </c>
      <c r="B98" s="64"/>
      <c r="C98" s="65"/>
      <c r="D98" s="66"/>
      <c r="E98" s="67"/>
      <c r="F98" s="67"/>
      <c r="G98" s="67"/>
      <c r="H98" s="67"/>
      <c r="I98" s="67"/>
      <c r="J98" s="67"/>
      <c r="K98" s="67"/>
      <c r="L98" s="68"/>
      <c r="M98" s="69"/>
      <c r="N98" s="69"/>
      <c r="O98" s="70"/>
      <c r="P98" s="70"/>
      <c r="Q98" s="51">
        <f>Q96-Q97</f>
        <v>487513300</v>
      </c>
      <c r="S98" s="57">
        <f>M97+S97</f>
        <v>108281000.00000001</v>
      </c>
    </row>
    <row r="99" spans="1:79" ht="15.75">
      <c r="A99" s="71" t="s">
        <v>149</v>
      </c>
      <c r="B99" s="64"/>
      <c r="C99" s="65"/>
      <c r="D99" s="66"/>
      <c r="E99" s="67"/>
      <c r="F99" s="67"/>
      <c r="G99" s="67"/>
      <c r="H99" s="67"/>
      <c r="I99" s="67"/>
      <c r="J99" s="67"/>
      <c r="K99" s="67"/>
      <c r="L99" s="68"/>
      <c r="M99" s="69"/>
      <c r="N99" s="69"/>
      <c r="O99" s="70"/>
      <c r="P99" s="70"/>
      <c r="Q99" s="51">
        <f>Q98+Q95</f>
        <v>545391500</v>
      </c>
      <c r="S99" s="57"/>
    </row>
    <row r="100" spans="1:79" ht="15.75">
      <c r="A100" s="71" t="s">
        <v>150</v>
      </c>
      <c r="B100" s="64"/>
      <c r="C100" s="65"/>
      <c r="D100" s="66"/>
      <c r="E100" s="67"/>
      <c r="F100" s="67"/>
      <c r="G100" s="67"/>
      <c r="H100" s="67"/>
      <c r="I100" s="67"/>
      <c r="J100" s="67"/>
      <c r="K100" s="67"/>
      <c r="L100" s="68"/>
      <c r="M100" s="69"/>
      <c r="N100" s="69"/>
      <c r="O100" s="70"/>
      <c r="P100" s="70"/>
      <c r="S100" s="57"/>
    </row>
    <row r="101" spans="1:79" ht="15" customHeight="1">
      <c r="A101" s="72"/>
      <c r="B101" s="73"/>
      <c r="C101" s="74"/>
      <c r="D101" s="75"/>
      <c r="E101" s="76"/>
      <c r="F101" s="76"/>
      <c r="G101" s="76"/>
      <c r="H101" s="76"/>
      <c r="I101" s="76"/>
      <c r="J101" s="76"/>
      <c r="M101" s="286" t="s">
        <v>354</v>
      </c>
      <c r="N101" s="76"/>
      <c r="P101" s="76"/>
      <c r="S101" s="57">
        <f>S98-U16</f>
        <v>-591371997.19999993</v>
      </c>
    </row>
    <row r="102" spans="1:79" s="79" customFormat="1" ht="15" customHeight="1">
      <c r="A102" s="283"/>
      <c r="B102" s="289" t="s">
        <v>356</v>
      </c>
      <c r="C102" s="259"/>
      <c r="D102" s="194"/>
      <c r="H102" s="194"/>
      <c r="I102" s="260" t="s">
        <v>345</v>
      </c>
      <c r="J102" s="261"/>
      <c r="K102" s="194"/>
      <c r="L102" s="260"/>
      <c r="M102" s="260"/>
      <c r="N102" s="287" t="s">
        <v>152</v>
      </c>
      <c r="P102" s="260"/>
      <c r="S102" s="262"/>
    </row>
    <row r="103" spans="1:79" s="79" customFormat="1" ht="15" customHeight="1">
      <c r="B103" s="284" t="s">
        <v>346</v>
      </c>
      <c r="C103" s="203"/>
      <c r="D103" s="263"/>
      <c r="H103" s="284" t="s">
        <v>349</v>
      </c>
      <c r="I103" s="203"/>
      <c r="J103" s="263"/>
      <c r="K103" s="265"/>
      <c r="L103" s="258"/>
      <c r="M103" s="258"/>
      <c r="N103" s="266"/>
      <c r="P103" s="258"/>
      <c r="S103" s="258"/>
    </row>
    <row r="104" spans="1:79" s="80" customFormat="1" ht="15" customHeight="1">
      <c r="B104" s="208"/>
      <c r="C104" s="203"/>
      <c r="D104" s="267"/>
      <c r="H104" s="267"/>
      <c r="I104" s="267"/>
      <c r="J104" s="267"/>
      <c r="K104" s="267"/>
      <c r="L104" s="258"/>
      <c r="M104" s="258"/>
      <c r="N104" s="266"/>
      <c r="P104" s="258"/>
      <c r="S104" s="258"/>
    </row>
    <row r="105" spans="1:79" s="80" customFormat="1" ht="15" customHeight="1">
      <c r="B105" s="208"/>
      <c r="C105" s="203"/>
      <c r="D105" s="268"/>
      <c r="H105" s="258"/>
      <c r="I105" s="269"/>
      <c r="J105" s="270"/>
      <c r="K105" s="194"/>
      <c r="L105" s="258"/>
      <c r="M105" s="258"/>
      <c r="N105" s="266"/>
      <c r="P105" s="258"/>
      <c r="S105" s="258"/>
    </row>
    <row r="106" spans="1:79" s="82" customFormat="1" ht="15.75">
      <c r="B106" s="208"/>
      <c r="C106" s="203"/>
      <c r="D106" s="268"/>
      <c r="H106" s="258"/>
      <c r="I106" s="269"/>
      <c r="J106" s="270"/>
      <c r="K106" s="194"/>
      <c r="L106" s="258"/>
      <c r="M106" s="258"/>
      <c r="N106" s="266"/>
      <c r="P106" s="258"/>
      <c r="S106" s="258"/>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4"/>
      <c r="BR106" s="84"/>
      <c r="BS106" s="84"/>
      <c r="BT106" s="84"/>
      <c r="BU106" s="84"/>
      <c r="BV106" s="84"/>
      <c r="BW106" s="84"/>
      <c r="BX106" s="84"/>
      <c r="BY106" s="84"/>
      <c r="BZ106" s="84"/>
      <c r="CA106" s="84"/>
    </row>
    <row r="107" spans="1:79" s="81" customFormat="1" ht="15.75">
      <c r="B107" s="208"/>
      <c r="C107" s="203"/>
      <c r="D107" s="268"/>
      <c r="H107" s="258"/>
      <c r="I107" s="269"/>
      <c r="J107" s="270"/>
      <c r="K107" s="194"/>
      <c r="L107" s="258"/>
      <c r="M107" s="258"/>
      <c r="N107" s="266"/>
      <c r="P107" s="258"/>
      <c r="S107" s="258"/>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8"/>
      <c r="BR107" s="88"/>
      <c r="BS107" s="88"/>
      <c r="BT107" s="88"/>
      <c r="BU107" s="88"/>
      <c r="BV107" s="88"/>
      <c r="BW107" s="88"/>
      <c r="BX107" s="88"/>
      <c r="BY107" s="88"/>
      <c r="BZ107" s="88"/>
      <c r="CA107" s="88"/>
    </row>
    <row r="108" spans="1:79" s="81" customFormat="1" ht="15.75">
      <c r="B108" s="285" t="s">
        <v>347</v>
      </c>
      <c r="C108" s="209"/>
      <c r="D108" s="209"/>
      <c r="G108" s="288" t="s">
        <v>355</v>
      </c>
      <c r="H108" s="194"/>
      <c r="I108" s="211"/>
      <c r="J108" s="281"/>
      <c r="K108" s="194" t="s">
        <v>178</v>
      </c>
      <c r="L108" s="210"/>
      <c r="N108" s="210" t="s">
        <v>348</v>
      </c>
      <c r="P108" s="210"/>
      <c r="S108" s="210"/>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8"/>
      <c r="BR108" s="88"/>
      <c r="BS108" s="88"/>
      <c r="BT108" s="88"/>
      <c r="BU108" s="88"/>
      <c r="BV108" s="88"/>
      <c r="BW108" s="88"/>
      <c r="BX108" s="88"/>
      <c r="BY108" s="88"/>
      <c r="BZ108" s="88"/>
      <c r="CA108" s="88"/>
    </row>
    <row r="109" spans="1:79" s="81" customFormat="1" ht="14.25">
      <c r="A109" s="85"/>
      <c r="B109" s="82"/>
      <c r="C109" s="86"/>
      <c r="D109" s="86"/>
      <c r="E109" s="86"/>
      <c r="F109" s="86"/>
      <c r="G109" s="86"/>
      <c r="H109" s="86"/>
      <c r="I109" s="92"/>
      <c r="J109" s="86"/>
      <c r="K109" s="86"/>
      <c r="L109" s="86"/>
      <c r="M109" s="89"/>
      <c r="N109" s="90"/>
      <c r="O109" s="89"/>
      <c r="P109" s="89"/>
      <c r="Q109" s="91"/>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8"/>
      <c r="BR109" s="88"/>
      <c r="BS109" s="88"/>
      <c r="BT109" s="88"/>
      <c r="BU109" s="88"/>
      <c r="BV109" s="88"/>
      <c r="BW109" s="88"/>
      <c r="BX109" s="88"/>
      <c r="BY109" s="88"/>
      <c r="BZ109" s="88"/>
      <c r="CA109" s="88"/>
    </row>
    <row r="110" spans="1:79" s="81" customFormat="1" ht="14.25">
      <c r="A110" s="85"/>
      <c r="B110" s="82"/>
      <c r="C110" s="86"/>
      <c r="D110" s="86"/>
      <c r="E110" s="86"/>
      <c r="F110" s="86"/>
      <c r="G110" s="86"/>
      <c r="H110" s="86"/>
      <c r="I110" s="86"/>
      <c r="J110" s="86"/>
      <c r="K110" s="86"/>
      <c r="L110" s="86"/>
      <c r="M110" s="86"/>
      <c r="N110" s="86"/>
      <c r="O110" s="86"/>
      <c r="P110" s="89"/>
      <c r="Q110" s="91"/>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8"/>
      <c r="BR110" s="88"/>
      <c r="BS110" s="88"/>
      <c r="BT110" s="88"/>
      <c r="BU110" s="88"/>
      <c r="BV110" s="88"/>
      <c r="BW110" s="88"/>
      <c r="BX110" s="88"/>
      <c r="BY110" s="88"/>
      <c r="BZ110" s="88"/>
      <c r="CA110" s="88"/>
    </row>
    <row r="111" spans="1:79" s="81" customFormat="1" ht="14.25">
      <c r="A111" s="85"/>
      <c r="B111" s="82"/>
      <c r="C111" s="89"/>
      <c r="D111" s="89"/>
      <c r="E111" s="89"/>
      <c r="F111" s="89"/>
      <c r="G111" s="89"/>
      <c r="H111" s="89"/>
      <c r="I111" s="89"/>
      <c r="J111" s="89"/>
      <c r="K111" s="89"/>
      <c r="L111" s="89"/>
      <c r="M111" s="89"/>
      <c r="N111" s="90"/>
      <c r="O111" s="89"/>
      <c r="P111" s="89"/>
      <c r="Q111" s="91"/>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8"/>
      <c r="BR111" s="88"/>
      <c r="BS111" s="88"/>
      <c r="BT111" s="88"/>
      <c r="BU111" s="88"/>
      <c r="BV111" s="88"/>
      <c r="BW111" s="88"/>
      <c r="BX111" s="88"/>
      <c r="BY111" s="88"/>
      <c r="BZ111" s="88"/>
      <c r="CA111" s="88"/>
    </row>
    <row r="112" spans="1:79" s="81" customFormat="1" ht="14.25">
      <c r="A112" s="85"/>
      <c r="B112" s="82"/>
      <c r="C112" s="86"/>
      <c r="D112" s="86"/>
      <c r="E112" s="86"/>
      <c r="F112" s="86"/>
      <c r="G112" s="86"/>
      <c r="H112" s="86"/>
      <c r="I112" s="86"/>
      <c r="J112" s="86"/>
      <c r="K112" s="86"/>
      <c r="L112" s="86"/>
      <c r="M112" s="89"/>
      <c r="N112" s="90"/>
      <c r="O112" s="89"/>
      <c r="P112" s="89"/>
      <c r="Q112" s="91"/>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8"/>
      <c r="BR112" s="88"/>
      <c r="BS112" s="88"/>
      <c r="BT112" s="88"/>
      <c r="BU112" s="88"/>
      <c r="BV112" s="88"/>
      <c r="BW112" s="88"/>
      <c r="BX112" s="88"/>
      <c r="BY112" s="88"/>
      <c r="BZ112" s="88"/>
      <c r="CA112" s="88"/>
    </row>
    <row r="113" spans="1:79" s="81" customFormat="1" ht="14.25">
      <c r="A113" s="85"/>
      <c r="B113" s="82"/>
      <c r="C113" s="89"/>
      <c r="D113" s="89"/>
      <c r="E113" s="89"/>
      <c r="F113" s="89"/>
      <c r="G113" s="89"/>
      <c r="H113" s="89"/>
      <c r="I113" s="89"/>
      <c r="J113" s="89"/>
      <c r="K113" s="89"/>
      <c r="L113" s="89"/>
      <c r="M113" s="89"/>
      <c r="N113" s="90"/>
      <c r="O113" s="89"/>
      <c r="P113" s="89"/>
      <c r="Q113" s="91"/>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8"/>
      <c r="BR113" s="88"/>
      <c r="BS113" s="88"/>
      <c r="BT113" s="88"/>
      <c r="BU113" s="88"/>
      <c r="BV113" s="88"/>
      <c r="BW113" s="88"/>
      <c r="BX113" s="88"/>
      <c r="BY113" s="88"/>
      <c r="BZ113" s="88"/>
      <c r="CA113" s="88"/>
    </row>
    <row r="114" spans="1:79" s="81" customFormat="1" ht="14.25">
      <c r="A114" s="85"/>
      <c r="B114" s="82"/>
      <c r="C114" s="89"/>
      <c r="D114" s="89"/>
      <c r="E114" s="89"/>
      <c r="F114" s="89"/>
      <c r="G114" s="89"/>
      <c r="H114" s="89"/>
      <c r="I114" s="89"/>
      <c r="J114" s="89"/>
      <c r="K114" s="89"/>
      <c r="L114" s="89"/>
      <c r="M114" s="89"/>
      <c r="N114" s="90"/>
      <c r="O114" s="89"/>
      <c r="P114" s="89"/>
      <c r="Q114" s="91"/>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8"/>
      <c r="BR114" s="88"/>
      <c r="BS114" s="88"/>
      <c r="BT114" s="88"/>
      <c r="BU114" s="88"/>
      <c r="BV114" s="88"/>
      <c r="BW114" s="88"/>
      <c r="BX114" s="88"/>
      <c r="BY114" s="88"/>
      <c r="BZ114" s="88"/>
      <c r="CA114" s="88"/>
    </row>
    <row r="115" spans="1:79" s="78" customFormat="1" ht="15.75">
      <c r="A115" s="93"/>
      <c r="B115" s="93"/>
    </row>
  </sheetData>
  <mergeCells count="23">
    <mergeCell ref="B1:D1"/>
    <mergeCell ref="F1:P1"/>
    <mergeCell ref="B2:D2"/>
    <mergeCell ref="F2:P2"/>
    <mergeCell ref="A4:A5"/>
    <mergeCell ref="B4:B5"/>
    <mergeCell ref="C4:C5"/>
    <mergeCell ref="D4:D5"/>
    <mergeCell ref="E4:E5"/>
    <mergeCell ref="F4:L4"/>
    <mergeCell ref="U25:V25"/>
    <mergeCell ref="M4:M5"/>
    <mergeCell ref="N4:N5"/>
    <mergeCell ref="O4:O5"/>
    <mergeCell ref="P4:P5"/>
    <mergeCell ref="S19:T19"/>
    <mergeCell ref="S20:T20"/>
    <mergeCell ref="A97:B97"/>
    <mergeCell ref="S21:T21"/>
    <mergeCell ref="S22:T22"/>
    <mergeCell ref="S23:T23"/>
    <mergeCell ref="S24:T24"/>
    <mergeCell ref="S25:T25"/>
  </mergeCells>
  <pageMargins left="0.11811023622047245" right="0.19685039370078741"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CB149"/>
  <sheetViews>
    <sheetView workbookViewId="0">
      <pane ySplit="7" topLeftCell="A32" activePane="bottomLeft" state="frozen"/>
      <selection pane="bottomLeft" activeCell="S28" sqref="S28"/>
    </sheetView>
  </sheetViews>
  <sheetFormatPr defaultRowHeight="15"/>
  <cols>
    <col min="1" max="1" width="3.5703125" style="230" customWidth="1"/>
    <col min="2" max="2" width="22.42578125" style="226" customWidth="1"/>
    <col min="3" max="3" width="5.28515625" style="225" customWidth="1"/>
    <col min="4" max="4" width="4.7109375" style="225" customWidth="1"/>
    <col min="5" max="5" width="5" style="225" customWidth="1"/>
    <col min="6" max="6" width="4.28515625" style="225" customWidth="1"/>
    <col min="7" max="7" width="3.85546875" style="225" customWidth="1"/>
    <col min="8" max="8" width="6.140625" style="225" customWidth="1"/>
    <col min="9" max="9" width="5.42578125" style="225" customWidth="1"/>
    <col min="10" max="10" width="4.28515625" style="225" customWidth="1"/>
    <col min="11" max="11" width="5.42578125" style="225" customWidth="1"/>
    <col min="12" max="12" width="4.7109375" style="279" customWidth="1"/>
    <col min="13" max="13" width="4.7109375" style="225" customWidth="1"/>
    <col min="14" max="14" width="6.28515625" style="225" customWidth="1"/>
    <col min="15" max="15" width="6.28515625" style="231" customWidth="1"/>
    <col min="16" max="16" width="12.85546875" style="225" customWidth="1"/>
    <col min="17" max="17" width="11.140625" style="225" customWidth="1"/>
    <col min="18" max="18" width="11.42578125" style="225" customWidth="1"/>
    <col min="19" max="19" width="20.85546875" style="111" customWidth="1"/>
    <col min="20" max="20" width="15" style="111" customWidth="1"/>
    <col min="21" max="21" width="11" style="111" customWidth="1"/>
    <col min="22" max="22" width="13.28515625" style="111" customWidth="1"/>
    <col min="23" max="23" width="10.28515625" style="111" customWidth="1"/>
    <col min="24" max="24" width="12.85546875" style="111" customWidth="1"/>
    <col min="25" max="25" width="10.28515625" style="111" customWidth="1"/>
    <col min="26" max="26" width="12" style="111" customWidth="1"/>
    <col min="27" max="27" width="10.28515625" style="111" customWidth="1"/>
    <col min="28" max="28" width="11.85546875" style="111" customWidth="1"/>
    <col min="29" max="29" width="12.85546875" style="111" customWidth="1"/>
    <col min="30" max="68" width="10.28515625" style="111" customWidth="1"/>
    <col min="69" max="79" width="10.28515625" style="112" customWidth="1"/>
    <col min="80" max="256" width="9.140625" style="113"/>
    <col min="257" max="257" width="4.28515625" style="113" customWidth="1"/>
    <col min="258" max="258" width="24.28515625" style="113" customWidth="1"/>
    <col min="259" max="259" width="6" style="113" customWidth="1"/>
    <col min="260" max="260" width="6.5703125" style="113" customWidth="1"/>
    <col min="261" max="263" width="5.42578125" style="113" customWidth="1"/>
    <col min="264" max="264" width="7.140625" style="113" customWidth="1"/>
    <col min="265" max="267" width="5.42578125" style="113" customWidth="1"/>
    <col min="268" max="269" width="5.7109375" style="113" customWidth="1"/>
    <col min="270" max="270" width="7.85546875" style="113" customWidth="1"/>
    <col min="271" max="271" width="7.5703125" style="113" customWidth="1"/>
    <col min="272" max="272" width="10.85546875" style="113" customWidth="1"/>
    <col min="273" max="273" width="9.85546875" style="113" customWidth="1"/>
    <col min="274" max="274" width="10.7109375" style="113" customWidth="1"/>
    <col min="275" max="275" width="9.85546875" style="113" customWidth="1"/>
    <col min="276" max="276" width="15" style="113" customWidth="1"/>
    <col min="277" max="277" width="11" style="113" customWidth="1"/>
    <col min="278" max="278" width="13.28515625" style="113" customWidth="1"/>
    <col min="279" max="279" width="10.28515625" style="113" customWidth="1"/>
    <col min="280" max="280" width="12.85546875" style="113" customWidth="1"/>
    <col min="281" max="281" width="10.28515625" style="113" customWidth="1"/>
    <col min="282" max="282" width="12" style="113" customWidth="1"/>
    <col min="283" max="283" width="10.28515625" style="113" customWidth="1"/>
    <col min="284" max="284" width="11.85546875" style="113" customWidth="1"/>
    <col min="285" max="285" width="12.85546875" style="113" customWidth="1"/>
    <col min="286" max="335" width="10.28515625" style="113" customWidth="1"/>
    <col min="336" max="512" width="9.140625" style="113"/>
    <col min="513" max="513" width="4.28515625" style="113" customWidth="1"/>
    <col min="514" max="514" width="24.28515625" style="113" customWidth="1"/>
    <col min="515" max="515" width="6" style="113" customWidth="1"/>
    <col min="516" max="516" width="6.5703125" style="113" customWidth="1"/>
    <col min="517" max="519" width="5.42578125" style="113" customWidth="1"/>
    <col min="520" max="520" width="7.140625" style="113" customWidth="1"/>
    <col min="521" max="523" width="5.42578125" style="113" customWidth="1"/>
    <col min="524" max="525" width="5.7109375" style="113" customWidth="1"/>
    <col min="526" max="526" width="7.85546875" style="113" customWidth="1"/>
    <col min="527" max="527" width="7.5703125" style="113" customWidth="1"/>
    <col min="528" max="528" width="10.85546875" style="113" customWidth="1"/>
    <col min="529" max="529" width="9.85546875" style="113" customWidth="1"/>
    <col min="530" max="530" width="10.7109375" style="113" customWidth="1"/>
    <col min="531" max="531" width="9.85546875" style="113" customWidth="1"/>
    <col min="532" max="532" width="15" style="113" customWidth="1"/>
    <col min="533" max="533" width="11" style="113" customWidth="1"/>
    <col min="534" max="534" width="13.28515625" style="113" customWidth="1"/>
    <col min="535" max="535" width="10.28515625" style="113" customWidth="1"/>
    <col min="536" max="536" width="12.85546875" style="113" customWidth="1"/>
    <col min="537" max="537" width="10.28515625" style="113" customWidth="1"/>
    <col min="538" max="538" width="12" style="113" customWidth="1"/>
    <col min="539" max="539" width="10.28515625" style="113" customWidth="1"/>
    <col min="540" max="540" width="11.85546875" style="113" customWidth="1"/>
    <col min="541" max="541" width="12.85546875" style="113" customWidth="1"/>
    <col min="542" max="591" width="10.28515625" style="113" customWidth="1"/>
    <col min="592" max="768" width="9.140625" style="113"/>
    <col min="769" max="769" width="4.28515625" style="113" customWidth="1"/>
    <col min="770" max="770" width="24.28515625" style="113" customWidth="1"/>
    <col min="771" max="771" width="6" style="113" customWidth="1"/>
    <col min="772" max="772" width="6.5703125" style="113" customWidth="1"/>
    <col min="773" max="775" width="5.42578125" style="113" customWidth="1"/>
    <col min="776" max="776" width="7.140625" style="113" customWidth="1"/>
    <col min="777" max="779" width="5.42578125" style="113" customWidth="1"/>
    <col min="780" max="781" width="5.7109375" style="113" customWidth="1"/>
    <col min="782" max="782" width="7.85546875" style="113" customWidth="1"/>
    <col min="783" max="783" width="7.5703125" style="113" customWidth="1"/>
    <col min="784" max="784" width="10.85546875" style="113" customWidth="1"/>
    <col min="785" max="785" width="9.85546875" style="113" customWidth="1"/>
    <col min="786" max="786" width="10.7109375" style="113" customWidth="1"/>
    <col min="787" max="787" width="9.85546875" style="113" customWidth="1"/>
    <col min="788" max="788" width="15" style="113" customWidth="1"/>
    <col min="789" max="789" width="11" style="113" customWidth="1"/>
    <col min="790" max="790" width="13.28515625" style="113" customWidth="1"/>
    <col min="791" max="791" width="10.28515625" style="113" customWidth="1"/>
    <col min="792" max="792" width="12.85546875" style="113" customWidth="1"/>
    <col min="793" max="793" width="10.28515625" style="113" customWidth="1"/>
    <col min="794" max="794" width="12" style="113" customWidth="1"/>
    <col min="795" max="795" width="10.28515625" style="113" customWidth="1"/>
    <col min="796" max="796" width="11.85546875" style="113" customWidth="1"/>
    <col min="797" max="797" width="12.85546875" style="113" customWidth="1"/>
    <col min="798" max="847" width="10.28515625" style="113" customWidth="1"/>
    <col min="848" max="1024" width="9.140625" style="113"/>
    <col min="1025" max="1025" width="4.28515625" style="113" customWidth="1"/>
    <col min="1026" max="1026" width="24.28515625" style="113" customWidth="1"/>
    <col min="1027" max="1027" width="6" style="113" customWidth="1"/>
    <col min="1028" max="1028" width="6.5703125" style="113" customWidth="1"/>
    <col min="1029" max="1031" width="5.42578125" style="113" customWidth="1"/>
    <col min="1032" max="1032" width="7.140625" style="113" customWidth="1"/>
    <col min="1033" max="1035" width="5.42578125" style="113" customWidth="1"/>
    <col min="1036" max="1037" width="5.7109375" style="113" customWidth="1"/>
    <col min="1038" max="1038" width="7.85546875" style="113" customWidth="1"/>
    <col min="1039" max="1039" width="7.5703125" style="113" customWidth="1"/>
    <col min="1040" max="1040" width="10.85546875" style="113" customWidth="1"/>
    <col min="1041" max="1041" width="9.85546875" style="113" customWidth="1"/>
    <col min="1042" max="1042" width="10.7109375" style="113" customWidth="1"/>
    <col min="1043" max="1043" width="9.85546875" style="113" customWidth="1"/>
    <col min="1044" max="1044" width="15" style="113" customWidth="1"/>
    <col min="1045" max="1045" width="11" style="113" customWidth="1"/>
    <col min="1046" max="1046" width="13.28515625" style="113" customWidth="1"/>
    <col min="1047" max="1047" width="10.28515625" style="113" customWidth="1"/>
    <col min="1048" max="1048" width="12.85546875" style="113" customWidth="1"/>
    <col min="1049" max="1049" width="10.28515625" style="113" customWidth="1"/>
    <col min="1050" max="1050" width="12" style="113" customWidth="1"/>
    <col min="1051" max="1051" width="10.28515625" style="113" customWidth="1"/>
    <col min="1052" max="1052" width="11.85546875" style="113" customWidth="1"/>
    <col min="1053" max="1053" width="12.85546875" style="113" customWidth="1"/>
    <col min="1054" max="1103" width="10.28515625" style="113" customWidth="1"/>
    <col min="1104" max="1280" width="9.140625" style="113"/>
    <col min="1281" max="1281" width="4.28515625" style="113" customWidth="1"/>
    <col min="1282" max="1282" width="24.28515625" style="113" customWidth="1"/>
    <col min="1283" max="1283" width="6" style="113" customWidth="1"/>
    <col min="1284" max="1284" width="6.5703125" style="113" customWidth="1"/>
    <col min="1285" max="1287" width="5.42578125" style="113" customWidth="1"/>
    <col min="1288" max="1288" width="7.140625" style="113" customWidth="1"/>
    <col min="1289" max="1291" width="5.42578125" style="113" customWidth="1"/>
    <col min="1292" max="1293" width="5.7109375" style="113" customWidth="1"/>
    <col min="1294" max="1294" width="7.85546875" style="113" customWidth="1"/>
    <col min="1295" max="1295" width="7.5703125" style="113" customWidth="1"/>
    <col min="1296" max="1296" width="10.85546875" style="113" customWidth="1"/>
    <col min="1297" max="1297" width="9.85546875" style="113" customWidth="1"/>
    <col min="1298" max="1298" width="10.7109375" style="113" customWidth="1"/>
    <col min="1299" max="1299" width="9.85546875" style="113" customWidth="1"/>
    <col min="1300" max="1300" width="15" style="113" customWidth="1"/>
    <col min="1301" max="1301" width="11" style="113" customWidth="1"/>
    <col min="1302" max="1302" width="13.28515625" style="113" customWidth="1"/>
    <col min="1303" max="1303" width="10.28515625" style="113" customWidth="1"/>
    <col min="1304" max="1304" width="12.85546875" style="113" customWidth="1"/>
    <col min="1305" max="1305" width="10.28515625" style="113" customWidth="1"/>
    <col min="1306" max="1306" width="12" style="113" customWidth="1"/>
    <col min="1307" max="1307" width="10.28515625" style="113" customWidth="1"/>
    <col min="1308" max="1308" width="11.85546875" style="113" customWidth="1"/>
    <col min="1309" max="1309" width="12.85546875" style="113" customWidth="1"/>
    <col min="1310" max="1359" width="10.28515625" style="113" customWidth="1"/>
    <col min="1360" max="1536" width="9.140625" style="113"/>
    <col min="1537" max="1537" width="4.28515625" style="113" customWidth="1"/>
    <col min="1538" max="1538" width="24.28515625" style="113" customWidth="1"/>
    <col min="1539" max="1539" width="6" style="113" customWidth="1"/>
    <col min="1540" max="1540" width="6.5703125" style="113" customWidth="1"/>
    <col min="1541" max="1543" width="5.42578125" style="113" customWidth="1"/>
    <col min="1544" max="1544" width="7.140625" style="113" customWidth="1"/>
    <col min="1545" max="1547" width="5.42578125" style="113" customWidth="1"/>
    <col min="1548" max="1549" width="5.7109375" style="113" customWidth="1"/>
    <col min="1550" max="1550" width="7.85546875" style="113" customWidth="1"/>
    <col min="1551" max="1551" width="7.5703125" style="113" customWidth="1"/>
    <col min="1552" max="1552" width="10.85546875" style="113" customWidth="1"/>
    <col min="1553" max="1553" width="9.85546875" style="113" customWidth="1"/>
    <col min="1554" max="1554" width="10.7109375" style="113" customWidth="1"/>
    <col min="1555" max="1555" width="9.85546875" style="113" customWidth="1"/>
    <col min="1556" max="1556" width="15" style="113" customWidth="1"/>
    <col min="1557" max="1557" width="11" style="113" customWidth="1"/>
    <col min="1558" max="1558" width="13.28515625" style="113" customWidth="1"/>
    <col min="1559" max="1559" width="10.28515625" style="113" customWidth="1"/>
    <col min="1560" max="1560" width="12.85546875" style="113" customWidth="1"/>
    <col min="1561" max="1561" width="10.28515625" style="113" customWidth="1"/>
    <col min="1562" max="1562" width="12" style="113" customWidth="1"/>
    <col min="1563" max="1563" width="10.28515625" style="113" customWidth="1"/>
    <col min="1564" max="1564" width="11.85546875" style="113" customWidth="1"/>
    <col min="1565" max="1565" width="12.85546875" style="113" customWidth="1"/>
    <col min="1566" max="1615" width="10.28515625" style="113" customWidth="1"/>
    <col min="1616" max="1792" width="9.140625" style="113"/>
    <col min="1793" max="1793" width="4.28515625" style="113" customWidth="1"/>
    <col min="1794" max="1794" width="24.28515625" style="113" customWidth="1"/>
    <col min="1795" max="1795" width="6" style="113" customWidth="1"/>
    <col min="1796" max="1796" width="6.5703125" style="113" customWidth="1"/>
    <col min="1797" max="1799" width="5.42578125" style="113" customWidth="1"/>
    <col min="1800" max="1800" width="7.140625" style="113" customWidth="1"/>
    <col min="1801" max="1803" width="5.42578125" style="113" customWidth="1"/>
    <col min="1804" max="1805" width="5.7109375" style="113" customWidth="1"/>
    <col min="1806" max="1806" width="7.85546875" style="113" customWidth="1"/>
    <col min="1807" max="1807" width="7.5703125" style="113" customWidth="1"/>
    <col min="1808" max="1808" width="10.85546875" style="113" customWidth="1"/>
    <col min="1809" max="1809" width="9.85546875" style="113" customWidth="1"/>
    <col min="1810" max="1810" width="10.7109375" style="113" customWidth="1"/>
    <col min="1811" max="1811" width="9.85546875" style="113" customWidth="1"/>
    <col min="1812" max="1812" width="15" style="113" customWidth="1"/>
    <col min="1813" max="1813" width="11" style="113" customWidth="1"/>
    <col min="1814" max="1814" width="13.28515625" style="113" customWidth="1"/>
    <col min="1815" max="1815" width="10.28515625" style="113" customWidth="1"/>
    <col min="1816" max="1816" width="12.85546875" style="113" customWidth="1"/>
    <col min="1817" max="1817" width="10.28515625" style="113" customWidth="1"/>
    <col min="1818" max="1818" width="12" style="113" customWidth="1"/>
    <col min="1819" max="1819" width="10.28515625" style="113" customWidth="1"/>
    <col min="1820" max="1820" width="11.85546875" style="113" customWidth="1"/>
    <col min="1821" max="1821" width="12.85546875" style="113" customWidth="1"/>
    <col min="1822" max="1871" width="10.28515625" style="113" customWidth="1"/>
    <col min="1872" max="2048" width="9.140625" style="113"/>
    <col min="2049" max="2049" width="4.28515625" style="113" customWidth="1"/>
    <col min="2050" max="2050" width="24.28515625" style="113" customWidth="1"/>
    <col min="2051" max="2051" width="6" style="113" customWidth="1"/>
    <col min="2052" max="2052" width="6.5703125" style="113" customWidth="1"/>
    <col min="2053" max="2055" width="5.42578125" style="113" customWidth="1"/>
    <col min="2056" max="2056" width="7.140625" style="113" customWidth="1"/>
    <col min="2057" max="2059" width="5.42578125" style="113" customWidth="1"/>
    <col min="2060" max="2061" width="5.7109375" style="113" customWidth="1"/>
    <col min="2062" max="2062" width="7.85546875" style="113" customWidth="1"/>
    <col min="2063" max="2063" width="7.5703125" style="113" customWidth="1"/>
    <col min="2064" max="2064" width="10.85546875" style="113" customWidth="1"/>
    <col min="2065" max="2065" width="9.85546875" style="113" customWidth="1"/>
    <col min="2066" max="2066" width="10.7109375" style="113" customWidth="1"/>
    <col min="2067" max="2067" width="9.85546875" style="113" customWidth="1"/>
    <col min="2068" max="2068" width="15" style="113" customWidth="1"/>
    <col min="2069" max="2069" width="11" style="113" customWidth="1"/>
    <col min="2070" max="2070" width="13.28515625" style="113" customWidth="1"/>
    <col min="2071" max="2071" width="10.28515625" style="113" customWidth="1"/>
    <col min="2072" max="2072" width="12.85546875" style="113" customWidth="1"/>
    <col min="2073" max="2073" width="10.28515625" style="113" customWidth="1"/>
    <col min="2074" max="2074" width="12" style="113" customWidth="1"/>
    <col min="2075" max="2075" width="10.28515625" style="113" customWidth="1"/>
    <col min="2076" max="2076" width="11.85546875" style="113" customWidth="1"/>
    <col min="2077" max="2077" width="12.85546875" style="113" customWidth="1"/>
    <col min="2078" max="2127" width="10.28515625" style="113" customWidth="1"/>
    <col min="2128" max="2304" width="9.140625" style="113"/>
    <col min="2305" max="2305" width="4.28515625" style="113" customWidth="1"/>
    <col min="2306" max="2306" width="24.28515625" style="113" customWidth="1"/>
    <col min="2307" max="2307" width="6" style="113" customWidth="1"/>
    <col min="2308" max="2308" width="6.5703125" style="113" customWidth="1"/>
    <col min="2309" max="2311" width="5.42578125" style="113" customWidth="1"/>
    <col min="2312" max="2312" width="7.140625" style="113" customWidth="1"/>
    <col min="2313" max="2315" width="5.42578125" style="113" customWidth="1"/>
    <col min="2316" max="2317" width="5.7109375" style="113" customWidth="1"/>
    <col min="2318" max="2318" width="7.85546875" style="113" customWidth="1"/>
    <col min="2319" max="2319" width="7.5703125" style="113" customWidth="1"/>
    <col min="2320" max="2320" width="10.85546875" style="113" customWidth="1"/>
    <col min="2321" max="2321" width="9.85546875" style="113" customWidth="1"/>
    <col min="2322" max="2322" width="10.7109375" style="113" customWidth="1"/>
    <col min="2323" max="2323" width="9.85546875" style="113" customWidth="1"/>
    <col min="2324" max="2324" width="15" style="113" customWidth="1"/>
    <col min="2325" max="2325" width="11" style="113" customWidth="1"/>
    <col min="2326" max="2326" width="13.28515625" style="113" customWidth="1"/>
    <col min="2327" max="2327" width="10.28515625" style="113" customWidth="1"/>
    <col min="2328" max="2328" width="12.85546875" style="113" customWidth="1"/>
    <col min="2329" max="2329" width="10.28515625" style="113" customWidth="1"/>
    <col min="2330" max="2330" width="12" style="113" customWidth="1"/>
    <col min="2331" max="2331" width="10.28515625" style="113" customWidth="1"/>
    <col min="2332" max="2332" width="11.85546875" style="113" customWidth="1"/>
    <col min="2333" max="2333" width="12.85546875" style="113" customWidth="1"/>
    <col min="2334" max="2383" width="10.28515625" style="113" customWidth="1"/>
    <col min="2384" max="2560" width="9.140625" style="113"/>
    <col min="2561" max="2561" width="4.28515625" style="113" customWidth="1"/>
    <col min="2562" max="2562" width="24.28515625" style="113" customWidth="1"/>
    <col min="2563" max="2563" width="6" style="113" customWidth="1"/>
    <col min="2564" max="2564" width="6.5703125" style="113" customWidth="1"/>
    <col min="2565" max="2567" width="5.42578125" style="113" customWidth="1"/>
    <col min="2568" max="2568" width="7.140625" style="113" customWidth="1"/>
    <col min="2569" max="2571" width="5.42578125" style="113" customWidth="1"/>
    <col min="2572" max="2573" width="5.7109375" style="113" customWidth="1"/>
    <col min="2574" max="2574" width="7.85546875" style="113" customWidth="1"/>
    <col min="2575" max="2575" width="7.5703125" style="113" customWidth="1"/>
    <col min="2576" max="2576" width="10.85546875" style="113" customWidth="1"/>
    <col min="2577" max="2577" width="9.85546875" style="113" customWidth="1"/>
    <col min="2578" max="2578" width="10.7109375" style="113" customWidth="1"/>
    <col min="2579" max="2579" width="9.85546875" style="113" customWidth="1"/>
    <col min="2580" max="2580" width="15" style="113" customWidth="1"/>
    <col min="2581" max="2581" width="11" style="113" customWidth="1"/>
    <col min="2582" max="2582" width="13.28515625" style="113" customWidth="1"/>
    <col min="2583" max="2583" width="10.28515625" style="113" customWidth="1"/>
    <col min="2584" max="2584" width="12.85546875" style="113" customWidth="1"/>
    <col min="2585" max="2585" width="10.28515625" style="113" customWidth="1"/>
    <col min="2586" max="2586" width="12" style="113" customWidth="1"/>
    <col min="2587" max="2587" width="10.28515625" style="113" customWidth="1"/>
    <col min="2588" max="2588" width="11.85546875" style="113" customWidth="1"/>
    <col min="2589" max="2589" width="12.85546875" style="113" customWidth="1"/>
    <col min="2590" max="2639" width="10.28515625" style="113" customWidth="1"/>
    <col min="2640" max="2816" width="9.140625" style="113"/>
    <col min="2817" max="2817" width="4.28515625" style="113" customWidth="1"/>
    <col min="2818" max="2818" width="24.28515625" style="113" customWidth="1"/>
    <col min="2819" max="2819" width="6" style="113" customWidth="1"/>
    <col min="2820" max="2820" width="6.5703125" style="113" customWidth="1"/>
    <col min="2821" max="2823" width="5.42578125" style="113" customWidth="1"/>
    <col min="2824" max="2824" width="7.140625" style="113" customWidth="1"/>
    <col min="2825" max="2827" width="5.42578125" style="113" customWidth="1"/>
    <col min="2828" max="2829" width="5.7109375" style="113" customWidth="1"/>
    <col min="2830" max="2830" width="7.85546875" style="113" customWidth="1"/>
    <col min="2831" max="2831" width="7.5703125" style="113" customWidth="1"/>
    <col min="2832" max="2832" width="10.85546875" style="113" customWidth="1"/>
    <col min="2833" max="2833" width="9.85546875" style="113" customWidth="1"/>
    <col min="2834" max="2834" width="10.7109375" style="113" customWidth="1"/>
    <col min="2835" max="2835" width="9.85546875" style="113" customWidth="1"/>
    <col min="2836" max="2836" width="15" style="113" customWidth="1"/>
    <col min="2837" max="2837" width="11" style="113" customWidth="1"/>
    <col min="2838" max="2838" width="13.28515625" style="113" customWidth="1"/>
    <col min="2839" max="2839" width="10.28515625" style="113" customWidth="1"/>
    <col min="2840" max="2840" width="12.85546875" style="113" customWidth="1"/>
    <col min="2841" max="2841" width="10.28515625" style="113" customWidth="1"/>
    <col min="2842" max="2842" width="12" style="113" customWidth="1"/>
    <col min="2843" max="2843" width="10.28515625" style="113" customWidth="1"/>
    <col min="2844" max="2844" width="11.85546875" style="113" customWidth="1"/>
    <col min="2845" max="2845" width="12.85546875" style="113" customWidth="1"/>
    <col min="2846" max="2895" width="10.28515625" style="113" customWidth="1"/>
    <col min="2896" max="3072" width="9.140625" style="113"/>
    <col min="3073" max="3073" width="4.28515625" style="113" customWidth="1"/>
    <col min="3074" max="3074" width="24.28515625" style="113" customWidth="1"/>
    <col min="3075" max="3075" width="6" style="113" customWidth="1"/>
    <col min="3076" max="3076" width="6.5703125" style="113" customWidth="1"/>
    <col min="3077" max="3079" width="5.42578125" style="113" customWidth="1"/>
    <col min="3080" max="3080" width="7.140625" style="113" customWidth="1"/>
    <col min="3081" max="3083" width="5.42578125" style="113" customWidth="1"/>
    <col min="3084" max="3085" width="5.7109375" style="113" customWidth="1"/>
    <col min="3086" max="3086" width="7.85546875" style="113" customWidth="1"/>
    <col min="3087" max="3087" width="7.5703125" style="113" customWidth="1"/>
    <col min="3088" max="3088" width="10.85546875" style="113" customWidth="1"/>
    <col min="3089" max="3089" width="9.85546875" style="113" customWidth="1"/>
    <col min="3090" max="3090" width="10.7109375" style="113" customWidth="1"/>
    <col min="3091" max="3091" width="9.85546875" style="113" customWidth="1"/>
    <col min="3092" max="3092" width="15" style="113" customWidth="1"/>
    <col min="3093" max="3093" width="11" style="113" customWidth="1"/>
    <col min="3094" max="3094" width="13.28515625" style="113" customWidth="1"/>
    <col min="3095" max="3095" width="10.28515625" style="113" customWidth="1"/>
    <col min="3096" max="3096" width="12.85546875" style="113" customWidth="1"/>
    <col min="3097" max="3097" width="10.28515625" style="113" customWidth="1"/>
    <col min="3098" max="3098" width="12" style="113" customWidth="1"/>
    <col min="3099" max="3099" width="10.28515625" style="113" customWidth="1"/>
    <col min="3100" max="3100" width="11.85546875" style="113" customWidth="1"/>
    <col min="3101" max="3101" width="12.85546875" style="113" customWidth="1"/>
    <col min="3102" max="3151" width="10.28515625" style="113" customWidth="1"/>
    <col min="3152" max="3328" width="9.140625" style="113"/>
    <col min="3329" max="3329" width="4.28515625" style="113" customWidth="1"/>
    <col min="3330" max="3330" width="24.28515625" style="113" customWidth="1"/>
    <col min="3331" max="3331" width="6" style="113" customWidth="1"/>
    <col min="3332" max="3332" width="6.5703125" style="113" customWidth="1"/>
    <col min="3333" max="3335" width="5.42578125" style="113" customWidth="1"/>
    <col min="3336" max="3336" width="7.140625" style="113" customWidth="1"/>
    <col min="3337" max="3339" width="5.42578125" style="113" customWidth="1"/>
    <col min="3340" max="3341" width="5.7109375" style="113" customWidth="1"/>
    <col min="3342" max="3342" width="7.85546875" style="113" customWidth="1"/>
    <col min="3343" max="3343" width="7.5703125" style="113" customWidth="1"/>
    <col min="3344" max="3344" width="10.85546875" style="113" customWidth="1"/>
    <col min="3345" max="3345" width="9.85546875" style="113" customWidth="1"/>
    <col min="3346" max="3346" width="10.7109375" style="113" customWidth="1"/>
    <col min="3347" max="3347" width="9.85546875" style="113" customWidth="1"/>
    <col min="3348" max="3348" width="15" style="113" customWidth="1"/>
    <col min="3349" max="3349" width="11" style="113" customWidth="1"/>
    <col min="3350" max="3350" width="13.28515625" style="113" customWidth="1"/>
    <col min="3351" max="3351" width="10.28515625" style="113" customWidth="1"/>
    <col min="3352" max="3352" width="12.85546875" style="113" customWidth="1"/>
    <col min="3353" max="3353" width="10.28515625" style="113" customWidth="1"/>
    <col min="3354" max="3354" width="12" style="113" customWidth="1"/>
    <col min="3355" max="3355" width="10.28515625" style="113" customWidth="1"/>
    <col min="3356" max="3356" width="11.85546875" style="113" customWidth="1"/>
    <col min="3357" max="3357" width="12.85546875" style="113" customWidth="1"/>
    <col min="3358" max="3407" width="10.28515625" style="113" customWidth="1"/>
    <col min="3408" max="3584" width="9.140625" style="113"/>
    <col min="3585" max="3585" width="4.28515625" style="113" customWidth="1"/>
    <col min="3586" max="3586" width="24.28515625" style="113" customWidth="1"/>
    <col min="3587" max="3587" width="6" style="113" customWidth="1"/>
    <col min="3588" max="3588" width="6.5703125" style="113" customWidth="1"/>
    <col min="3589" max="3591" width="5.42578125" style="113" customWidth="1"/>
    <col min="3592" max="3592" width="7.140625" style="113" customWidth="1"/>
    <col min="3593" max="3595" width="5.42578125" style="113" customWidth="1"/>
    <col min="3596" max="3597" width="5.7109375" style="113" customWidth="1"/>
    <col min="3598" max="3598" width="7.85546875" style="113" customWidth="1"/>
    <col min="3599" max="3599" width="7.5703125" style="113" customWidth="1"/>
    <col min="3600" max="3600" width="10.85546875" style="113" customWidth="1"/>
    <col min="3601" max="3601" width="9.85546875" style="113" customWidth="1"/>
    <col min="3602" max="3602" width="10.7109375" style="113" customWidth="1"/>
    <col min="3603" max="3603" width="9.85546875" style="113" customWidth="1"/>
    <col min="3604" max="3604" width="15" style="113" customWidth="1"/>
    <col min="3605" max="3605" width="11" style="113" customWidth="1"/>
    <col min="3606" max="3606" width="13.28515625" style="113" customWidth="1"/>
    <col min="3607" max="3607" width="10.28515625" style="113" customWidth="1"/>
    <col min="3608" max="3608" width="12.85546875" style="113" customWidth="1"/>
    <col min="3609" max="3609" width="10.28515625" style="113" customWidth="1"/>
    <col min="3610" max="3610" width="12" style="113" customWidth="1"/>
    <col min="3611" max="3611" width="10.28515625" style="113" customWidth="1"/>
    <col min="3612" max="3612" width="11.85546875" style="113" customWidth="1"/>
    <col min="3613" max="3613" width="12.85546875" style="113" customWidth="1"/>
    <col min="3614" max="3663" width="10.28515625" style="113" customWidth="1"/>
    <col min="3664" max="3840" width="9.140625" style="113"/>
    <col min="3841" max="3841" width="4.28515625" style="113" customWidth="1"/>
    <col min="3842" max="3842" width="24.28515625" style="113" customWidth="1"/>
    <col min="3843" max="3843" width="6" style="113" customWidth="1"/>
    <col min="3844" max="3844" width="6.5703125" style="113" customWidth="1"/>
    <col min="3845" max="3847" width="5.42578125" style="113" customWidth="1"/>
    <col min="3848" max="3848" width="7.140625" style="113" customWidth="1"/>
    <col min="3849" max="3851" width="5.42578125" style="113" customWidth="1"/>
    <col min="3852" max="3853" width="5.7109375" style="113" customWidth="1"/>
    <col min="3854" max="3854" width="7.85546875" style="113" customWidth="1"/>
    <col min="3855" max="3855" width="7.5703125" style="113" customWidth="1"/>
    <col min="3856" max="3856" width="10.85546875" style="113" customWidth="1"/>
    <col min="3857" max="3857" width="9.85546875" style="113" customWidth="1"/>
    <col min="3858" max="3858" width="10.7109375" style="113" customWidth="1"/>
    <col min="3859" max="3859" width="9.85546875" style="113" customWidth="1"/>
    <col min="3860" max="3860" width="15" style="113" customWidth="1"/>
    <col min="3861" max="3861" width="11" style="113" customWidth="1"/>
    <col min="3862" max="3862" width="13.28515625" style="113" customWidth="1"/>
    <col min="3863" max="3863" width="10.28515625" style="113" customWidth="1"/>
    <col min="3864" max="3864" width="12.85546875" style="113" customWidth="1"/>
    <col min="3865" max="3865" width="10.28515625" style="113" customWidth="1"/>
    <col min="3866" max="3866" width="12" style="113" customWidth="1"/>
    <col min="3867" max="3867" width="10.28515625" style="113" customWidth="1"/>
    <col min="3868" max="3868" width="11.85546875" style="113" customWidth="1"/>
    <col min="3869" max="3869" width="12.85546875" style="113" customWidth="1"/>
    <col min="3870" max="3919" width="10.28515625" style="113" customWidth="1"/>
    <col min="3920" max="4096" width="9.140625" style="113"/>
    <col min="4097" max="4097" width="4.28515625" style="113" customWidth="1"/>
    <col min="4098" max="4098" width="24.28515625" style="113" customWidth="1"/>
    <col min="4099" max="4099" width="6" style="113" customWidth="1"/>
    <col min="4100" max="4100" width="6.5703125" style="113" customWidth="1"/>
    <col min="4101" max="4103" width="5.42578125" style="113" customWidth="1"/>
    <col min="4104" max="4104" width="7.140625" style="113" customWidth="1"/>
    <col min="4105" max="4107" width="5.42578125" style="113" customWidth="1"/>
    <col min="4108" max="4109" width="5.7109375" style="113" customWidth="1"/>
    <col min="4110" max="4110" width="7.85546875" style="113" customWidth="1"/>
    <col min="4111" max="4111" width="7.5703125" style="113" customWidth="1"/>
    <col min="4112" max="4112" width="10.85546875" style="113" customWidth="1"/>
    <col min="4113" max="4113" width="9.85546875" style="113" customWidth="1"/>
    <col min="4114" max="4114" width="10.7109375" style="113" customWidth="1"/>
    <col min="4115" max="4115" width="9.85546875" style="113" customWidth="1"/>
    <col min="4116" max="4116" width="15" style="113" customWidth="1"/>
    <col min="4117" max="4117" width="11" style="113" customWidth="1"/>
    <col min="4118" max="4118" width="13.28515625" style="113" customWidth="1"/>
    <col min="4119" max="4119" width="10.28515625" style="113" customWidth="1"/>
    <col min="4120" max="4120" width="12.85546875" style="113" customWidth="1"/>
    <col min="4121" max="4121" width="10.28515625" style="113" customWidth="1"/>
    <col min="4122" max="4122" width="12" style="113" customWidth="1"/>
    <col min="4123" max="4123" width="10.28515625" style="113" customWidth="1"/>
    <col min="4124" max="4124" width="11.85546875" style="113" customWidth="1"/>
    <col min="4125" max="4125" width="12.85546875" style="113" customWidth="1"/>
    <col min="4126" max="4175" width="10.28515625" style="113" customWidth="1"/>
    <col min="4176" max="4352" width="9.140625" style="113"/>
    <col min="4353" max="4353" width="4.28515625" style="113" customWidth="1"/>
    <col min="4354" max="4354" width="24.28515625" style="113" customWidth="1"/>
    <col min="4355" max="4355" width="6" style="113" customWidth="1"/>
    <col min="4356" max="4356" width="6.5703125" style="113" customWidth="1"/>
    <col min="4357" max="4359" width="5.42578125" style="113" customWidth="1"/>
    <col min="4360" max="4360" width="7.140625" style="113" customWidth="1"/>
    <col min="4361" max="4363" width="5.42578125" style="113" customWidth="1"/>
    <col min="4364" max="4365" width="5.7109375" style="113" customWidth="1"/>
    <col min="4366" max="4366" width="7.85546875" style="113" customWidth="1"/>
    <col min="4367" max="4367" width="7.5703125" style="113" customWidth="1"/>
    <col min="4368" max="4368" width="10.85546875" style="113" customWidth="1"/>
    <col min="4369" max="4369" width="9.85546875" style="113" customWidth="1"/>
    <col min="4370" max="4370" width="10.7109375" style="113" customWidth="1"/>
    <col min="4371" max="4371" width="9.85546875" style="113" customWidth="1"/>
    <col min="4372" max="4372" width="15" style="113" customWidth="1"/>
    <col min="4373" max="4373" width="11" style="113" customWidth="1"/>
    <col min="4374" max="4374" width="13.28515625" style="113" customWidth="1"/>
    <col min="4375" max="4375" width="10.28515625" style="113" customWidth="1"/>
    <col min="4376" max="4376" width="12.85546875" style="113" customWidth="1"/>
    <col min="4377" max="4377" width="10.28515625" style="113" customWidth="1"/>
    <col min="4378" max="4378" width="12" style="113" customWidth="1"/>
    <col min="4379" max="4379" width="10.28515625" style="113" customWidth="1"/>
    <col min="4380" max="4380" width="11.85546875" style="113" customWidth="1"/>
    <col min="4381" max="4381" width="12.85546875" style="113" customWidth="1"/>
    <col min="4382" max="4431" width="10.28515625" style="113" customWidth="1"/>
    <col min="4432" max="4608" width="9.140625" style="113"/>
    <col min="4609" max="4609" width="4.28515625" style="113" customWidth="1"/>
    <col min="4610" max="4610" width="24.28515625" style="113" customWidth="1"/>
    <col min="4611" max="4611" width="6" style="113" customWidth="1"/>
    <col min="4612" max="4612" width="6.5703125" style="113" customWidth="1"/>
    <col min="4613" max="4615" width="5.42578125" style="113" customWidth="1"/>
    <col min="4616" max="4616" width="7.140625" style="113" customWidth="1"/>
    <col min="4617" max="4619" width="5.42578125" style="113" customWidth="1"/>
    <col min="4620" max="4621" width="5.7109375" style="113" customWidth="1"/>
    <col min="4622" max="4622" width="7.85546875" style="113" customWidth="1"/>
    <col min="4623" max="4623" width="7.5703125" style="113" customWidth="1"/>
    <col min="4624" max="4624" width="10.85546875" style="113" customWidth="1"/>
    <col min="4625" max="4625" width="9.85546875" style="113" customWidth="1"/>
    <col min="4626" max="4626" width="10.7109375" style="113" customWidth="1"/>
    <col min="4627" max="4627" width="9.85546875" style="113" customWidth="1"/>
    <col min="4628" max="4628" width="15" style="113" customWidth="1"/>
    <col min="4629" max="4629" width="11" style="113" customWidth="1"/>
    <col min="4630" max="4630" width="13.28515625" style="113" customWidth="1"/>
    <col min="4631" max="4631" width="10.28515625" style="113" customWidth="1"/>
    <col min="4632" max="4632" width="12.85546875" style="113" customWidth="1"/>
    <col min="4633" max="4633" width="10.28515625" style="113" customWidth="1"/>
    <col min="4634" max="4634" width="12" style="113" customWidth="1"/>
    <col min="4635" max="4635" width="10.28515625" style="113" customWidth="1"/>
    <col min="4636" max="4636" width="11.85546875" style="113" customWidth="1"/>
    <col min="4637" max="4637" width="12.85546875" style="113" customWidth="1"/>
    <col min="4638" max="4687" width="10.28515625" style="113" customWidth="1"/>
    <col min="4688" max="4864" width="9.140625" style="113"/>
    <col min="4865" max="4865" width="4.28515625" style="113" customWidth="1"/>
    <col min="4866" max="4866" width="24.28515625" style="113" customWidth="1"/>
    <col min="4867" max="4867" width="6" style="113" customWidth="1"/>
    <col min="4868" max="4868" width="6.5703125" style="113" customWidth="1"/>
    <col min="4869" max="4871" width="5.42578125" style="113" customWidth="1"/>
    <col min="4872" max="4872" width="7.140625" style="113" customWidth="1"/>
    <col min="4873" max="4875" width="5.42578125" style="113" customWidth="1"/>
    <col min="4876" max="4877" width="5.7109375" style="113" customWidth="1"/>
    <col min="4878" max="4878" width="7.85546875" style="113" customWidth="1"/>
    <col min="4879" max="4879" width="7.5703125" style="113" customWidth="1"/>
    <col min="4880" max="4880" width="10.85546875" style="113" customWidth="1"/>
    <col min="4881" max="4881" width="9.85546875" style="113" customWidth="1"/>
    <col min="4882" max="4882" width="10.7109375" style="113" customWidth="1"/>
    <col min="4883" max="4883" width="9.85546875" style="113" customWidth="1"/>
    <col min="4884" max="4884" width="15" style="113" customWidth="1"/>
    <col min="4885" max="4885" width="11" style="113" customWidth="1"/>
    <col min="4886" max="4886" width="13.28515625" style="113" customWidth="1"/>
    <col min="4887" max="4887" width="10.28515625" style="113" customWidth="1"/>
    <col min="4888" max="4888" width="12.85546875" style="113" customWidth="1"/>
    <col min="4889" max="4889" width="10.28515625" style="113" customWidth="1"/>
    <col min="4890" max="4890" width="12" style="113" customWidth="1"/>
    <col min="4891" max="4891" width="10.28515625" style="113" customWidth="1"/>
    <col min="4892" max="4892" width="11.85546875" style="113" customWidth="1"/>
    <col min="4893" max="4893" width="12.85546875" style="113" customWidth="1"/>
    <col min="4894" max="4943" width="10.28515625" style="113" customWidth="1"/>
    <col min="4944" max="5120" width="9.140625" style="113"/>
    <col min="5121" max="5121" width="4.28515625" style="113" customWidth="1"/>
    <col min="5122" max="5122" width="24.28515625" style="113" customWidth="1"/>
    <col min="5123" max="5123" width="6" style="113" customWidth="1"/>
    <col min="5124" max="5124" width="6.5703125" style="113" customWidth="1"/>
    <col min="5125" max="5127" width="5.42578125" style="113" customWidth="1"/>
    <col min="5128" max="5128" width="7.140625" style="113" customWidth="1"/>
    <col min="5129" max="5131" width="5.42578125" style="113" customWidth="1"/>
    <col min="5132" max="5133" width="5.7109375" style="113" customWidth="1"/>
    <col min="5134" max="5134" width="7.85546875" style="113" customWidth="1"/>
    <col min="5135" max="5135" width="7.5703125" style="113" customWidth="1"/>
    <col min="5136" max="5136" width="10.85546875" style="113" customWidth="1"/>
    <col min="5137" max="5137" width="9.85546875" style="113" customWidth="1"/>
    <col min="5138" max="5138" width="10.7109375" style="113" customWidth="1"/>
    <col min="5139" max="5139" width="9.85546875" style="113" customWidth="1"/>
    <col min="5140" max="5140" width="15" style="113" customWidth="1"/>
    <col min="5141" max="5141" width="11" style="113" customWidth="1"/>
    <col min="5142" max="5142" width="13.28515625" style="113" customWidth="1"/>
    <col min="5143" max="5143" width="10.28515625" style="113" customWidth="1"/>
    <col min="5144" max="5144" width="12.85546875" style="113" customWidth="1"/>
    <col min="5145" max="5145" width="10.28515625" style="113" customWidth="1"/>
    <col min="5146" max="5146" width="12" style="113" customWidth="1"/>
    <col min="5147" max="5147" width="10.28515625" style="113" customWidth="1"/>
    <col min="5148" max="5148" width="11.85546875" style="113" customWidth="1"/>
    <col min="5149" max="5149" width="12.85546875" style="113" customWidth="1"/>
    <col min="5150" max="5199" width="10.28515625" style="113" customWidth="1"/>
    <col min="5200" max="5376" width="9.140625" style="113"/>
    <col min="5377" max="5377" width="4.28515625" style="113" customWidth="1"/>
    <col min="5378" max="5378" width="24.28515625" style="113" customWidth="1"/>
    <col min="5379" max="5379" width="6" style="113" customWidth="1"/>
    <col min="5380" max="5380" width="6.5703125" style="113" customWidth="1"/>
    <col min="5381" max="5383" width="5.42578125" style="113" customWidth="1"/>
    <col min="5384" max="5384" width="7.140625" style="113" customWidth="1"/>
    <col min="5385" max="5387" width="5.42578125" style="113" customWidth="1"/>
    <col min="5388" max="5389" width="5.7109375" style="113" customWidth="1"/>
    <col min="5390" max="5390" width="7.85546875" style="113" customWidth="1"/>
    <col min="5391" max="5391" width="7.5703125" style="113" customWidth="1"/>
    <col min="5392" max="5392" width="10.85546875" style="113" customWidth="1"/>
    <col min="5393" max="5393" width="9.85546875" style="113" customWidth="1"/>
    <col min="5394" max="5394" width="10.7109375" style="113" customWidth="1"/>
    <col min="5395" max="5395" width="9.85546875" style="113" customWidth="1"/>
    <col min="5396" max="5396" width="15" style="113" customWidth="1"/>
    <col min="5397" max="5397" width="11" style="113" customWidth="1"/>
    <col min="5398" max="5398" width="13.28515625" style="113" customWidth="1"/>
    <col min="5399" max="5399" width="10.28515625" style="113" customWidth="1"/>
    <col min="5400" max="5400" width="12.85546875" style="113" customWidth="1"/>
    <col min="5401" max="5401" width="10.28515625" style="113" customWidth="1"/>
    <col min="5402" max="5402" width="12" style="113" customWidth="1"/>
    <col min="5403" max="5403" width="10.28515625" style="113" customWidth="1"/>
    <col min="5404" max="5404" width="11.85546875" style="113" customWidth="1"/>
    <col min="5405" max="5405" width="12.85546875" style="113" customWidth="1"/>
    <col min="5406" max="5455" width="10.28515625" style="113" customWidth="1"/>
    <col min="5456" max="5632" width="9.140625" style="113"/>
    <col min="5633" max="5633" width="4.28515625" style="113" customWidth="1"/>
    <col min="5634" max="5634" width="24.28515625" style="113" customWidth="1"/>
    <col min="5635" max="5635" width="6" style="113" customWidth="1"/>
    <col min="5636" max="5636" width="6.5703125" style="113" customWidth="1"/>
    <col min="5637" max="5639" width="5.42578125" style="113" customWidth="1"/>
    <col min="5640" max="5640" width="7.140625" style="113" customWidth="1"/>
    <col min="5641" max="5643" width="5.42578125" style="113" customWidth="1"/>
    <col min="5644" max="5645" width="5.7109375" style="113" customWidth="1"/>
    <col min="5646" max="5646" width="7.85546875" style="113" customWidth="1"/>
    <col min="5647" max="5647" width="7.5703125" style="113" customWidth="1"/>
    <col min="5648" max="5648" width="10.85546875" style="113" customWidth="1"/>
    <col min="5649" max="5649" width="9.85546875" style="113" customWidth="1"/>
    <col min="5650" max="5650" width="10.7109375" style="113" customWidth="1"/>
    <col min="5651" max="5651" width="9.85546875" style="113" customWidth="1"/>
    <col min="5652" max="5652" width="15" style="113" customWidth="1"/>
    <col min="5653" max="5653" width="11" style="113" customWidth="1"/>
    <col min="5654" max="5654" width="13.28515625" style="113" customWidth="1"/>
    <col min="5655" max="5655" width="10.28515625" style="113" customWidth="1"/>
    <col min="5656" max="5656" width="12.85546875" style="113" customWidth="1"/>
    <col min="5657" max="5657" width="10.28515625" style="113" customWidth="1"/>
    <col min="5658" max="5658" width="12" style="113" customWidth="1"/>
    <col min="5659" max="5659" width="10.28515625" style="113" customWidth="1"/>
    <col min="5660" max="5660" width="11.85546875" style="113" customWidth="1"/>
    <col min="5661" max="5661" width="12.85546875" style="113" customWidth="1"/>
    <col min="5662" max="5711" width="10.28515625" style="113" customWidth="1"/>
    <col min="5712" max="5888" width="9.140625" style="113"/>
    <col min="5889" max="5889" width="4.28515625" style="113" customWidth="1"/>
    <col min="5890" max="5890" width="24.28515625" style="113" customWidth="1"/>
    <col min="5891" max="5891" width="6" style="113" customWidth="1"/>
    <col min="5892" max="5892" width="6.5703125" style="113" customWidth="1"/>
    <col min="5893" max="5895" width="5.42578125" style="113" customWidth="1"/>
    <col min="5896" max="5896" width="7.140625" style="113" customWidth="1"/>
    <col min="5897" max="5899" width="5.42578125" style="113" customWidth="1"/>
    <col min="5900" max="5901" width="5.7109375" style="113" customWidth="1"/>
    <col min="5902" max="5902" width="7.85546875" style="113" customWidth="1"/>
    <col min="5903" max="5903" width="7.5703125" style="113" customWidth="1"/>
    <col min="5904" max="5904" width="10.85546875" style="113" customWidth="1"/>
    <col min="5905" max="5905" width="9.85546875" style="113" customWidth="1"/>
    <col min="5906" max="5906" width="10.7109375" style="113" customWidth="1"/>
    <col min="5907" max="5907" width="9.85546875" style="113" customWidth="1"/>
    <col min="5908" max="5908" width="15" style="113" customWidth="1"/>
    <col min="5909" max="5909" width="11" style="113" customWidth="1"/>
    <col min="5910" max="5910" width="13.28515625" style="113" customWidth="1"/>
    <col min="5911" max="5911" width="10.28515625" style="113" customWidth="1"/>
    <col min="5912" max="5912" width="12.85546875" style="113" customWidth="1"/>
    <col min="5913" max="5913" width="10.28515625" style="113" customWidth="1"/>
    <col min="5914" max="5914" width="12" style="113" customWidth="1"/>
    <col min="5915" max="5915" width="10.28515625" style="113" customWidth="1"/>
    <col min="5916" max="5916" width="11.85546875" style="113" customWidth="1"/>
    <col min="5917" max="5917" width="12.85546875" style="113" customWidth="1"/>
    <col min="5918" max="5967" width="10.28515625" style="113" customWidth="1"/>
    <col min="5968" max="6144" width="9.140625" style="113"/>
    <col min="6145" max="6145" width="4.28515625" style="113" customWidth="1"/>
    <col min="6146" max="6146" width="24.28515625" style="113" customWidth="1"/>
    <col min="6147" max="6147" width="6" style="113" customWidth="1"/>
    <col min="6148" max="6148" width="6.5703125" style="113" customWidth="1"/>
    <col min="6149" max="6151" width="5.42578125" style="113" customWidth="1"/>
    <col min="6152" max="6152" width="7.140625" style="113" customWidth="1"/>
    <col min="6153" max="6155" width="5.42578125" style="113" customWidth="1"/>
    <col min="6156" max="6157" width="5.7109375" style="113" customWidth="1"/>
    <col min="6158" max="6158" width="7.85546875" style="113" customWidth="1"/>
    <col min="6159" max="6159" width="7.5703125" style="113" customWidth="1"/>
    <col min="6160" max="6160" width="10.85546875" style="113" customWidth="1"/>
    <col min="6161" max="6161" width="9.85546875" style="113" customWidth="1"/>
    <col min="6162" max="6162" width="10.7109375" style="113" customWidth="1"/>
    <col min="6163" max="6163" width="9.85546875" style="113" customWidth="1"/>
    <col min="6164" max="6164" width="15" style="113" customWidth="1"/>
    <col min="6165" max="6165" width="11" style="113" customWidth="1"/>
    <col min="6166" max="6166" width="13.28515625" style="113" customWidth="1"/>
    <col min="6167" max="6167" width="10.28515625" style="113" customWidth="1"/>
    <col min="6168" max="6168" width="12.85546875" style="113" customWidth="1"/>
    <col min="6169" max="6169" width="10.28515625" style="113" customWidth="1"/>
    <col min="6170" max="6170" width="12" style="113" customWidth="1"/>
    <col min="6171" max="6171" width="10.28515625" style="113" customWidth="1"/>
    <col min="6172" max="6172" width="11.85546875" style="113" customWidth="1"/>
    <col min="6173" max="6173" width="12.85546875" style="113" customWidth="1"/>
    <col min="6174" max="6223" width="10.28515625" style="113" customWidth="1"/>
    <col min="6224" max="6400" width="9.140625" style="113"/>
    <col min="6401" max="6401" width="4.28515625" style="113" customWidth="1"/>
    <col min="6402" max="6402" width="24.28515625" style="113" customWidth="1"/>
    <col min="6403" max="6403" width="6" style="113" customWidth="1"/>
    <col min="6404" max="6404" width="6.5703125" style="113" customWidth="1"/>
    <col min="6405" max="6407" width="5.42578125" style="113" customWidth="1"/>
    <col min="6408" max="6408" width="7.140625" style="113" customWidth="1"/>
    <col min="6409" max="6411" width="5.42578125" style="113" customWidth="1"/>
    <col min="6412" max="6413" width="5.7109375" style="113" customWidth="1"/>
    <col min="6414" max="6414" width="7.85546875" style="113" customWidth="1"/>
    <col min="6415" max="6415" width="7.5703125" style="113" customWidth="1"/>
    <col min="6416" max="6416" width="10.85546875" style="113" customWidth="1"/>
    <col min="6417" max="6417" width="9.85546875" style="113" customWidth="1"/>
    <col min="6418" max="6418" width="10.7109375" style="113" customWidth="1"/>
    <col min="6419" max="6419" width="9.85546875" style="113" customWidth="1"/>
    <col min="6420" max="6420" width="15" style="113" customWidth="1"/>
    <col min="6421" max="6421" width="11" style="113" customWidth="1"/>
    <col min="6422" max="6422" width="13.28515625" style="113" customWidth="1"/>
    <col min="6423" max="6423" width="10.28515625" style="113" customWidth="1"/>
    <col min="6424" max="6424" width="12.85546875" style="113" customWidth="1"/>
    <col min="6425" max="6425" width="10.28515625" style="113" customWidth="1"/>
    <col min="6426" max="6426" width="12" style="113" customWidth="1"/>
    <col min="6427" max="6427" width="10.28515625" style="113" customWidth="1"/>
    <col min="6428" max="6428" width="11.85546875" style="113" customWidth="1"/>
    <col min="6429" max="6429" width="12.85546875" style="113" customWidth="1"/>
    <col min="6430" max="6479" width="10.28515625" style="113" customWidth="1"/>
    <col min="6480" max="6656" width="9.140625" style="113"/>
    <col min="6657" max="6657" width="4.28515625" style="113" customWidth="1"/>
    <col min="6658" max="6658" width="24.28515625" style="113" customWidth="1"/>
    <col min="6659" max="6659" width="6" style="113" customWidth="1"/>
    <col min="6660" max="6660" width="6.5703125" style="113" customWidth="1"/>
    <col min="6661" max="6663" width="5.42578125" style="113" customWidth="1"/>
    <col min="6664" max="6664" width="7.140625" style="113" customWidth="1"/>
    <col min="6665" max="6667" width="5.42578125" style="113" customWidth="1"/>
    <col min="6668" max="6669" width="5.7109375" style="113" customWidth="1"/>
    <col min="6670" max="6670" width="7.85546875" style="113" customWidth="1"/>
    <col min="6671" max="6671" width="7.5703125" style="113" customWidth="1"/>
    <col min="6672" max="6672" width="10.85546875" style="113" customWidth="1"/>
    <col min="6673" max="6673" width="9.85546875" style="113" customWidth="1"/>
    <col min="6674" max="6674" width="10.7109375" style="113" customWidth="1"/>
    <col min="6675" max="6675" width="9.85546875" style="113" customWidth="1"/>
    <col min="6676" max="6676" width="15" style="113" customWidth="1"/>
    <col min="6677" max="6677" width="11" style="113" customWidth="1"/>
    <col min="6678" max="6678" width="13.28515625" style="113" customWidth="1"/>
    <col min="6679" max="6679" width="10.28515625" style="113" customWidth="1"/>
    <col min="6680" max="6680" width="12.85546875" style="113" customWidth="1"/>
    <col min="6681" max="6681" width="10.28515625" style="113" customWidth="1"/>
    <col min="6682" max="6682" width="12" style="113" customWidth="1"/>
    <col min="6683" max="6683" width="10.28515625" style="113" customWidth="1"/>
    <col min="6684" max="6684" width="11.85546875" style="113" customWidth="1"/>
    <col min="6685" max="6685" width="12.85546875" style="113" customWidth="1"/>
    <col min="6686" max="6735" width="10.28515625" style="113" customWidth="1"/>
    <col min="6736" max="6912" width="9.140625" style="113"/>
    <col min="6913" max="6913" width="4.28515625" style="113" customWidth="1"/>
    <col min="6914" max="6914" width="24.28515625" style="113" customWidth="1"/>
    <col min="6915" max="6915" width="6" style="113" customWidth="1"/>
    <col min="6916" max="6916" width="6.5703125" style="113" customWidth="1"/>
    <col min="6917" max="6919" width="5.42578125" style="113" customWidth="1"/>
    <col min="6920" max="6920" width="7.140625" style="113" customWidth="1"/>
    <col min="6921" max="6923" width="5.42578125" style="113" customWidth="1"/>
    <col min="6924" max="6925" width="5.7109375" style="113" customWidth="1"/>
    <col min="6926" max="6926" width="7.85546875" style="113" customWidth="1"/>
    <col min="6927" max="6927" width="7.5703125" style="113" customWidth="1"/>
    <col min="6928" max="6928" width="10.85546875" style="113" customWidth="1"/>
    <col min="6929" max="6929" width="9.85546875" style="113" customWidth="1"/>
    <col min="6930" max="6930" width="10.7109375" style="113" customWidth="1"/>
    <col min="6931" max="6931" width="9.85546875" style="113" customWidth="1"/>
    <col min="6932" max="6932" width="15" style="113" customWidth="1"/>
    <col min="6933" max="6933" width="11" style="113" customWidth="1"/>
    <col min="6934" max="6934" width="13.28515625" style="113" customWidth="1"/>
    <col min="6935" max="6935" width="10.28515625" style="113" customWidth="1"/>
    <col min="6936" max="6936" width="12.85546875" style="113" customWidth="1"/>
    <col min="6937" max="6937" width="10.28515625" style="113" customWidth="1"/>
    <col min="6938" max="6938" width="12" style="113" customWidth="1"/>
    <col min="6939" max="6939" width="10.28515625" style="113" customWidth="1"/>
    <col min="6940" max="6940" width="11.85546875" style="113" customWidth="1"/>
    <col min="6941" max="6941" width="12.85546875" style="113" customWidth="1"/>
    <col min="6942" max="6991" width="10.28515625" style="113" customWidth="1"/>
    <col min="6992" max="7168" width="9.140625" style="113"/>
    <col min="7169" max="7169" width="4.28515625" style="113" customWidth="1"/>
    <col min="7170" max="7170" width="24.28515625" style="113" customWidth="1"/>
    <col min="7171" max="7171" width="6" style="113" customWidth="1"/>
    <col min="7172" max="7172" width="6.5703125" style="113" customWidth="1"/>
    <col min="7173" max="7175" width="5.42578125" style="113" customWidth="1"/>
    <col min="7176" max="7176" width="7.140625" style="113" customWidth="1"/>
    <col min="7177" max="7179" width="5.42578125" style="113" customWidth="1"/>
    <col min="7180" max="7181" width="5.7109375" style="113" customWidth="1"/>
    <col min="7182" max="7182" width="7.85546875" style="113" customWidth="1"/>
    <col min="7183" max="7183" width="7.5703125" style="113" customWidth="1"/>
    <col min="7184" max="7184" width="10.85546875" style="113" customWidth="1"/>
    <col min="7185" max="7185" width="9.85546875" style="113" customWidth="1"/>
    <col min="7186" max="7186" width="10.7109375" style="113" customWidth="1"/>
    <col min="7187" max="7187" width="9.85546875" style="113" customWidth="1"/>
    <col min="7188" max="7188" width="15" style="113" customWidth="1"/>
    <col min="7189" max="7189" width="11" style="113" customWidth="1"/>
    <col min="7190" max="7190" width="13.28515625" style="113" customWidth="1"/>
    <col min="7191" max="7191" width="10.28515625" style="113" customWidth="1"/>
    <col min="7192" max="7192" width="12.85546875" style="113" customWidth="1"/>
    <col min="7193" max="7193" width="10.28515625" style="113" customWidth="1"/>
    <col min="7194" max="7194" width="12" style="113" customWidth="1"/>
    <col min="7195" max="7195" width="10.28515625" style="113" customWidth="1"/>
    <col min="7196" max="7196" width="11.85546875" style="113" customWidth="1"/>
    <col min="7197" max="7197" width="12.85546875" style="113" customWidth="1"/>
    <col min="7198" max="7247" width="10.28515625" style="113" customWidth="1"/>
    <col min="7248" max="7424" width="9.140625" style="113"/>
    <col min="7425" max="7425" width="4.28515625" style="113" customWidth="1"/>
    <col min="7426" max="7426" width="24.28515625" style="113" customWidth="1"/>
    <col min="7427" max="7427" width="6" style="113" customWidth="1"/>
    <col min="7428" max="7428" width="6.5703125" style="113" customWidth="1"/>
    <col min="7429" max="7431" width="5.42578125" style="113" customWidth="1"/>
    <col min="7432" max="7432" width="7.140625" style="113" customWidth="1"/>
    <col min="7433" max="7435" width="5.42578125" style="113" customWidth="1"/>
    <col min="7436" max="7437" width="5.7109375" style="113" customWidth="1"/>
    <col min="7438" max="7438" width="7.85546875" style="113" customWidth="1"/>
    <col min="7439" max="7439" width="7.5703125" style="113" customWidth="1"/>
    <col min="7440" max="7440" width="10.85546875" style="113" customWidth="1"/>
    <col min="7441" max="7441" width="9.85546875" style="113" customWidth="1"/>
    <col min="7442" max="7442" width="10.7109375" style="113" customWidth="1"/>
    <col min="7443" max="7443" width="9.85546875" style="113" customWidth="1"/>
    <col min="7444" max="7444" width="15" style="113" customWidth="1"/>
    <col min="7445" max="7445" width="11" style="113" customWidth="1"/>
    <col min="7446" max="7446" width="13.28515625" style="113" customWidth="1"/>
    <col min="7447" max="7447" width="10.28515625" style="113" customWidth="1"/>
    <col min="7448" max="7448" width="12.85546875" style="113" customWidth="1"/>
    <col min="7449" max="7449" width="10.28515625" style="113" customWidth="1"/>
    <col min="7450" max="7450" width="12" style="113" customWidth="1"/>
    <col min="7451" max="7451" width="10.28515625" style="113" customWidth="1"/>
    <col min="7452" max="7452" width="11.85546875" style="113" customWidth="1"/>
    <col min="7453" max="7453" width="12.85546875" style="113" customWidth="1"/>
    <col min="7454" max="7503" width="10.28515625" style="113" customWidth="1"/>
    <col min="7504" max="7680" width="9.140625" style="113"/>
    <col min="7681" max="7681" width="4.28515625" style="113" customWidth="1"/>
    <col min="7682" max="7682" width="24.28515625" style="113" customWidth="1"/>
    <col min="7683" max="7683" width="6" style="113" customWidth="1"/>
    <col min="7684" max="7684" width="6.5703125" style="113" customWidth="1"/>
    <col min="7685" max="7687" width="5.42578125" style="113" customWidth="1"/>
    <col min="7688" max="7688" width="7.140625" style="113" customWidth="1"/>
    <col min="7689" max="7691" width="5.42578125" style="113" customWidth="1"/>
    <col min="7692" max="7693" width="5.7109375" style="113" customWidth="1"/>
    <col min="7694" max="7694" width="7.85546875" style="113" customWidth="1"/>
    <col min="7695" max="7695" width="7.5703125" style="113" customWidth="1"/>
    <col min="7696" max="7696" width="10.85546875" style="113" customWidth="1"/>
    <col min="7697" max="7697" width="9.85546875" style="113" customWidth="1"/>
    <col min="7698" max="7698" width="10.7109375" style="113" customWidth="1"/>
    <col min="7699" max="7699" width="9.85546875" style="113" customWidth="1"/>
    <col min="7700" max="7700" width="15" style="113" customWidth="1"/>
    <col min="7701" max="7701" width="11" style="113" customWidth="1"/>
    <col min="7702" max="7702" width="13.28515625" style="113" customWidth="1"/>
    <col min="7703" max="7703" width="10.28515625" style="113" customWidth="1"/>
    <col min="7704" max="7704" width="12.85546875" style="113" customWidth="1"/>
    <col min="7705" max="7705" width="10.28515625" style="113" customWidth="1"/>
    <col min="7706" max="7706" width="12" style="113" customWidth="1"/>
    <col min="7707" max="7707" width="10.28515625" style="113" customWidth="1"/>
    <col min="7708" max="7708" width="11.85546875" style="113" customWidth="1"/>
    <col min="7709" max="7709" width="12.85546875" style="113" customWidth="1"/>
    <col min="7710" max="7759" width="10.28515625" style="113" customWidth="1"/>
    <col min="7760" max="7936" width="9.140625" style="113"/>
    <col min="7937" max="7937" width="4.28515625" style="113" customWidth="1"/>
    <col min="7938" max="7938" width="24.28515625" style="113" customWidth="1"/>
    <col min="7939" max="7939" width="6" style="113" customWidth="1"/>
    <col min="7940" max="7940" width="6.5703125" style="113" customWidth="1"/>
    <col min="7941" max="7943" width="5.42578125" style="113" customWidth="1"/>
    <col min="7944" max="7944" width="7.140625" style="113" customWidth="1"/>
    <col min="7945" max="7947" width="5.42578125" style="113" customWidth="1"/>
    <col min="7948" max="7949" width="5.7109375" style="113" customWidth="1"/>
    <col min="7950" max="7950" width="7.85546875" style="113" customWidth="1"/>
    <col min="7951" max="7951" width="7.5703125" style="113" customWidth="1"/>
    <col min="7952" max="7952" width="10.85546875" style="113" customWidth="1"/>
    <col min="7953" max="7953" width="9.85546875" style="113" customWidth="1"/>
    <col min="7954" max="7954" width="10.7109375" style="113" customWidth="1"/>
    <col min="7955" max="7955" width="9.85546875" style="113" customWidth="1"/>
    <col min="7956" max="7956" width="15" style="113" customWidth="1"/>
    <col min="7957" max="7957" width="11" style="113" customWidth="1"/>
    <col min="7958" max="7958" width="13.28515625" style="113" customWidth="1"/>
    <col min="7959" max="7959" width="10.28515625" style="113" customWidth="1"/>
    <col min="7960" max="7960" width="12.85546875" style="113" customWidth="1"/>
    <col min="7961" max="7961" width="10.28515625" style="113" customWidth="1"/>
    <col min="7962" max="7962" width="12" style="113" customWidth="1"/>
    <col min="7963" max="7963" width="10.28515625" style="113" customWidth="1"/>
    <col min="7964" max="7964" width="11.85546875" style="113" customWidth="1"/>
    <col min="7965" max="7965" width="12.85546875" style="113" customWidth="1"/>
    <col min="7966" max="8015" width="10.28515625" style="113" customWidth="1"/>
    <col min="8016" max="8192" width="9.140625" style="113"/>
    <col min="8193" max="8193" width="4.28515625" style="113" customWidth="1"/>
    <col min="8194" max="8194" width="24.28515625" style="113" customWidth="1"/>
    <col min="8195" max="8195" width="6" style="113" customWidth="1"/>
    <col min="8196" max="8196" width="6.5703125" style="113" customWidth="1"/>
    <col min="8197" max="8199" width="5.42578125" style="113" customWidth="1"/>
    <col min="8200" max="8200" width="7.140625" style="113" customWidth="1"/>
    <col min="8201" max="8203" width="5.42578125" style="113" customWidth="1"/>
    <col min="8204" max="8205" width="5.7109375" style="113" customWidth="1"/>
    <col min="8206" max="8206" width="7.85546875" style="113" customWidth="1"/>
    <col min="8207" max="8207" width="7.5703125" style="113" customWidth="1"/>
    <col min="8208" max="8208" width="10.85546875" style="113" customWidth="1"/>
    <col min="8209" max="8209" width="9.85546875" style="113" customWidth="1"/>
    <col min="8210" max="8210" width="10.7109375" style="113" customWidth="1"/>
    <col min="8211" max="8211" width="9.85546875" style="113" customWidth="1"/>
    <col min="8212" max="8212" width="15" style="113" customWidth="1"/>
    <col min="8213" max="8213" width="11" style="113" customWidth="1"/>
    <col min="8214" max="8214" width="13.28515625" style="113" customWidth="1"/>
    <col min="8215" max="8215" width="10.28515625" style="113" customWidth="1"/>
    <col min="8216" max="8216" width="12.85546875" style="113" customWidth="1"/>
    <col min="8217" max="8217" width="10.28515625" style="113" customWidth="1"/>
    <col min="8218" max="8218" width="12" style="113" customWidth="1"/>
    <col min="8219" max="8219" width="10.28515625" style="113" customWidth="1"/>
    <col min="8220" max="8220" width="11.85546875" style="113" customWidth="1"/>
    <col min="8221" max="8221" width="12.85546875" style="113" customWidth="1"/>
    <col min="8222" max="8271" width="10.28515625" style="113" customWidth="1"/>
    <col min="8272" max="8448" width="9.140625" style="113"/>
    <col min="8449" max="8449" width="4.28515625" style="113" customWidth="1"/>
    <col min="8450" max="8450" width="24.28515625" style="113" customWidth="1"/>
    <col min="8451" max="8451" width="6" style="113" customWidth="1"/>
    <col min="8452" max="8452" width="6.5703125" style="113" customWidth="1"/>
    <col min="8453" max="8455" width="5.42578125" style="113" customWidth="1"/>
    <col min="8456" max="8456" width="7.140625" style="113" customWidth="1"/>
    <col min="8457" max="8459" width="5.42578125" style="113" customWidth="1"/>
    <col min="8460" max="8461" width="5.7109375" style="113" customWidth="1"/>
    <col min="8462" max="8462" width="7.85546875" style="113" customWidth="1"/>
    <col min="8463" max="8463" width="7.5703125" style="113" customWidth="1"/>
    <col min="8464" max="8464" width="10.85546875" style="113" customWidth="1"/>
    <col min="8465" max="8465" width="9.85546875" style="113" customWidth="1"/>
    <col min="8466" max="8466" width="10.7109375" style="113" customWidth="1"/>
    <col min="8467" max="8467" width="9.85546875" style="113" customWidth="1"/>
    <col min="8468" max="8468" width="15" style="113" customWidth="1"/>
    <col min="8469" max="8469" width="11" style="113" customWidth="1"/>
    <col min="8470" max="8470" width="13.28515625" style="113" customWidth="1"/>
    <col min="8471" max="8471" width="10.28515625" style="113" customWidth="1"/>
    <col min="8472" max="8472" width="12.85546875" style="113" customWidth="1"/>
    <col min="8473" max="8473" width="10.28515625" style="113" customWidth="1"/>
    <col min="8474" max="8474" width="12" style="113" customWidth="1"/>
    <col min="8475" max="8475" width="10.28515625" style="113" customWidth="1"/>
    <col min="8476" max="8476" width="11.85546875" style="113" customWidth="1"/>
    <col min="8477" max="8477" width="12.85546875" style="113" customWidth="1"/>
    <col min="8478" max="8527" width="10.28515625" style="113" customWidth="1"/>
    <col min="8528" max="8704" width="9.140625" style="113"/>
    <col min="8705" max="8705" width="4.28515625" style="113" customWidth="1"/>
    <col min="8706" max="8706" width="24.28515625" style="113" customWidth="1"/>
    <col min="8707" max="8707" width="6" style="113" customWidth="1"/>
    <col min="8708" max="8708" width="6.5703125" style="113" customWidth="1"/>
    <col min="8709" max="8711" width="5.42578125" style="113" customWidth="1"/>
    <col min="8712" max="8712" width="7.140625" style="113" customWidth="1"/>
    <col min="8713" max="8715" width="5.42578125" style="113" customWidth="1"/>
    <col min="8716" max="8717" width="5.7109375" style="113" customWidth="1"/>
    <col min="8718" max="8718" width="7.85546875" style="113" customWidth="1"/>
    <col min="8719" max="8719" width="7.5703125" style="113" customWidth="1"/>
    <col min="8720" max="8720" width="10.85546875" style="113" customWidth="1"/>
    <col min="8721" max="8721" width="9.85546875" style="113" customWidth="1"/>
    <col min="8722" max="8722" width="10.7109375" style="113" customWidth="1"/>
    <col min="8723" max="8723" width="9.85546875" style="113" customWidth="1"/>
    <col min="8724" max="8724" width="15" style="113" customWidth="1"/>
    <col min="8725" max="8725" width="11" style="113" customWidth="1"/>
    <col min="8726" max="8726" width="13.28515625" style="113" customWidth="1"/>
    <col min="8727" max="8727" width="10.28515625" style="113" customWidth="1"/>
    <col min="8728" max="8728" width="12.85546875" style="113" customWidth="1"/>
    <col min="8729" max="8729" width="10.28515625" style="113" customWidth="1"/>
    <col min="8730" max="8730" width="12" style="113" customWidth="1"/>
    <col min="8731" max="8731" width="10.28515625" style="113" customWidth="1"/>
    <col min="8732" max="8732" width="11.85546875" style="113" customWidth="1"/>
    <col min="8733" max="8733" width="12.85546875" style="113" customWidth="1"/>
    <col min="8734" max="8783" width="10.28515625" style="113" customWidth="1"/>
    <col min="8784" max="8960" width="9.140625" style="113"/>
    <col min="8961" max="8961" width="4.28515625" style="113" customWidth="1"/>
    <col min="8962" max="8962" width="24.28515625" style="113" customWidth="1"/>
    <col min="8963" max="8963" width="6" style="113" customWidth="1"/>
    <col min="8964" max="8964" width="6.5703125" style="113" customWidth="1"/>
    <col min="8965" max="8967" width="5.42578125" style="113" customWidth="1"/>
    <col min="8968" max="8968" width="7.140625" style="113" customWidth="1"/>
    <col min="8969" max="8971" width="5.42578125" style="113" customWidth="1"/>
    <col min="8972" max="8973" width="5.7109375" style="113" customWidth="1"/>
    <col min="8974" max="8974" width="7.85546875" style="113" customWidth="1"/>
    <col min="8975" max="8975" width="7.5703125" style="113" customWidth="1"/>
    <col min="8976" max="8976" width="10.85546875" style="113" customWidth="1"/>
    <col min="8977" max="8977" width="9.85546875" style="113" customWidth="1"/>
    <col min="8978" max="8978" width="10.7109375" style="113" customWidth="1"/>
    <col min="8979" max="8979" width="9.85546875" style="113" customWidth="1"/>
    <col min="8980" max="8980" width="15" style="113" customWidth="1"/>
    <col min="8981" max="8981" width="11" style="113" customWidth="1"/>
    <col min="8982" max="8982" width="13.28515625" style="113" customWidth="1"/>
    <col min="8983" max="8983" width="10.28515625" style="113" customWidth="1"/>
    <col min="8984" max="8984" width="12.85546875" style="113" customWidth="1"/>
    <col min="8985" max="8985" width="10.28515625" style="113" customWidth="1"/>
    <col min="8986" max="8986" width="12" style="113" customWidth="1"/>
    <col min="8987" max="8987" width="10.28515625" style="113" customWidth="1"/>
    <col min="8988" max="8988" width="11.85546875" style="113" customWidth="1"/>
    <col min="8989" max="8989" width="12.85546875" style="113" customWidth="1"/>
    <col min="8990" max="9039" width="10.28515625" style="113" customWidth="1"/>
    <col min="9040" max="9216" width="9.140625" style="113"/>
    <col min="9217" max="9217" width="4.28515625" style="113" customWidth="1"/>
    <col min="9218" max="9218" width="24.28515625" style="113" customWidth="1"/>
    <col min="9219" max="9219" width="6" style="113" customWidth="1"/>
    <col min="9220" max="9220" width="6.5703125" style="113" customWidth="1"/>
    <col min="9221" max="9223" width="5.42578125" style="113" customWidth="1"/>
    <col min="9224" max="9224" width="7.140625" style="113" customWidth="1"/>
    <col min="9225" max="9227" width="5.42578125" style="113" customWidth="1"/>
    <col min="9228" max="9229" width="5.7109375" style="113" customWidth="1"/>
    <col min="9230" max="9230" width="7.85546875" style="113" customWidth="1"/>
    <col min="9231" max="9231" width="7.5703125" style="113" customWidth="1"/>
    <col min="9232" max="9232" width="10.85546875" style="113" customWidth="1"/>
    <col min="9233" max="9233" width="9.85546875" style="113" customWidth="1"/>
    <col min="9234" max="9234" width="10.7109375" style="113" customWidth="1"/>
    <col min="9235" max="9235" width="9.85546875" style="113" customWidth="1"/>
    <col min="9236" max="9236" width="15" style="113" customWidth="1"/>
    <col min="9237" max="9237" width="11" style="113" customWidth="1"/>
    <col min="9238" max="9238" width="13.28515625" style="113" customWidth="1"/>
    <col min="9239" max="9239" width="10.28515625" style="113" customWidth="1"/>
    <col min="9240" max="9240" width="12.85546875" style="113" customWidth="1"/>
    <col min="9241" max="9241" width="10.28515625" style="113" customWidth="1"/>
    <col min="9242" max="9242" width="12" style="113" customWidth="1"/>
    <col min="9243" max="9243" width="10.28515625" style="113" customWidth="1"/>
    <col min="9244" max="9244" width="11.85546875" style="113" customWidth="1"/>
    <col min="9245" max="9245" width="12.85546875" style="113" customWidth="1"/>
    <col min="9246" max="9295" width="10.28515625" style="113" customWidth="1"/>
    <col min="9296" max="9472" width="9.140625" style="113"/>
    <col min="9473" max="9473" width="4.28515625" style="113" customWidth="1"/>
    <col min="9474" max="9474" width="24.28515625" style="113" customWidth="1"/>
    <col min="9475" max="9475" width="6" style="113" customWidth="1"/>
    <col min="9476" max="9476" width="6.5703125" style="113" customWidth="1"/>
    <col min="9477" max="9479" width="5.42578125" style="113" customWidth="1"/>
    <col min="9480" max="9480" width="7.140625" style="113" customWidth="1"/>
    <col min="9481" max="9483" width="5.42578125" style="113" customWidth="1"/>
    <col min="9484" max="9485" width="5.7109375" style="113" customWidth="1"/>
    <col min="9486" max="9486" width="7.85546875" style="113" customWidth="1"/>
    <col min="9487" max="9487" width="7.5703125" style="113" customWidth="1"/>
    <col min="9488" max="9488" width="10.85546875" style="113" customWidth="1"/>
    <col min="9489" max="9489" width="9.85546875" style="113" customWidth="1"/>
    <col min="9490" max="9490" width="10.7109375" style="113" customWidth="1"/>
    <col min="9491" max="9491" width="9.85546875" style="113" customWidth="1"/>
    <col min="9492" max="9492" width="15" style="113" customWidth="1"/>
    <col min="9493" max="9493" width="11" style="113" customWidth="1"/>
    <col min="9494" max="9494" width="13.28515625" style="113" customWidth="1"/>
    <col min="9495" max="9495" width="10.28515625" style="113" customWidth="1"/>
    <col min="9496" max="9496" width="12.85546875" style="113" customWidth="1"/>
    <col min="9497" max="9497" width="10.28515625" style="113" customWidth="1"/>
    <col min="9498" max="9498" width="12" style="113" customWidth="1"/>
    <col min="9499" max="9499" width="10.28515625" style="113" customWidth="1"/>
    <col min="9500" max="9500" width="11.85546875" style="113" customWidth="1"/>
    <col min="9501" max="9501" width="12.85546875" style="113" customWidth="1"/>
    <col min="9502" max="9551" width="10.28515625" style="113" customWidth="1"/>
    <col min="9552" max="9728" width="9.140625" style="113"/>
    <col min="9729" max="9729" width="4.28515625" style="113" customWidth="1"/>
    <col min="9730" max="9730" width="24.28515625" style="113" customWidth="1"/>
    <col min="9731" max="9731" width="6" style="113" customWidth="1"/>
    <col min="9732" max="9732" width="6.5703125" style="113" customWidth="1"/>
    <col min="9733" max="9735" width="5.42578125" style="113" customWidth="1"/>
    <col min="9736" max="9736" width="7.140625" style="113" customWidth="1"/>
    <col min="9737" max="9739" width="5.42578125" style="113" customWidth="1"/>
    <col min="9740" max="9741" width="5.7109375" style="113" customWidth="1"/>
    <col min="9742" max="9742" width="7.85546875" style="113" customWidth="1"/>
    <col min="9743" max="9743" width="7.5703125" style="113" customWidth="1"/>
    <col min="9744" max="9744" width="10.85546875" style="113" customWidth="1"/>
    <col min="9745" max="9745" width="9.85546875" style="113" customWidth="1"/>
    <col min="9746" max="9746" width="10.7109375" style="113" customWidth="1"/>
    <col min="9747" max="9747" width="9.85546875" style="113" customWidth="1"/>
    <col min="9748" max="9748" width="15" style="113" customWidth="1"/>
    <col min="9749" max="9749" width="11" style="113" customWidth="1"/>
    <col min="9750" max="9750" width="13.28515625" style="113" customWidth="1"/>
    <col min="9751" max="9751" width="10.28515625" style="113" customWidth="1"/>
    <col min="9752" max="9752" width="12.85546875" style="113" customWidth="1"/>
    <col min="9753" max="9753" width="10.28515625" style="113" customWidth="1"/>
    <col min="9754" max="9754" width="12" style="113" customWidth="1"/>
    <col min="9755" max="9755" width="10.28515625" style="113" customWidth="1"/>
    <col min="9756" max="9756" width="11.85546875" style="113" customWidth="1"/>
    <col min="9757" max="9757" width="12.85546875" style="113" customWidth="1"/>
    <col min="9758" max="9807" width="10.28515625" style="113" customWidth="1"/>
    <col min="9808" max="9984" width="9.140625" style="113"/>
    <col min="9985" max="9985" width="4.28515625" style="113" customWidth="1"/>
    <col min="9986" max="9986" width="24.28515625" style="113" customWidth="1"/>
    <col min="9987" max="9987" width="6" style="113" customWidth="1"/>
    <col min="9988" max="9988" width="6.5703125" style="113" customWidth="1"/>
    <col min="9989" max="9991" width="5.42578125" style="113" customWidth="1"/>
    <col min="9992" max="9992" width="7.140625" style="113" customWidth="1"/>
    <col min="9993" max="9995" width="5.42578125" style="113" customWidth="1"/>
    <col min="9996" max="9997" width="5.7109375" style="113" customWidth="1"/>
    <col min="9998" max="9998" width="7.85546875" style="113" customWidth="1"/>
    <col min="9999" max="9999" width="7.5703125" style="113" customWidth="1"/>
    <col min="10000" max="10000" width="10.85546875" style="113" customWidth="1"/>
    <col min="10001" max="10001" width="9.85546875" style="113" customWidth="1"/>
    <col min="10002" max="10002" width="10.7109375" style="113" customWidth="1"/>
    <col min="10003" max="10003" width="9.85546875" style="113" customWidth="1"/>
    <col min="10004" max="10004" width="15" style="113" customWidth="1"/>
    <col min="10005" max="10005" width="11" style="113" customWidth="1"/>
    <col min="10006" max="10006" width="13.28515625" style="113" customWidth="1"/>
    <col min="10007" max="10007" width="10.28515625" style="113" customWidth="1"/>
    <col min="10008" max="10008" width="12.85546875" style="113" customWidth="1"/>
    <col min="10009" max="10009" width="10.28515625" style="113" customWidth="1"/>
    <col min="10010" max="10010" width="12" style="113" customWidth="1"/>
    <col min="10011" max="10011" width="10.28515625" style="113" customWidth="1"/>
    <col min="10012" max="10012" width="11.85546875" style="113" customWidth="1"/>
    <col min="10013" max="10013" width="12.85546875" style="113" customWidth="1"/>
    <col min="10014" max="10063" width="10.28515625" style="113" customWidth="1"/>
    <col min="10064" max="10240" width="9.140625" style="113"/>
    <col min="10241" max="10241" width="4.28515625" style="113" customWidth="1"/>
    <col min="10242" max="10242" width="24.28515625" style="113" customWidth="1"/>
    <col min="10243" max="10243" width="6" style="113" customWidth="1"/>
    <col min="10244" max="10244" width="6.5703125" style="113" customWidth="1"/>
    <col min="10245" max="10247" width="5.42578125" style="113" customWidth="1"/>
    <col min="10248" max="10248" width="7.140625" style="113" customWidth="1"/>
    <col min="10249" max="10251" width="5.42578125" style="113" customWidth="1"/>
    <col min="10252" max="10253" width="5.7109375" style="113" customWidth="1"/>
    <col min="10254" max="10254" width="7.85546875" style="113" customWidth="1"/>
    <col min="10255" max="10255" width="7.5703125" style="113" customWidth="1"/>
    <col min="10256" max="10256" width="10.85546875" style="113" customWidth="1"/>
    <col min="10257" max="10257" width="9.85546875" style="113" customWidth="1"/>
    <col min="10258" max="10258" width="10.7109375" style="113" customWidth="1"/>
    <col min="10259" max="10259" width="9.85546875" style="113" customWidth="1"/>
    <col min="10260" max="10260" width="15" style="113" customWidth="1"/>
    <col min="10261" max="10261" width="11" style="113" customWidth="1"/>
    <col min="10262" max="10262" width="13.28515625" style="113" customWidth="1"/>
    <col min="10263" max="10263" width="10.28515625" style="113" customWidth="1"/>
    <col min="10264" max="10264" width="12.85546875" style="113" customWidth="1"/>
    <col min="10265" max="10265" width="10.28515625" style="113" customWidth="1"/>
    <col min="10266" max="10266" width="12" style="113" customWidth="1"/>
    <col min="10267" max="10267" width="10.28515625" style="113" customWidth="1"/>
    <col min="10268" max="10268" width="11.85546875" style="113" customWidth="1"/>
    <col min="10269" max="10269" width="12.85546875" style="113" customWidth="1"/>
    <col min="10270" max="10319" width="10.28515625" style="113" customWidth="1"/>
    <col min="10320" max="10496" width="9.140625" style="113"/>
    <col min="10497" max="10497" width="4.28515625" style="113" customWidth="1"/>
    <col min="10498" max="10498" width="24.28515625" style="113" customWidth="1"/>
    <col min="10499" max="10499" width="6" style="113" customWidth="1"/>
    <col min="10500" max="10500" width="6.5703125" style="113" customWidth="1"/>
    <col min="10501" max="10503" width="5.42578125" style="113" customWidth="1"/>
    <col min="10504" max="10504" width="7.140625" style="113" customWidth="1"/>
    <col min="10505" max="10507" width="5.42578125" style="113" customWidth="1"/>
    <col min="10508" max="10509" width="5.7109375" style="113" customWidth="1"/>
    <col min="10510" max="10510" width="7.85546875" style="113" customWidth="1"/>
    <col min="10511" max="10511" width="7.5703125" style="113" customWidth="1"/>
    <col min="10512" max="10512" width="10.85546875" style="113" customWidth="1"/>
    <col min="10513" max="10513" width="9.85546875" style="113" customWidth="1"/>
    <col min="10514" max="10514" width="10.7109375" style="113" customWidth="1"/>
    <col min="10515" max="10515" width="9.85546875" style="113" customWidth="1"/>
    <col min="10516" max="10516" width="15" style="113" customWidth="1"/>
    <col min="10517" max="10517" width="11" style="113" customWidth="1"/>
    <col min="10518" max="10518" width="13.28515625" style="113" customWidth="1"/>
    <col min="10519" max="10519" width="10.28515625" style="113" customWidth="1"/>
    <col min="10520" max="10520" width="12.85546875" style="113" customWidth="1"/>
    <col min="10521" max="10521" width="10.28515625" style="113" customWidth="1"/>
    <col min="10522" max="10522" width="12" style="113" customWidth="1"/>
    <col min="10523" max="10523" width="10.28515625" style="113" customWidth="1"/>
    <col min="10524" max="10524" width="11.85546875" style="113" customWidth="1"/>
    <col min="10525" max="10525" width="12.85546875" style="113" customWidth="1"/>
    <col min="10526" max="10575" width="10.28515625" style="113" customWidth="1"/>
    <col min="10576" max="10752" width="9.140625" style="113"/>
    <col min="10753" max="10753" width="4.28515625" style="113" customWidth="1"/>
    <col min="10754" max="10754" width="24.28515625" style="113" customWidth="1"/>
    <col min="10755" max="10755" width="6" style="113" customWidth="1"/>
    <col min="10756" max="10756" width="6.5703125" style="113" customWidth="1"/>
    <col min="10757" max="10759" width="5.42578125" style="113" customWidth="1"/>
    <col min="10760" max="10760" width="7.140625" style="113" customWidth="1"/>
    <col min="10761" max="10763" width="5.42578125" style="113" customWidth="1"/>
    <col min="10764" max="10765" width="5.7109375" style="113" customWidth="1"/>
    <col min="10766" max="10766" width="7.85546875" style="113" customWidth="1"/>
    <col min="10767" max="10767" width="7.5703125" style="113" customWidth="1"/>
    <col min="10768" max="10768" width="10.85546875" style="113" customWidth="1"/>
    <col min="10769" max="10769" width="9.85546875" style="113" customWidth="1"/>
    <col min="10770" max="10770" width="10.7109375" style="113" customWidth="1"/>
    <col min="10771" max="10771" width="9.85546875" style="113" customWidth="1"/>
    <col min="10772" max="10772" width="15" style="113" customWidth="1"/>
    <col min="10773" max="10773" width="11" style="113" customWidth="1"/>
    <col min="10774" max="10774" width="13.28515625" style="113" customWidth="1"/>
    <col min="10775" max="10775" width="10.28515625" style="113" customWidth="1"/>
    <col min="10776" max="10776" width="12.85546875" style="113" customWidth="1"/>
    <col min="10777" max="10777" width="10.28515625" style="113" customWidth="1"/>
    <col min="10778" max="10778" width="12" style="113" customWidth="1"/>
    <col min="10779" max="10779" width="10.28515625" style="113" customWidth="1"/>
    <col min="10780" max="10780" width="11.85546875" style="113" customWidth="1"/>
    <col min="10781" max="10781" width="12.85546875" style="113" customWidth="1"/>
    <col min="10782" max="10831" width="10.28515625" style="113" customWidth="1"/>
    <col min="10832" max="11008" width="9.140625" style="113"/>
    <col min="11009" max="11009" width="4.28515625" style="113" customWidth="1"/>
    <col min="11010" max="11010" width="24.28515625" style="113" customWidth="1"/>
    <col min="11011" max="11011" width="6" style="113" customWidth="1"/>
    <col min="11012" max="11012" width="6.5703125" style="113" customWidth="1"/>
    <col min="11013" max="11015" width="5.42578125" style="113" customWidth="1"/>
    <col min="11016" max="11016" width="7.140625" style="113" customWidth="1"/>
    <col min="11017" max="11019" width="5.42578125" style="113" customWidth="1"/>
    <col min="11020" max="11021" width="5.7109375" style="113" customWidth="1"/>
    <col min="11022" max="11022" width="7.85546875" style="113" customWidth="1"/>
    <col min="11023" max="11023" width="7.5703125" style="113" customWidth="1"/>
    <col min="11024" max="11024" width="10.85546875" style="113" customWidth="1"/>
    <col min="11025" max="11025" width="9.85546875" style="113" customWidth="1"/>
    <col min="11026" max="11026" width="10.7109375" style="113" customWidth="1"/>
    <col min="11027" max="11027" width="9.85546875" style="113" customWidth="1"/>
    <col min="11028" max="11028" width="15" style="113" customWidth="1"/>
    <col min="11029" max="11029" width="11" style="113" customWidth="1"/>
    <col min="11030" max="11030" width="13.28515625" style="113" customWidth="1"/>
    <col min="11031" max="11031" width="10.28515625" style="113" customWidth="1"/>
    <col min="11032" max="11032" width="12.85546875" style="113" customWidth="1"/>
    <col min="11033" max="11033" width="10.28515625" style="113" customWidth="1"/>
    <col min="11034" max="11034" width="12" style="113" customWidth="1"/>
    <col min="11035" max="11035" width="10.28515625" style="113" customWidth="1"/>
    <col min="11036" max="11036" width="11.85546875" style="113" customWidth="1"/>
    <col min="11037" max="11037" width="12.85546875" style="113" customWidth="1"/>
    <col min="11038" max="11087" width="10.28515625" style="113" customWidth="1"/>
    <col min="11088" max="11264" width="9.140625" style="113"/>
    <col min="11265" max="11265" width="4.28515625" style="113" customWidth="1"/>
    <col min="11266" max="11266" width="24.28515625" style="113" customWidth="1"/>
    <col min="11267" max="11267" width="6" style="113" customWidth="1"/>
    <col min="11268" max="11268" width="6.5703125" style="113" customWidth="1"/>
    <col min="11269" max="11271" width="5.42578125" style="113" customWidth="1"/>
    <col min="11272" max="11272" width="7.140625" style="113" customWidth="1"/>
    <col min="11273" max="11275" width="5.42578125" style="113" customWidth="1"/>
    <col min="11276" max="11277" width="5.7109375" style="113" customWidth="1"/>
    <col min="11278" max="11278" width="7.85546875" style="113" customWidth="1"/>
    <col min="11279" max="11279" width="7.5703125" style="113" customWidth="1"/>
    <col min="11280" max="11280" width="10.85546875" style="113" customWidth="1"/>
    <col min="11281" max="11281" width="9.85546875" style="113" customWidth="1"/>
    <col min="11282" max="11282" width="10.7109375" style="113" customWidth="1"/>
    <col min="11283" max="11283" width="9.85546875" style="113" customWidth="1"/>
    <col min="11284" max="11284" width="15" style="113" customWidth="1"/>
    <col min="11285" max="11285" width="11" style="113" customWidth="1"/>
    <col min="11286" max="11286" width="13.28515625" style="113" customWidth="1"/>
    <col min="11287" max="11287" width="10.28515625" style="113" customWidth="1"/>
    <col min="11288" max="11288" width="12.85546875" style="113" customWidth="1"/>
    <col min="11289" max="11289" width="10.28515625" style="113" customWidth="1"/>
    <col min="11290" max="11290" width="12" style="113" customWidth="1"/>
    <col min="11291" max="11291" width="10.28515625" style="113" customWidth="1"/>
    <col min="11292" max="11292" width="11.85546875" style="113" customWidth="1"/>
    <col min="11293" max="11293" width="12.85546875" style="113" customWidth="1"/>
    <col min="11294" max="11343" width="10.28515625" style="113" customWidth="1"/>
    <col min="11344" max="11520" width="9.140625" style="113"/>
    <col min="11521" max="11521" width="4.28515625" style="113" customWidth="1"/>
    <col min="11522" max="11522" width="24.28515625" style="113" customWidth="1"/>
    <col min="11523" max="11523" width="6" style="113" customWidth="1"/>
    <col min="11524" max="11524" width="6.5703125" style="113" customWidth="1"/>
    <col min="11525" max="11527" width="5.42578125" style="113" customWidth="1"/>
    <col min="11528" max="11528" width="7.140625" style="113" customWidth="1"/>
    <col min="11529" max="11531" width="5.42578125" style="113" customWidth="1"/>
    <col min="11532" max="11533" width="5.7109375" style="113" customWidth="1"/>
    <col min="11534" max="11534" width="7.85546875" style="113" customWidth="1"/>
    <col min="11535" max="11535" width="7.5703125" style="113" customWidth="1"/>
    <col min="11536" max="11536" width="10.85546875" style="113" customWidth="1"/>
    <col min="11537" max="11537" width="9.85546875" style="113" customWidth="1"/>
    <col min="11538" max="11538" width="10.7109375" style="113" customWidth="1"/>
    <col min="11539" max="11539" width="9.85546875" style="113" customWidth="1"/>
    <col min="11540" max="11540" width="15" style="113" customWidth="1"/>
    <col min="11541" max="11541" width="11" style="113" customWidth="1"/>
    <col min="11542" max="11542" width="13.28515625" style="113" customWidth="1"/>
    <col min="11543" max="11543" width="10.28515625" style="113" customWidth="1"/>
    <col min="11544" max="11544" width="12.85546875" style="113" customWidth="1"/>
    <col min="11545" max="11545" width="10.28515625" style="113" customWidth="1"/>
    <col min="11546" max="11546" width="12" style="113" customWidth="1"/>
    <col min="11547" max="11547" width="10.28515625" style="113" customWidth="1"/>
    <col min="11548" max="11548" width="11.85546875" style="113" customWidth="1"/>
    <col min="11549" max="11549" width="12.85546875" style="113" customWidth="1"/>
    <col min="11550" max="11599" width="10.28515625" style="113" customWidth="1"/>
    <col min="11600" max="11776" width="9.140625" style="113"/>
    <col min="11777" max="11777" width="4.28515625" style="113" customWidth="1"/>
    <col min="11778" max="11778" width="24.28515625" style="113" customWidth="1"/>
    <col min="11779" max="11779" width="6" style="113" customWidth="1"/>
    <col min="11780" max="11780" width="6.5703125" style="113" customWidth="1"/>
    <col min="11781" max="11783" width="5.42578125" style="113" customWidth="1"/>
    <col min="11784" max="11784" width="7.140625" style="113" customWidth="1"/>
    <col min="11785" max="11787" width="5.42578125" style="113" customWidth="1"/>
    <col min="11788" max="11789" width="5.7109375" style="113" customWidth="1"/>
    <col min="11790" max="11790" width="7.85546875" style="113" customWidth="1"/>
    <col min="11791" max="11791" width="7.5703125" style="113" customWidth="1"/>
    <col min="11792" max="11792" width="10.85546875" style="113" customWidth="1"/>
    <col min="11793" max="11793" width="9.85546875" style="113" customWidth="1"/>
    <col min="11794" max="11794" width="10.7109375" style="113" customWidth="1"/>
    <col min="11795" max="11795" width="9.85546875" style="113" customWidth="1"/>
    <col min="11796" max="11796" width="15" style="113" customWidth="1"/>
    <col min="11797" max="11797" width="11" style="113" customWidth="1"/>
    <col min="11798" max="11798" width="13.28515625" style="113" customWidth="1"/>
    <col min="11799" max="11799" width="10.28515625" style="113" customWidth="1"/>
    <col min="11800" max="11800" width="12.85546875" style="113" customWidth="1"/>
    <col min="11801" max="11801" width="10.28515625" style="113" customWidth="1"/>
    <col min="11802" max="11802" width="12" style="113" customWidth="1"/>
    <col min="11803" max="11803" width="10.28515625" style="113" customWidth="1"/>
    <col min="11804" max="11804" width="11.85546875" style="113" customWidth="1"/>
    <col min="11805" max="11805" width="12.85546875" style="113" customWidth="1"/>
    <col min="11806" max="11855" width="10.28515625" style="113" customWidth="1"/>
    <col min="11856" max="12032" width="9.140625" style="113"/>
    <col min="12033" max="12033" width="4.28515625" style="113" customWidth="1"/>
    <col min="12034" max="12034" width="24.28515625" style="113" customWidth="1"/>
    <col min="12035" max="12035" width="6" style="113" customWidth="1"/>
    <col min="12036" max="12036" width="6.5703125" style="113" customWidth="1"/>
    <col min="12037" max="12039" width="5.42578125" style="113" customWidth="1"/>
    <col min="12040" max="12040" width="7.140625" style="113" customWidth="1"/>
    <col min="12041" max="12043" width="5.42578125" style="113" customWidth="1"/>
    <col min="12044" max="12045" width="5.7109375" style="113" customWidth="1"/>
    <col min="12046" max="12046" width="7.85546875" style="113" customWidth="1"/>
    <col min="12047" max="12047" width="7.5703125" style="113" customWidth="1"/>
    <col min="12048" max="12048" width="10.85546875" style="113" customWidth="1"/>
    <col min="12049" max="12049" width="9.85546875" style="113" customWidth="1"/>
    <col min="12050" max="12050" width="10.7109375" style="113" customWidth="1"/>
    <col min="12051" max="12051" width="9.85546875" style="113" customWidth="1"/>
    <col min="12052" max="12052" width="15" style="113" customWidth="1"/>
    <col min="12053" max="12053" width="11" style="113" customWidth="1"/>
    <col min="12054" max="12054" width="13.28515625" style="113" customWidth="1"/>
    <col min="12055" max="12055" width="10.28515625" style="113" customWidth="1"/>
    <col min="12056" max="12056" width="12.85546875" style="113" customWidth="1"/>
    <col min="12057" max="12057" width="10.28515625" style="113" customWidth="1"/>
    <col min="12058" max="12058" width="12" style="113" customWidth="1"/>
    <col min="12059" max="12059" width="10.28515625" style="113" customWidth="1"/>
    <col min="12060" max="12060" width="11.85546875" style="113" customWidth="1"/>
    <col min="12061" max="12061" width="12.85546875" style="113" customWidth="1"/>
    <col min="12062" max="12111" width="10.28515625" style="113" customWidth="1"/>
    <col min="12112" max="12288" width="9.140625" style="113"/>
    <col min="12289" max="12289" width="4.28515625" style="113" customWidth="1"/>
    <col min="12290" max="12290" width="24.28515625" style="113" customWidth="1"/>
    <col min="12291" max="12291" width="6" style="113" customWidth="1"/>
    <col min="12292" max="12292" width="6.5703125" style="113" customWidth="1"/>
    <col min="12293" max="12295" width="5.42578125" style="113" customWidth="1"/>
    <col min="12296" max="12296" width="7.140625" style="113" customWidth="1"/>
    <col min="12297" max="12299" width="5.42578125" style="113" customWidth="1"/>
    <col min="12300" max="12301" width="5.7109375" style="113" customWidth="1"/>
    <col min="12302" max="12302" width="7.85546875" style="113" customWidth="1"/>
    <col min="12303" max="12303" width="7.5703125" style="113" customWidth="1"/>
    <col min="12304" max="12304" width="10.85546875" style="113" customWidth="1"/>
    <col min="12305" max="12305" width="9.85546875" style="113" customWidth="1"/>
    <col min="12306" max="12306" width="10.7109375" style="113" customWidth="1"/>
    <col min="12307" max="12307" width="9.85546875" style="113" customWidth="1"/>
    <col min="12308" max="12308" width="15" style="113" customWidth="1"/>
    <col min="12309" max="12309" width="11" style="113" customWidth="1"/>
    <col min="12310" max="12310" width="13.28515625" style="113" customWidth="1"/>
    <col min="12311" max="12311" width="10.28515625" style="113" customWidth="1"/>
    <col min="12312" max="12312" width="12.85546875" style="113" customWidth="1"/>
    <col min="12313" max="12313" width="10.28515625" style="113" customWidth="1"/>
    <col min="12314" max="12314" width="12" style="113" customWidth="1"/>
    <col min="12315" max="12315" width="10.28515625" style="113" customWidth="1"/>
    <col min="12316" max="12316" width="11.85546875" style="113" customWidth="1"/>
    <col min="12317" max="12317" width="12.85546875" style="113" customWidth="1"/>
    <col min="12318" max="12367" width="10.28515625" style="113" customWidth="1"/>
    <col min="12368" max="12544" width="9.140625" style="113"/>
    <col min="12545" max="12545" width="4.28515625" style="113" customWidth="1"/>
    <col min="12546" max="12546" width="24.28515625" style="113" customWidth="1"/>
    <col min="12547" max="12547" width="6" style="113" customWidth="1"/>
    <col min="12548" max="12548" width="6.5703125" style="113" customWidth="1"/>
    <col min="12549" max="12551" width="5.42578125" style="113" customWidth="1"/>
    <col min="12552" max="12552" width="7.140625" style="113" customWidth="1"/>
    <col min="12553" max="12555" width="5.42578125" style="113" customWidth="1"/>
    <col min="12556" max="12557" width="5.7109375" style="113" customWidth="1"/>
    <col min="12558" max="12558" width="7.85546875" style="113" customWidth="1"/>
    <col min="12559" max="12559" width="7.5703125" style="113" customWidth="1"/>
    <col min="12560" max="12560" width="10.85546875" style="113" customWidth="1"/>
    <col min="12561" max="12561" width="9.85546875" style="113" customWidth="1"/>
    <col min="12562" max="12562" width="10.7109375" style="113" customWidth="1"/>
    <col min="12563" max="12563" width="9.85546875" style="113" customWidth="1"/>
    <col min="12564" max="12564" width="15" style="113" customWidth="1"/>
    <col min="12565" max="12565" width="11" style="113" customWidth="1"/>
    <col min="12566" max="12566" width="13.28515625" style="113" customWidth="1"/>
    <col min="12567" max="12567" width="10.28515625" style="113" customWidth="1"/>
    <col min="12568" max="12568" width="12.85546875" style="113" customWidth="1"/>
    <col min="12569" max="12569" width="10.28515625" style="113" customWidth="1"/>
    <col min="12570" max="12570" width="12" style="113" customWidth="1"/>
    <col min="12571" max="12571" width="10.28515625" style="113" customWidth="1"/>
    <col min="12572" max="12572" width="11.85546875" style="113" customWidth="1"/>
    <col min="12573" max="12573" width="12.85546875" style="113" customWidth="1"/>
    <col min="12574" max="12623" width="10.28515625" style="113" customWidth="1"/>
    <col min="12624" max="12800" width="9.140625" style="113"/>
    <col min="12801" max="12801" width="4.28515625" style="113" customWidth="1"/>
    <col min="12802" max="12802" width="24.28515625" style="113" customWidth="1"/>
    <col min="12803" max="12803" width="6" style="113" customWidth="1"/>
    <col min="12804" max="12804" width="6.5703125" style="113" customWidth="1"/>
    <col min="12805" max="12807" width="5.42578125" style="113" customWidth="1"/>
    <col min="12808" max="12808" width="7.140625" style="113" customWidth="1"/>
    <col min="12809" max="12811" width="5.42578125" style="113" customWidth="1"/>
    <col min="12812" max="12813" width="5.7109375" style="113" customWidth="1"/>
    <col min="12814" max="12814" width="7.85546875" style="113" customWidth="1"/>
    <col min="12815" max="12815" width="7.5703125" style="113" customWidth="1"/>
    <col min="12816" max="12816" width="10.85546875" style="113" customWidth="1"/>
    <col min="12817" max="12817" width="9.85546875" style="113" customWidth="1"/>
    <col min="12818" max="12818" width="10.7109375" style="113" customWidth="1"/>
    <col min="12819" max="12819" width="9.85546875" style="113" customWidth="1"/>
    <col min="12820" max="12820" width="15" style="113" customWidth="1"/>
    <col min="12821" max="12821" width="11" style="113" customWidth="1"/>
    <col min="12822" max="12822" width="13.28515625" style="113" customWidth="1"/>
    <col min="12823" max="12823" width="10.28515625" style="113" customWidth="1"/>
    <col min="12824" max="12824" width="12.85546875" style="113" customWidth="1"/>
    <col min="12825" max="12825" width="10.28515625" style="113" customWidth="1"/>
    <col min="12826" max="12826" width="12" style="113" customWidth="1"/>
    <col min="12827" max="12827" width="10.28515625" style="113" customWidth="1"/>
    <col min="12828" max="12828" width="11.85546875" style="113" customWidth="1"/>
    <col min="12829" max="12829" width="12.85546875" style="113" customWidth="1"/>
    <col min="12830" max="12879" width="10.28515625" style="113" customWidth="1"/>
    <col min="12880" max="13056" width="9.140625" style="113"/>
    <col min="13057" max="13057" width="4.28515625" style="113" customWidth="1"/>
    <col min="13058" max="13058" width="24.28515625" style="113" customWidth="1"/>
    <col min="13059" max="13059" width="6" style="113" customWidth="1"/>
    <col min="13060" max="13060" width="6.5703125" style="113" customWidth="1"/>
    <col min="13061" max="13063" width="5.42578125" style="113" customWidth="1"/>
    <col min="13064" max="13064" width="7.140625" style="113" customWidth="1"/>
    <col min="13065" max="13067" width="5.42578125" style="113" customWidth="1"/>
    <col min="13068" max="13069" width="5.7109375" style="113" customWidth="1"/>
    <col min="13070" max="13070" width="7.85546875" style="113" customWidth="1"/>
    <col min="13071" max="13071" width="7.5703125" style="113" customWidth="1"/>
    <col min="13072" max="13072" width="10.85546875" style="113" customWidth="1"/>
    <col min="13073" max="13073" width="9.85546875" style="113" customWidth="1"/>
    <col min="13074" max="13074" width="10.7109375" style="113" customWidth="1"/>
    <col min="13075" max="13075" width="9.85546875" style="113" customWidth="1"/>
    <col min="13076" max="13076" width="15" style="113" customWidth="1"/>
    <col min="13077" max="13077" width="11" style="113" customWidth="1"/>
    <col min="13078" max="13078" width="13.28515625" style="113" customWidth="1"/>
    <col min="13079" max="13079" width="10.28515625" style="113" customWidth="1"/>
    <col min="13080" max="13080" width="12.85546875" style="113" customWidth="1"/>
    <col min="13081" max="13081" width="10.28515625" style="113" customWidth="1"/>
    <col min="13082" max="13082" width="12" style="113" customWidth="1"/>
    <col min="13083" max="13083" width="10.28515625" style="113" customWidth="1"/>
    <col min="13084" max="13084" width="11.85546875" style="113" customWidth="1"/>
    <col min="13085" max="13085" width="12.85546875" style="113" customWidth="1"/>
    <col min="13086" max="13135" width="10.28515625" style="113" customWidth="1"/>
    <col min="13136" max="13312" width="9.140625" style="113"/>
    <col min="13313" max="13313" width="4.28515625" style="113" customWidth="1"/>
    <col min="13314" max="13314" width="24.28515625" style="113" customWidth="1"/>
    <col min="13315" max="13315" width="6" style="113" customWidth="1"/>
    <col min="13316" max="13316" width="6.5703125" style="113" customWidth="1"/>
    <col min="13317" max="13319" width="5.42578125" style="113" customWidth="1"/>
    <col min="13320" max="13320" width="7.140625" style="113" customWidth="1"/>
    <col min="13321" max="13323" width="5.42578125" style="113" customWidth="1"/>
    <col min="13324" max="13325" width="5.7109375" style="113" customWidth="1"/>
    <col min="13326" max="13326" width="7.85546875" style="113" customWidth="1"/>
    <col min="13327" max="13327" width="7.5703125" style="113" customWidth="1"/>
    <col min="13328" max="13328" width="10.85546875" style="113" customWidth="1"/>
    <col min="13329" max="13329" width="9.85546875" style="113" customWidth="1"/>
    <col min="13330" max="13330" width="10.7109375" style="113" customWidth="1"/>
    <col min="13331" max="13331" width="9.85546875" style="113" customWidth="1"/>
    <col min="13332" max="13332" width="15" style="113" customWidth="1"/>
    <col min="13333" max="13333" width="11" style="113" customWidth="1"/>
    <col min="13334" max="13334" width="13.28515625" style="113" customWidth="1"/>
    <col min="13335" max="13335" width="10.28515625" style="113" customWidth="1"/>
    <col min="13336" max="13336" width="12.85546875" style="113" customWidth="1"/>
    <col min="13337" max="13337" width="10.28515625" style="113" customWidth="1"/>
    <col min="13338" max="13338" width="12" style="113" customWidth="1"/>
    <col min="13339" max="13339" width="10.28515625" style="113" customWidth="1"/>
    <col min="13340" max="13340" width="11.85546875" style="113" customWidth="1"/>
    <col min="13341" max="13341" width="12.85546875" style="113" customWidth="1"/>
    <col min="13342" max="13391" width="10.28515625" style="113" customWidth="1"/>
    <col min="13392" max="13568" width="9.140625" style="113"/>
    <col min="13569" max="13569" width="4.28515625" style="113" customWidth="1"/>
    <col min="13570" max="13570" width="24.28515625" style="113" customWidth="1"/>
    <col min="13571" max="13571" width="6" style="113" customWidth="1"/>
    <col min="13572" max="13572" width="6.5703125" style="113" customWidth="1"/>
    <col min="13573" max="13575" width="5.42578125" style="113" customWidth="1"/>
    <col min="13576" max="13576" width="7.140625" style="113" customWidth="1"/>
    <col min="13577" max="13579" width="5.42578125" style="113" customWidth="1"/>
    <col min="13580" max="13581" width="5.7109375" style="113" customWidth="1"/>
    <col min="13582" max="13582" width="7.85546875" style="113" customWidth="1"/>
    <col min="13583" max="13583" width="7.5703125" style="113" customWidth="1"/>
    <col min="13584" max="13584" width="10.85546875" style="113" customWidth="1"/>
    <col min="13585" max="13585" width="9.85546875" style="113" customWidth="1"/>
    <col min="13586" max="13586" width="10.7109375" style="113" customWidth="1"/>
    <col min="13587" max="13587" width="9.85546875" style="113" customWidth="1"/>
    <col min="13588" max="13588" width="15" style="113" customWidth="1"/>
    <col min="13589" max="13589" width="11" style="113" customWidth="1"/>
    <col min="13590" max="13590" width="13.28515625" style="113" customWidth="1"/>
    <col min="13591" max="13591" width="10.28515625" style="113" customWidth="1"/>
    <col min="13592" max="13592" width="12.85546875" style="113" customWidth="1"/>
    <col min="13593" max="13593" width="10.28515625" style="113" customWidth="1"/>
    <col min="13594" max="13594" width="12" style="113" customWidth="1"/>
    <col min="13595" max="13595" width="10.28515625" style="113" customWidth="1"/>
    <col min="13596" max="13596" width="11.85546875" style="113" customWidth="1"/>
    <col min="13597" max="13597" width="12.85546875" style="113" customWidth="1"/>
    <col min="13598" max="13647" width="10.28515625" style="113" customWidth="1"/>
    <col min="13648" max="13824" width="9.140625" style="113"/>
    <col min="13825" max="13825" width="4.28515625" style="113" customWidth="1"/>
    <col min="13826" max="13826" width="24.28515625" style="113" customWidth="1"/>
    <col min="13827" max="13827" width="6" style="113" customWidth="1"/>
    <col min="13828" max="13828" width="6.5703125" style="113" customWidth="1"/>
    <col min="13829" max="13831" width="5.42578125" style="113" customWidth="1"/>
    <col min="13832" max="13832" width="7.140625" style="113" customWidth="1"/>
    <col min="13833" max="13835" width="5.42578125" style="113" customWidth="1"/>
    <col min="13836" max="13837" width="5.7109375" style="113" customWidth="1"/>
    <col min="13838" max="13838" width="7.85546875" style="113" customWidth="1"/>
    <col min="13839" max="13839" width="7.5703125" style="113" customWidth="1"/>
    <col min="13840" max="13840" width="10.85546875" style="113" customWidth="1"/>
    <col min="13841" max="13841" width="9.85546875" style="113" customWidth="1"/>
    <col min="13842" max="13842" width="10.7109375" style="113" customWidth="1"/>
    <col min="13843" max="13843" width="9.85546875" style="113" customWidth="1"/>
    <col min="13844" max="13844" width="15" style="113" customWidth="1"/>
    <col min="13845" max="13845" width="11" style="113" customWidth="1"/>
    <col min="13846" max="13846" width="13.28515625" style="113" customWidth="1"/>
    <col min="13847" max="13847" width="10.28515625" style="113" customWidth="1"/>
    <col min="13848" max="13848" width="12.85546875" style="113" customWidth="1"/>
    <col min="13849" max="13849" width="10.28515625" style="113" customWidth="1"/>
    <col min="13850" max="13850" width="12" style="113" customWidth="1"/>
    <col min="13851" max="13851" width="10.28515625" style="113" customWidth="1"/>
    <col min="13852" max="13852" width="11.85546875" style="113" customWidth="1"/>
    <col min="13853" max="13853" width="12.85546875" style="113" customWidth="1"/>
    <col min="13854" max="13903" width="10.28515625" style="113" customWidth="1"/>
    <col min="13904" max="14080" width="9.140625" style="113"/>
    <col min="14081" max="14081" width="4.28515625" style="113" customWidth="1"/>
    <col min="14082" max="14082" width="24.28515625" style="113" customWidth="1"/>
    <col min="14083" max="14083" width="6" style="113" customWidth="1"/>
    <col min="14084" max="14084" width="6.5703125" style="113" customWidth="1"/>
    <col min="14085" max="14087" width="5.42578125" style="113" customWidth="1"/>
    <col min="14088" max="14088" width="7.140625" style="113" customWidth="1"/>
    <col min="14089" max="14091" width="5.42578125" style="113" customWidth="1"/>
    <col min="14092" max="14093" width="5.7109375" style="113" customWidth="1"/>
    <col min="14094" max="14094" width="7.85546875" style="113" customWidth="1"/>
    <col min="14095" max="14095" width="7.5703125" style="113" customWidth="1"/>
    <col min="14096" max="14096" width="10.85546875" style="113" customWidth="1"/>
    <col min="14097" max="14097" width="9.85546875" style="113" customWidth="1"/>
    <col min="14098" max="14098" width="10.7109375" style="113" customWidth="1"/>
    <col min="14099" max="14099" width="9.85546875" style="113" customWidth="1"/>
    <col min="14100" max="14100" width="15" style="113" customWidth="1"/>
    <col min="14101" max="14101" width="11" style="113" customWidth="1"/>
    <col min="14102" max="14102" width="13.28515625" style="113" customWidth="1"/>
    <col min="14103" max="14103" width="10.28515625" style="113" customWidth="1"/>
    <col min="14104" max="14104" width="12.85546875" style="113" customWidth="1"/>
    <col min="14105" max="14105" width="10.28515625" style="113" customWidth="1"/>
    <col min="14106" max="14106" width="12" style="113" customWidth="1"/>
    <col min="14107" max="14107" width="10.28515625" style="113" customWidth="1"/>
    <col min="14108" max="14108" width="11.85546875" style="113" customWidth="1"/>
    <col min="14109" max="14109" width="12.85546875" style="113" customWidth="1"/>
    <col min="14110" max="14159" width="10.28515625" style="113" customWidth="1"/>
    <col min="14160" max="14336" width="9.140625" style="113"/>
    <col min="14337" max="14337" width="4.28515625" style="113" customWidth="1"/>
    <col min="14338" max="14338" width="24.28515625" style="113" customWidth="1"/>
    <col min="14339" max="14339" width="6" style="113" customWidth="1"/>
    <col min="14340" max="14340" width="6.5703125" style="113" customWidth="1"/>
    <col min="14341" max="14343" width="5.42578125" style="113" customWidth="1"/>
    <col min="14344" max="14344" width="7.140625" style="113" customWidth="1"/>
    <col min="14345" max="14347" width="5.42578125" style="113" customWidth="1"/>
    <col min="14348" max="14349" width="5.7109375" style="113" customWidth="1"/>
    <col min="14350" max="14350" width="7.85546875" style="113" customWidth="1"/>
    <col min="14351" max="14351" width="7.5703125" style="113" customWidth="1"/>
    <col min="14352" max="14352" width="10.85546875" style="113" customWidth="1"/>
    <col min="14353" max="14353" width="9.85546875" style="113" customWidth="1"/>
    <col min="14354" max="14354" width="10.7109375" style="113" customWidth="1"/>
    <col min="14355" max="14355" width="9.85546875" style="113" customWidth="1"/>
    <col min="14356" max="14356" width="15" style="113" customWidth="1"/>
    <col min="14357" max="14357" width="11" style="113" customWidth="1"/>
    <col min="14358" max="14358" width="13.28515625" style="113" customWidth="1"/>
    <col min="14359" max="14359" width="10.28515625" style="113" customWidth="1"/>
    <col min="14360" max="14360" width="12.85546875" style="113" customWidth="1"/>
    <col min="14361" max="14361" width="10.28515625" style="113" customWidth="1"/>
    <col min="14362" max="14362" width="12" style="113" customWidth="1"/>
    <col min="14363" max="14363" width="10.28515625" style="113" customWidth="1"/>
    <col min="14364" max="14364" width="11.85546875" style="113" customWidth="1"/>
    <col min="14365" max="14365" width="12.85546875" style="113" customWidth="1"/>
    <col min="14366" max="14415" width="10.28515625" style="113" customWidth="1"/>
    <col min="14416" max="14592" width="9.140625" style="113"/>
    <col min="14593" max="14593" width="4.28515625" style="113" customWidth="1"/>
    <col min="14594" max="14594" width="24.28515625" style="113" customWidth="1"/>
    <col min="14595" max="14595" width="6" style="113" customWidth="1"/>
    <col min="14596" max="14596" width="6.5703125" style="113" customWidth="1"/>
    <col min="14597" max="14599" width="5.42578125" style="113" customWidth="1"/>
    <col min="14600" max="14600" width="7.140625" style="113" customWidth="1"/>
    <col min="14601" max="14603" width="5.42578125" style="113" customWidth="1"/>
    <col min="14604" max="14605" width="5.7109375" style="113" customWidth="1"/>
    <col min="14606" max="14606" width="7.85546875" style="113" customWidth="1"/>
    <col min="14607" max="14607" width="7.5703125" style="113" customWidth="1"/>
    <col min="14608" max="14608" width="10.85546875" style="113" customWidth="1"/>
    <col min="14609" max="14609" width="9.85546875" style="113" customWidth="1"/>
    <col min="14610" max="14610" width="10.7109375" style="113" customWidth="1"/>
    <col min="14611" max="14611" width="9.85546875" style="113" customWidth="1"/>
    <col min="14612" max="14612" width="15" style="113" customWidth="1"/>
    <col min="14613" max="14613" width="11" style="113" customWidth="1"/>
    <col min="14614" max="14614" width="13.28515625" style="113" customWidth="1"/>
    <col min="14615" max="14615" width="10.28515625" style="113" customWidth="1"/>
    <col min="14616" max="14616" width="12.85546875" style="113" customWidth="1"/>
    <col min="14617" max="14617" width="10.28515625" style="113" customWidth="1"/>
    <col min="14618" max="14618" width="12" style="113" customWidth="1"/>
    <col min="14619" max="14619" width="10.28515625" style="113" customWidth="1"/>
    <col min="14620" max="14620" width="11.85546875" style="113" customWidth="1"/>
    <col min="14621" max="14621" width="12.85546875" style="113" customWidth="1"/>
    <col min="14622" max="14671" width="10.28515625" style="113" customWidth="1"/>
    <col min="14672" max="14848" width="9.140625" style="113"/>
    <col min="14849" max="14849" width="4.28515625" style="113" customWidth="1"/>
    <col min="14850" max="14850" width="24.28515625" style="113" customWidth="1"/>
    <col min="14851" max="14851" width="6" style="113" customWidth="1"/>
    <col min="14852" max="14852" width="6.5703125" style="113" customWidth="1"/>
    <col min="14853" max="14855" width="5.42578125" style="113" customWidth="1"/>
    <col min="14856" max="14856" width="7.140625" style="113" customWidth="1"/>
    <col min="14857" max="14859" width="5.42578125" style="113" customWidth="1"/>
    <col min="14860" max="14861" width="5.7109375" style="113" customWidth="1"/>
    <col min="14862" max="14862" width="7.85546875" style="113" customWidth="1"/>
    <col min="14863" max="14863" width="7.5703125" style="113" customWidth="1"/>
    <col min="14864" max="14864" width="10.85546875" style="113" customWidth="1"/>
    <col min="14865" max="14865" width="9.85546875" style="113" customWidth="1"/>
    <col min="14866" max="14866" width="10.7109375" style="113" customWidth="1"/>
    <col min="14867" max="14867" width="9.85546875" style="113" customWidth="1"/>
    <col min="14868" max="14868" width="15" style="113" customWidth="1"/>
    <col min="14869" max="14869" width="11" style="113" customWidth="1"/>
    <col min="14870" max="14870" width="13.28515625" style="113" customWidth="1"/>
    <col min="14871" max="14871" width="10.28515625" style="113" customWidth="1"/>
    <col min="14872" max="14872" width="12.85546875" style="113" customWidth="1"/>
    <col min="14873" max="14873" width="10.28515625" style="113" customWidth="1"/>
    <col min="14874" max="14874" width="12" style="113" customWidth="1"/>
    <col min="14875" max="14875" width="10.28515625" style="113" customWidth="1"/>
    <col min="14876" max="14876" width="11.85546875" style="113" customWidth="1"/>
    <col min="14877" max="14877" width="12.85546875" style="113" customWidth="1"/>
    <col min="14878" max="14927" width="10.28515625" style="113" customWidth="1"/>
    <col min="14928" max="15104" width="9.140625" style="113"/>
    <col min="15105" max="15105" width="4.28515625" style="113" customWidth="1"/>
    <col min="15106" max="15106" width="24.28515625" style="113" customWidth="1"/>
    <col min="15107" max="15107" width="6" style="113" customWidth="1"/>
    <col min="15108" max="15108" width="6.5703125" style="113" customWidth="1"/>
    <col min="15109" max="15111" width="5.42578125" style="113" customWidth="1"/>
    <col min="15112" max="15112" width="7.140625" style="113" customWidth="1"/>
    <col min="15113" max="15115" width="5.42578125" style="113" customWidth="1"/>
    <col min="15116" max="15117" width="5.7109375" style="113" customWidth="1"/>
    <col min="15118" max="15118" width="7.85546875" style="113" customWidth="1"/>
    <col min="15119" max="15119" width="7.5703125" style="113" customWidth="1"/>
    <col min="15120" max="15120" width="10.85546875" style="113" customWidth="1"/>
    <col min="15121" max="15121" width="9.85546875" style="113" customWidth="1"/>
    <col min="15122" max="15122" width="10.7109375" style="113" customWidth="1"/>
    <col min="15123" max="15123" width="9.85546875" style="113" customWidth="1"/>
    <col min="15124" max="15124" width="15" style="113" customWidth="1"/>
    <col min="15125" max="15125" width="11" style="113" customWidth="1"/>
    <col min="15126" max="15126" width="13.28515625" style="113" customWidth="1"/>
    <col min="15127" max="15127" width="10.28515625" style="113" customWidth="1"/>
    <col min="15128" max="15128" width="12.85546875" style="113" customWidth="1"/>
    <col min="15129" max="15129" width="10.28515625" style="113" customWidth="1"/>
    <col min="15130" max="15130" width="12" style="113" customWidth="1"/>
    <col min="15131" max="15131" width="10.28515625" style="113" customWidth="1"/>
    <col min="15132" max="15132" width="11.85546875" style="113" customWidth="1"/>
    <col min="15133" max="15133" width="12.85546875" style="113" customWidth="1"/>
    <col min="15134" max="15183" width="10.28515625" style="113" customWidth="1"/>
    <col min="15184" max="15360" width="9.140625" style="113"/>
    <col min="15361" max="15361" width="4.28515625" style="113" customWidth="1"/>
    <col min="15362" max="15362" width="24.28515625" style="113" customWidth="1"/>
    <col min="15363" max="15363" width="6" style="113" customWidth="1"/>
    <col min="15364" max="15364" width="6.5703125" style="113" customWidth="1"/>
    <col min="15365" max="15367" width="5.42578125" style="113" customWidth="1"/>
    <col min="15368" max="15368" width="7.140625" style="113" customWidth="1"/>
    <col min="15369" max="15371" width="5.42578125" style="113" customWidth="1"/>
    <col min="15372" max="15373" width="5.7109375" style="113" customWidth="1"/>
    <col min="15374" max="15374" width="7.85546875" style="113" customWidth="1"/>
    <col min="15375" max="15375" width="7.5703125" style="113" customWidth="1"/>
    <col min="15376" max="15376" width="10.85546875" style="113" customWidth="1"/>
    <col min="15377" max="15377" width="9.85546875" style="113" customWidth="1"/>
    <col min="15378" max="15378" width="10.7109375" style="113" customWidth="1"/>
    <col min="15379" max="15379" width="9.85546875" style="113" customWidth="1"/>
    <col min="15380" max="15380" width="15" style="113" customWidth="1"/>
    <col min="15381" max="15381" width="11" style="113" customWidth="1"/>
    <col min="15382" max="15382" width="13.28515625" style="113" customWidth="1"/>
    <col min="15383" max="15383" width="10.28515625" style="113" customWidth="1"/>
    <col min="15384" max="15384" width="12.85546875" style="113" customWidth="1"/>
    <col min="15385" max="15385" width="10.28515625" style="113" customWidth="1"/>
    <col min="15386" max="15386" width="12" style="113" customWidth="1"/>
    <col min="15387" max="15387" width="10.28515625" style="113" customWidth="1"/>
    <col min="15388" max="15388" width="11.85546875" style="113" customWidth="1"/>
    <col min="15389" max="15389" width="12.85546875" style="113" customWidth="1"/>
    <col min="15390" max="15439" width="10.28515625" style="113" customWidth="1"/>
    <col min="15440" max="15616" width="9.140625" style="113"/>
    <col min="15617" max="15617" width="4.28515625" style="113" customWidth="1"/>
    <col min="15618" max="15618" width="24.28515625" style="113" customWidth="1"/>
    <col min="15619" max="15619" width="6" style="113" customWidth="1"/>
    <col min="15620" max="15620" width="6.5703125" style="113" customWidth="1"/>
    <col min="15621" max="15623" width="5.42578125" style="113" customWidth="1"/>
    <col min="15624" max="15624" width="7.140625" style="113" customWidth="1"/>
    <col min="15625" max="15627" width="5.42578125" style="113" customWidth="1"/>
    <col min="15628" max="15629" width="5.7109375" style="113" customWidth="1"/>
    <col min="15630" max="15630" width="7.85546875" style="113" customWidth="1"/>
    <col min="15631" max="15631" width="7.5703125" style="113" customWidth="1"/>
    <col min="15632" max="15632" width="10.85546875" style="113" customWidth="1"/>
    <col min="15633" max="15633" width="9.85546875" style="113" customWidth="1"/>
    <col min="15634" max="15634" width="10.7109375" style="113" customWidth="1"/>
    <col min="15635" max="15635" width="9.85546875" style="113" customWidth="1"/>
    <col min="15636" max="15636" width="15" style="113" customWidth="1"/>
    <col min="15637" max="15637" width="11" style="113" customWidth="1"/>
    <col min="15638" max="15638" width="13.28515625" style="113" customWidth="1"/>
    <col min="15639" max="15639" width="10.28515625" style="113" customWidth="1"/>
    <col min="15640" max="15640" width="12.85546875" style="113" customWidth="1"/>
    <col min="15641" max="15641" width="10.28515625" style="113" customWidth="1"/>
    <col min="15642" max="15642" width="12" style="113" customWidth="1"/>
    <col min="15643" max="15643" width="10.28515625" style="113" customWidth="1"/>
    <col min="15644" max="15644" width="11.85546875" style="113" customWidth="1"/>
    <col min="15645" max="15645" width="12.85546875" style="113" customWidth="1"/>
    <col min="15646" max="15695" width="10.28515625" style="113" customWidth="1"/>
    <col min="15696" max="15872" width="9.140625" style="113"/>
    <col min="15873" max="15873" width="4.28515625" style="113" customWidth="1"/>
    <col min="15874" max="15874" width="24.28515625" style="113" customWidth="1"/>
    <col min="15875" max="15875" width="6" style="113" customWidth="1"/>
    <col min="15876" max="15876" width="6.5703125" style="113" customWidth="1"/>
    <col min="15877" max="15879" width="5.42578125" style="113" customWidth="1"/>
    <col min="15880" max="15880" width="7.140625" style="113" customWidth="1"/>
    <col min="15881" max="15883" width="5.42578125" style="113" customWidth="1"/>
    <col min="15884" max="15885" width="5.7109375" style="113" customWidth="1"/>
    <col min="15886" max="15886" width="7.85546875" style="113" customWidth="1"/>
    <col min="15887" max="15887" width="7.5703125" style="113" customWidth="1"/>
    <col min="15888" max="15888" width="10.85546875" style="113" customWidth="1"/>
    <col min="15889" max="15889" width="9.85546875" style="113" customWidth="1"/>
    <col min="15890" max="15890" width="10.7109375" style="113" customWidth="1"/>
    <col min="15891" max="15891" width="9.85546875" style="113" customWidth="1"/>
    <col min="15892" max="15892" width="15" style="113" customWidth="1"/>
    <col min="15893" max="15893" width="11" style="113" customWidth="1"/>
    <col min="15894" max="15894" width="13.28515625" style="113" customWidth="1"/>
    <col min="15895" max="15895" width="10.28515625" style="113" customWidth="1"/>
    <col min="15896" max="15896" width="12.85546875" style="113" customWidth="1"/>
    <col min="15897" max="15897" width="10.28515625" style="113" customWidth="1"/>
    <col min="15898" max="15898" width="12" style="113" customWidth="1"/>
    <col min="15899" max="15899" width="10.28515625" style="113" customWidth="1"/>
    <col min="15900" max="15900" width="11.85546875" style="113" customWidth="1"/>
    <col min="15901" max="15901" width="12.85546875" style="113" customWidth="1"/>
    <col min="15902" max="15951" width="10.28515625" style="113" customWidth="1"/>
    <col min="15952" max="16128" width="9.140625" style="113"/>
    <col min="16129" max="16129" width="4.28515625" style="113" customWidth="1"/>
    <col min="16130" max="16130" width="24.28515625" style="113" customWidth="1"/>
    <col min="16131" max="16131" width="6" style="113" customWidth="1"/>
    <col min="16132" max="16132" width="6.5703125" style="113" customWidth="1"/>
    <col min="16133" max="16135" width="5.42578125" style="113" customWidth="1"/>
    <col min="16136" max="16136" width="7.140625" style="113" customWidth="1"/>
    <col min="16137" max="16139" width="5.42578125" style="113" customWidth="1"/>
    <col min="16140" max="16141" width="5.7109375" style="113" customWidth="1"/>
    <col min="16142" max="16142" width="7.85546875" style="113" customWidth="1"/>
    <col min="16143" max="16143" width="7.5703125" style="113" customWidth="1"/>
    <col min="16144" max="16144" width="10.85546875" style="113" customWidth="1"/>
    <col min="16145" max="16145" width="9.85546875" style="113" customWidth="1"/>
    <col min="16146" max="16146" width="10.7109375" style="113" customWidth="1"/>
    <col min="16147" max="16147" width="9.85546875" style="113" customWidth="1"/>
    <col min="16148" max="16148" width="15" style="113" customWidth="1"/>
    <col min="16149" max="16149" width="11" style="113" customWidth="1"/>
    <col min="16150" max="16150" width="13.28515625" style="113" customWidth="1"/>
    <col min="16151" max="16151" width="10.28515625" style="113" customWidth="1"/>
    <col min="16152" max="16152" width="12.85546875" style="113" customWidth="1"/>
    <col min="16153" max="16153" width="10.28515625" style="113" customWidth="1"/>
    <col min="16154" max="16154" width="12" style="113" customWidth="1"/>
    <col min="16155" max="16155" width="10.28515625" style="113" customWidth="1"/>
    <col min="16156" max="16156" width="11.85546875" style="113" customWidth="1"/>
    <col min="16157" max="16157" width="12.85546875" style="113" customWidth="1"/>
    <col min="16158" max="16207" width="10.28515625" style="113" customWidth="1"/>
    <col min="16208" max="16384" width="9.140625" style="113"/>
  </cols>
  <sheetData>
    <row r="1" spans="1:80" s="99" customFormat="1" ht="18" customHeight="1">
      <c r="A1" s="94" t="s">
        <v>154</v>
      </c>
      <c r="B1" s="95"/>
      <c r="C1" s="96"/>
      <c r="D1" s="97"/>
      <c r="E1" s="97"/>
      <c r="F1" s="97"/>
      <c r="G1" s="97"/>
      <c r="H1" s="97"/>
      <c r="I1" s="235"/>
      <c r="J1" s="235"/>
      <c r="K1" s="235"/>
      <c r="L1" s="236"/>
      <c r="M1" s="98"/>
      <c r="S1" s="100"/>
      <c r="U1" s="104"/>
      <c r="V1" s="105"/>
      <c r="W1" s="106"/>
      <c r="X1" s="107"/>
      <c r="Y1" s="108"/>
      <c r="Z1" s="109"/>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1"/>
      <c r="BS1" s="101"/>
      <c r="BT1" s="101"/>
      <c r="BU1" s="101"/>
      <c r="BV1" s="101"/>
      <c r="BW1" s="101"/>
      <c r="BX1" s="101"/>
      <c r="BY1" s="101"/>
      <c r="BZ1" s="101"/>
      <c r="CA1" s="101"/>
      <c r="CB1" s="101"/>
    </row>
    <row r="2" spans="1:80" s="99" customFormat="1" ht="16.5" customHeight="1">
      <c r="A2" s="94" t="s">
        <v>3</v>
      </c>
      <c r="B2" s="95"/>
      <c r="C2" s="96"/>
      <c r="D2" s="97"/>
      <c r="E2" s="97"/>
      <c r="F2" s="97"/>
      <c r="G2" s="97"/>
      <c r="H2" s="97"/>
      <c r="I2" s="235"/>
      <c r="J2" s="235"/>
      <c r="K2" s="235"/>
      <c r="L2" s="236"/>
      <c r="M2" s="98"/>
      <c r="O2" s="102"/>
      <c r="S2" s="100"/>
      <c r="U2" s="104"/>
      <c r="V2" s="105"/>
      <c r="W2" s="106"/>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1"/>
      <c r="BR2" s="101"/>
      <c r="BS2" s="101"/>
      <c r="BT2" s="101"/>
      <c r="BU2" s="101"/>
      <c r="BV2" s="101"/>
      <c r="BW2" s="101"/>
      <c r="BX2" s="101"/>
      <c r="BY2" s="101"/>
      <c r="BZ2" s="101"/>
      <c r="CA2" s="101"/>
    </row>
    <row r="3" spans="1:80" ht="26.25" customHeight="1">
      <c r="A3" s="520" t="s">
        <v>300</v>
      </c>
      <c r="B3" s="520"/>
      <c r="C3" s="520"/>
      <c r="D3" s="520"/>
      <c r="E3" s="520"/>
      <c r="F3" s="520"/>
      <c r="G3" s="520"/>
      <c r="H3" s="520"/>
      <c r="I3" s="520"/>
      <c r="J3" s="520"/>
      <c r="K3" s="520"/>
      <c r="L3" s="520"/>
      <c r="M3" s="520"/>
      <c r="N3" s="520"/>
      <c r="O3" s="520"/>
      <c r="P3" s="520"/>
      <c r="Q3" s="520"/>
      <c r="R3" s="520"/>
      <c r="S3" s="520"/>
      <c r="T3" s="103" t="s">
        <v>301</v>
      </c>
    </row>
    <row r="4" spans="1:80" ht="18.75" customHeight="1" thickBot="1">
      <c r="A4" s="459"/>
      <c r="B4" s="459"/>
      <c r="C4" s="459"/>
      <c r="D4" s="459"/>
      <c r="E4" s="459"/>
      <c r="F4" s="459"/>
      <c r="G4" s="459"/>
      <c r="H4" s="459"/>
      <c r="I4" s="459"/>
      <c r="J4" s="459"/>
      <c r="K4" s="459"/>
      <c r="L4" s="459"/>
      <c r="M4" s="459"/>
      <c r="N4" s="459"/>
      <c r="O4" s="459"/>
      <c r="P4" s="459"/>
      <c r="Q4" s="459"/>
      <c r="R4" s="459"/>
      <c r="S4" s="459"/>
      <c r="T4" s="114" t="s">
        <v>5</v>
      </c>
    </row>
    <row r="5" spans="1:80" s="120" customFormat="1" ht="18" customHeight="1" thickTop="1">
      <c r="A5" s="521" t="s">
        <v>156</v>
      </c>
      <c r="B5" s="524" t="s">
        <v>157</v>
      </c>
      <c r="C5" s="524" t="s">
        <v>158</v>
      </c>
      <c r="D5" s="526" t="s">
        <v>159</v>
      </c>
      <c r="E5" s="527"/>
      <c r="F5" s="527"/>
      <c r="G5" s="527"/>
      <c r="H5" s="527"/>
      <c r="I5" s="527"/>
      <c r="J5" s="527"/>
      <c r="K5" s="527"/>
      <c r="L5" s="527"/>
      <c r="M5" s="527"/>
      <c r="N5" s="528"/>
      <c r="O5" s="529" t="s">
        <v>160</v>
      </c>
      <c r="P5" s="524" t="s">
        <v>161</v>
      </c>
      <c r="Q5" s="524" t="s">
        <v>162</v>
      </c>
      <c r="R5" s="524" t="s">
        <v>378</v>
      </c>
      <c r="S5" s="530" t="s">
        <v>17</v>
      </c>
      <c r="T5" s="115" t="s">
        <v>6</v>
      </c>
      <c r="U5" s="116" t="s">
        <v>7</v>
      </c>
      <c r="V5" s="116" t="s">
        <v>8</v>
      </c>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8"/>
      <c r="AW5" s="118"/>
      <c r="AX5" s="118"/>
      <c r="AY5" s="118"/>
      <c r="AZ5" s="118"/>
      <c r="BA5" s="118"/>
      <c r="BB5" s="118"/>
      <c r="BC5" s="118"/>
      <c r="BD5" s="118"/>
      <c r="BE5" s="118"/>
      <c r="BF5" s="118"/>
      <c r="BG5" s="118"/>
      <c r="BH5" s="118"/>
      <c r="BI5" s="118"/>
      <c r="BJ5" s="118"/>
      <c r="BK5" s="118"/>
      <c r="BL5" s="118"/>
      <c r="BM5" s="118"/>
      <c r="BN5" s="118"/>
      <c r="BO5" s="118"/>
      <c r="BP5" s="118"/>
      <c r="BQ5" s="119"/>
      <c r="BR5" s="119"/>
      <c r="BS5" s="119"/>
      <c r="BT5" s="119"/>
      <c r="BU5" s="119"/>
      <c r="BV5" s="119"/>
      <c r="BW5" s="119"/>
      <c r="BX5" s="119"/>
      <c r="BY5" s="119"/>
      <c r="BZ5" s="119"/>
      <c r="CA5" s="119"/>
    </row>
    <row r="6" spans="1:80" s="120" customFormat="1" ht="16.5" customHeight="1">
      <c r="A6" s="522"/>
      <c r="B6" s="525"/>
      <c r="C6" s="525"/>
      <c r="D6" s="514" t="s">
        <v>18</v>
      </c>
      <c r="E6" s="514" t="s">
        <v>19</v>
      </c>
      <c r="F6" s="533" t="s">
        <v>163</v>
      </c>
      <c r="G6" s="516" t="s">
        <v>21</v>
      </c>
      <c r="H6" s="517"/>
      <c r="I6" s="514" t="s">
        <v>22</v>
      </c>
      <c r="J6" s="516" t="s">
        <v>23</v>
      </c>
      <c r="K6" s="517"/>
      <c r="L6" s="514" t="s">
        <v>165</v>
      </c>
      <c r="M6" s="514" t="s">
        <v>164</v>
      </c>
      <c r="N6" s="514" t="s">
        <v>302</v>
      </c>
      <c r="O6" s="525"/>
      <c r="P6" s="525"/>
      <c r="Q6" s="525"/>
      <c r="R6" s="525"/>
      <c r="S6" s="531"/>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8"/>
      <c r="AW6" s="118"/>
      <c r="AX6" s="118"/>
      <c r="AY6" s="118"/>
      <c r="AZ6" s="118"/>
      <c r="BA6" s="118"/>
      <c r="BB6" s="118"/>
      <c r="BC6" s="118"/>
      <c r="BD6" s="118"/>
      <c r="BE6" s="118"/>
      <c r="BF6" s="118"/>
      <c r="BG6" s="118"/>
      <c r="BH6" s="118"/>
      <c r="BI6" s="118"/>
      <c r="BJ6" s="118"/>
      <c r="BK6" s="118"/>
      <c r="BL6" s="118"/>
      <c r="BM6" s="118"/>
      <c r="BN6" s="118"/>
      <c r="BO6" s="118"/>
      <c r="BP6" s="118"/>
      <c r="BQ6" s="119"/>
      <c r="BR6" s="119"/>
      <c r="BS6" s="119"/>
      <c r="BT6" s="119"/>
      <c r="BU6" s="119"/>
      <c r="BV6" s="119"/>
      <c r="BW6" s="119"/>
      <c r="BX6" s="119"/>
      <c r="BY6" s="119"/>
      <c r="BZ6" s="119"/>
      <c r="CA6" s="119"/>
    </row>
    <row r="7" spans="1:80" s="128" customFormat="1" ht="42" customHeight="1">
      <c r="A7" s="523"/>
      <c r="B7" s="515"/>
      <c r="C7" s="515"/>
      <c r="D7" s="515"/>
      <c r="E7" s="515"/>
      <c r="F7" s="515"/>
      <c r="G7" s="122" t="s">
        <v>167</v>
      </c>
      <c r="H7" s="122" t="s">
        <v>168</v>
      </c>
      <c r="I7" s="515"/>
      <c r="J7" s="122" t="s">
        <v>167</v>
      </c>
      <c r="K7" s="122" t="s">
        <v>168</v>
      </c>
      <c r="L7" s="515"/>
      <c r="M7" s="515"/>
      <c r="N7" s="515"/>
      <c r="O7" s="515"/>
      <c r="P7" s="515"/>
      <c r="Q7" s="515"/>
      <c r="R7" s="515"/>
      <c r="S7" s="532"/>
      <c r="T7" s="123" t="s">
        <v>169</v>
      </c>
      <c r="U7" s="124" t="s">
        <v>26</v>
      </c>
      <c r="V7" s="125" t="s">
        <v>303</v>
      </c>
      <c r="W7" s="125" t="s">
        <v>28</v>
      </c>
      <c r="X7" s="123" t="s">
        <v>29</v>
      </c>
      <c r="Y7" s="126" t="s">
        <v>31</v>
      </c>
      <c r="Z7" s="127" t="s">
        <v>32</v>
      </c>
      <c r="AA7" s="125" t="s">
        <v>170</v>
      </c>
      <c r="AB7" s="125" t="s">
        <v>171</v>
      </c>
      <c r="AC7" s="125" t="s">
        <v>172</v>
      </c>
      <c r="AD7" s="125" t="s">
        <v>173</v>
      </c>
      <c r="AE7" s="117"/>
      <c r="AF7" s="117"/>
      <c r="AG7" s="117"/>
      <c r="AH7" s="117"/>
      <c r="AI7" s="117"/>
      <c r="AJ7" s="117"/>
      <c r="AK7" s="117"/>
      <c r="AL7" s="117"/>
      <c r="AM7" s="117"/>
      <c r="AN7" s="117"/>
      <c r="AO7" s="117"/>
      <c r="AP7" s="117"/>
      <c r="AQ7" s="117"/>
      <c r="AR7" s="117"/>
      <c r="AS7" s="117"/>
      <c r="AT7" s="117"/>
      <c r="AU7" s="117"/>
      <c r="AV7" s="118"/>
      <c r="AW7" s="118"/>
      <c r="AX7" s="118"/>
      <c r="AY7" s="118"/>
      <c r="AZ7" s="118"/>
      <c r="BA7" s="118"/>
      <c r="BB7" s="118"/>
      <c r="BC7" s="118"/>
      <c r="BD7" s="118"/>
      <c r="BE7" s="118"/>
      <c r="BF7" s="118"/>
      <c r="BG7" s="118"/>
      <c r="BH7" s="118"/>
      <c r="BI7" s="118"/>
      <c r="BJ7" s="118"/>
      <c r="BK7" s="118"/>
      <c r="BL7" s="118"/>
      <c r="BM7" s="118"/>
      <c r="BN7" s="118"/>
      <c r="BO7" s="118"/>
      <c r="BP7" s="118"/>
      <c r="BQ7" s="119"/>
      <c r="BR7" s="119"/>
      <c r="BS7" s="119"/>
      <c r="BT7" s="119"/>
      <c r="BU7" s="119"/>
      <c r="BV7" s="119"/>
      <c r="BW7" s="119"/>
      <c r="BX7" s="119"/>
      <c r="BY7" s="119"/>
      <c r="BZ7" s="119"/>
      <c r="CA7" s="119"/>
    </row>
    <row r="8" spans="1:80" s="194" customFormat="1" ht="15.75">
      <c r="A8" s="237" t="s">
        <v>55</v>
      </c>
      <c r="B8" s="238" t="s">
        <v>304</v>
      </c>
      <c r="C8" s="239"/>
      <c r="D8" s="239"/>
      <c r="E8" s="239"/>
      <c r="F8" s="240"/>
      <c r="G8" s="239"/>
      <c r="H8" s="239"/>
      <c r="I8" s="239"/>
      <c r="J8" s="239"/>
      <c r="K8" s="239"/>
      <c r="L8" s="239"/>
      <c r="M8" s="239"/>
      <c r="N8" s="239"/>
      <c r="O8" s="239"/>
      <c r="P8" s="239"/>
      <c r="Q8" s="239"/>
      <c r="R8" s="239"/>
      <c r="S8" s="239"/>
      <c r="T8" s="488" t="s">
        <v>175</v>
      </c>
      <c r="U8" s="241" t="s">
        <v>41</v>
      </c>
      <c r="V8" s="157">
        <f>C45</f>
        <v>107.25</v>
      </c>
      <c r="W8" s="141">
        <f>V8</f>
        <v>107.25</v>
      </c>
      <c r="X8" s="138">
        <f>W8*1390000</f>
        <v>149077500</v>
      </c>
      <c r="Y8" s="139">
        <f>X8*10.5%-Z19</f>
        <v>15653137.5</v>
      </c>
      <c r="Z8" s="242">
        <f>X8-Y8</f>
        <v>133424362.5</v>
      </c>
      <c r="AA8" s="141">
        <f>V8*21.5%</f>
        <v>23.05875</v>
      </c>
      <c r="AB8" s="138">
        <f>AA8*1390000</f>
        <v>32051662.5</v>
      </c>
      <c r="AC8" s="138">
        <f>AB8+Y8</f>
        <v>47704800</v>
      </c>
      <c r="AD8" s="142">
        <f>X8*2%</f>
        <v>2981550</v>
      </c>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3"/>
      <c r="BR8" s="193"/>
      <c r="BS8" s="193"/>
      <c r="BT8" s="193"/>
      <c r="BU8" s="193"/>
      <c r="BV8" s="193"/>
      <c r="BW8" s="193"/>
      <c r="BX8" s="193"/>
      <c r="BY8" s="193"/>
      <c r="BZ8" s="193"/>
      <c r="CA8" s="193"/>
    </row>
    <row r="9" spans="1:80" s="194" customFormat="1" ht="15.75">
      <c r="A9" s="310">
        <v>1</v>
      </c>
      <c r="B9" s="340" t="s">
        <v>305</v>
      </c>
      <c r="C9" s="343">
        <v>4.9800000000000004</v>
      </c>
      <c r="D9" s="343">
        <v>0.5</v>
      </c>
      <c r="E9" s="344">
        <v>0.3</v>
      </c>
      <c r="F9" s="345">
        <v>0.2</v>
      </c>
      <c r="G9" s="343">
        <v>40</v>
      </c>
      <c r="H9" s="346">
        <f t="shared" ref="H9:H44" si="0">(C9+D9+K9)*G9/100</f>
        <v>2.1920000000000002</v>
      </c>
      <c r="I9" s="347"/>
      <c r="J9" s="348"/>
      <c r="K9" s="346"/>
      <c r="L9" s="343">
        <v>0.3</v>
      </c>
      <c r="M9" s="349">
        <v>0.4</v>
      </c>
      <c r="N9" s="346">
        <f t="shared" ref="N9:N44" si="1">(D9+E9+I9+F9+H9+K9+L9+M9)</f>
        <v>3.8919999999999999</v>
      </c>
      <c r="O9" s="314">
        <f t="shared" ref="O9:O44" si="2">C9+N9</f>
        <v>8.8719999999999999</v>
      </c>
      <c r="P9" s="315"/>
      <c r="Q9" s="315"/>
      <c r="R9" s="315"/>
      <c r="S9" s="369"/>
      <c r="T9" s="138" t="s">
        <v>177</v>
      </c>
      <c r="U9" s="241" t="s">
        <v>43</v>
      </c>
      <c r="V9" s="157">
        <f>D45</f>
        <v>3.9999999999999991</v>
      </c>
      <c r="W9" s="141">
        <f t="shared" ref="W9:W16" si="3">V9</f>
        <v>3.9999999999999991</v>
      </c>
      <c r="X9" s="138">
        <f t="shared" ref="X9:X16" si="4">W9*1390000</f>
        <v>5559999.9999999991</v>
      </c>
      <c r="Y9" s="139">
        <f>X9*10.5%-Z20</f>
        <v>583799.99999999988</v>
      </c>
      <c r="Z9" s="242">
        <f t="shared" ref="Z9:Z16" si="5">X9-Y9</f>
        <v>4976199.9999999991</v>
      </c>
      <c r="AA9" s="141">
        <f>V9*21.5%</f>
        <v>0.85999999999999976</v>
      </c>
      <c r="AB9" s="138">
        <f>AA9*1390000</f>
        <v>1195399.9999999998</v>
      </c>
      <c r="AC9" s="138">
        <f>AB9+Y9</f>
        <v>1779199.9999999995</v>
      </c>
      <c r="AD9" s="142">
        <f>X9*2%</f>
        <v>111199.99999999999</v>
      </c>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3"/>
      <c r="BR9" s="193"/>
      <c r="BS9" s="193"/>
      <c r="BT9" s="193"/>
      <c r="BU9" s="193"/>
      <c r="BV9" s="193"/>
      <c r="BW9" s="193"/>
      <c r="BX9" s="193"/>
      <c r="BY9" s="193"/>
      <c r="BZ9" s="193"/>
      <c r="CA9" s="193"/>
    </row>
    <row r="10" spans="1:80" s="194" customFormat="1" ht="15.75">
      <c r="A10" s="310">
        <v>2</v>
      </c>
      <c r="B10" s="340" t="s">
        <v>306</v>
      </c>
      <c r="C10" s="343">
        <v>2.67</v>
      </c>
      <c r="D10" s="343">
        <v>0.4</v>
      </c>
      <c r="E10" s="343">
        <v>0.3</v>
      </c>
      <c r="F10" s="345"/>
      <c r="G10" s="343">
        <v>40</v>
      </c>
      <c r="H10" s="346">
        <f t="shared" si="0"/>
        <v>1.228</v>
      </c>
      <c r="I10" s="347"/>
      <c r="J10" s="348"/>
      <c r="K10" s="346"/>
      <c r="L10" s="343"/>
      <c r="M10" s="349"/>
      <c r="N10" s="346">
        <f>(D10+E10+I10+F10+H10+K10+L10+M10)</f>
        <v>1.9279999999999999</v>
      </c>
      <c r="O10" s="314">
        <f t="shared" si="2"/>
        <v>4.5979999999999999</v>
      </c>
      <c r="P10" s="315"/>
      <c r="Q10" s="315"/>
      <c r="R10" s="315"/>
      <c r="S10" s="369" t="s">
        <v>370</v>
      </c>
      <c r="T10" s="138" t="s">
        <v>179</v>
      </c>
      <c r="U10" s="241" t="s">
        <v>45</v>
      </c>
      <c r="V10" s="157">
        <f>E45</f>
        <v>10.200000000000003</v>
      </c>
      <c r="W10" s="141">
        <f t="shared" si="3"/>
        <v>10.200000000000003</v>
      </c>
      <c r="X10" s="138">
        <f t="shared" si="4"/>
        <v>14178000.000000004</v>
      </c>
      <c r="Y10" s="139"/>
      <c r="Z10" s="242">
        <f t="shared" si="5"/>
        <v>14178000.000000004</v>
      </c>
      <c r="AA10" s="141"/>
      <c r="AB10" s="138"/>
      <c r="AC10" s="138">
        <f>AB10+Y10</f>
        <v>0</v>
      </c>
      <c r="AD10" s="149"/>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3"/>
      <c r="BR10" s="193"/>
      <c r="BS10" s="193"/>
      <c r="BT10" s="193"/>
      <c r="BU10" s="193"/>
      <c r="BV10" s="193"/>
      <c r="BW10" s="193"/>
      <c r="BX10" s="193"/>
      <c r="BY10" s="193"/>
      <c r="BZ10" s="193"/>
      <c r="CA10" s="193"/>
    </row>
    <row r="11" spans="1:80" s="437" customFormat="1" ht="15.75">
      <c r="A11" s="310">
        <v>3</v>
      </c>
      <c r="B11" s="340" t="s">
        <v>307</v>
      </c>
      <c r="C11" s="343">
        <v>2.34</v>
      </c>
      <c r="D11" s="343">
        <v>0.4</v>
      </c>
      <c r="E11" s="343">
        <v>0.3</v>
      </c>
      <c r="F11" s="345">
        <v>0.2</v>
      </c>
      <c r="G11" s="343">
        <v>70</v>
      </c>
      <c r="H11" s="346">
        <f>(C11+D11+K11)*G11/100</f>
        <v>1.9179999999999999</v>
      </c>
      <c r="I11" s="347"/>
      <c r="J11" s="348"/>
      <c r="K11" s="346"/>
      <c r="L11" s="343"/>
      <c r="M11" s="349">
        <v>0.4</v>
      </c>
      <c r="N11" s="346">
        <f>(D11+E11+I11+F11+H11+K11+L11+M11)</f>
        <v>3.2179999999999995</v>
      </c>
      <c r="O11" s="314">
        <f>C11+N11</f>
        <v>5.5579999999999998</v>
      </c>
      <c r="P11" s="315"/>
      <c r="Q11" s="315"/>
      <c r="R11" s="315"/>
      <c r="S11" s="369" t="s">
        <v>384</v>
      </c>
      <c r="T11" s="138" t="s">
        <v>181</v>
      </c>
      <c r="U11" s="241" t="s">
        <v>182</v>
      </c>
      <c r="V11" s="157">
        <f>F45</f>
        <v>4.0000000000000009</v>
      </c>
      <c r="W11" s="141">
        <f t="shared" si="3"/>
        <v>4.0000000000000009</v>
      </c>
      <c r="X11" s="138">
        <f t="shared" si="4"/>
        <v>5560000.0000000009</v>
      </c>
      <c r="Y11" s="139"/>
      <c r="Z11" s="242">
        <f t="shared" si="5"/>
        <v>5560000.0000000009</v>
      </c>
      <c r="AA11" s="141"/>
      <c r="AB11" s="138"/>
      <c r="AC11" s="138">
        <f>AB11+Y11</f>
        <v>0</v>
      </c>
      <c r="AD11" s="149"/>
      <c r="AE11" s="435"/>
      <c r="AF11" s="435"/>
      <c r="AG11" s="435"/>
      <c r="AH11" s="435"/>
      <c r="AI11" s="435"/>
      <c r="AJ11" s="435"/>
      <c r="AK11" s="435"/>
      <c r="AL11" s="435"/>
      <c r="AM11" s="435"/>
      <c r="AN11" s="435"/>
      <c r="AO11" s="435"/>
      <c r="AP11" s="435"/>
      <c r="AQ11" s="435"/>
      <c r="AR11" s="435"/>
      <c r="AS11" s="435"/>
      <c r="AT11" s="435"/>
      <c r="AU11" s="435"/>
      <c r="AV11" s="435"/>
      <c r="AW11" s="435"/>
      <c r="AX11" s="435"/>
      <c r="AY11" s="435"/>
      <c r="AZ11" s="435"/>
      <c r="BA11" s="435"/>
      <c r="BB11" s="435"/>
      <c r="BC11" s="435"/>
      <c r="BD11" s="435"/>
      <c r="BE11" s="435"/>
      <c r="BF11" s="435"/>
      <c r="BG11" s="435"/>
      <c r="BH11" s="435"/>
      <c r="BI11" s="435"/>
      <c r="BJ11" s="435"/>
      <c r="BK11" s="435"/>
      <c r="BL11" s="435"/>
      <c r="BM11" s="435"/>
      <c r="BN11" s="435"/>
      <c r="BO11" s="435"/>
      <c r="BP11" s="435"/>
      <c r="BQ11" s="436"/>
      <c r="BR11" s="436"/>
      <c r="BS11" s="436"/>
      <c r="BT11" s="436"/>
      <c r="BU11" s="436"/>
      <c r="BV11" s="436"/>
      <c r="BW11" s="436"/>
      <c r="BX11" s="436"/>
      <c r="BY11" s="436"/>
      <c r="BZ11" s="436"/>
      <c r="CA11" s="436"/>
    </row>
    <row r="12" spans="1:80" s="194" customFormat="1" ht="15.75">
      <c r="A12" s="310">
        <v>4</v>
      </c>
      <c r="B12" s="340" t="s">
        <v>308</v>
      </c>
      <c r="C12" s="343">
        <v>2.67</v>
      </c>
      <c r="D12" s="343"/>
      <c r="E12" s="343">
        <v>0.3</v>
      </c>
      <c r="F12" s="345">
        <v>0.2</v>
      </c>
      <c r="G12" s="343">
        <v>40</v>
      </c>
      <c r="H12" s="346">
        <f t="shared" si="0"/>
        <v>1.0680000000000001</v>
      </c>
      <c r="I12" s="347"/>
      <c r="J12" s="348"/>
      <c r="K12" s="350"/>
      <c r="L12" s="343"/>
      <c r="M12" s="349">
        <v>0.4</v>
      </c>
      <c r="N12" s="346">
        <f t="shared" si="1"/>
        <v>1.968</v>
      </c>
      <c r="O12" s="314">
        <f t="shared" si="2"/>
        <v>4.6379999999999999</v>
      </c>
      <c r="P12" s="315"/>
      <c r="Q12" s="315"/>
      <c r="R12" s="315"/>
      <c r="S12" s="369"/>
      <c r="T12" s="138" t="s">
        <v>184</v>
      </c>
      <c r="U12" s="241" t="s">
        <v>63</v>
      </c>
      <c r="V12" s="157">
        <f>M45</f>
        <v>7.200000000000002</v>
      </c>
      <c r="W12" s="141">
        <f t="shared" si="3"/>
        <v>7.200000000000002</v>
      </c>
      <c r="X12" s="138">
        <f t="shared" si="4"/>
        <v>10008000.000000002</v>
      </c>
      <c r="Y12" s="139"/>
      <c r="Z12" s="242">
        <f t="shared" si="5"/>
        <v>10008000.000000002</v>
      </c>
      <c r="AA12" s="141"/>
      <c r="AB12" s="138"/>
      <c r="AC12" s="138"/>
      <c r="AD12" s="149"/>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3"/>
      <c r="BR12" s="193"/>
      <c r="BS12" s="193"/>
      <c r="BT12" s="193"/>
      <c r="BU12" s="193"/>
      <c r="BV12" s="193"/>
      <c r="BW12" s="193"/>
      <c r="BX12" s="193"/>
      <c r="BY12" s="193"/>
      <c r="BZ12" s="193"/>
      <c r="CA12" s="193"/>
    </row>
    <row r="13" spans="1:80" s="194" customFormat="1" ht="15.75">
      <c r="A13" s="310">
        <v>5</v>
      </c>
      <c r="B13" s="340" t="s">
        <v>309</v>
      </c>
      <c r="C13" s="350">
        <v>2.66</v>
      </c>
      <c r="D13" s="343">
        <v>0.3</v>
      </c>
      <c r="E13" s="344">
        <v>0.3</v>
      </c>
      <c r="F13" s="345">
        <v>0.2</v>
      </c>
      <c r="G13" s="344">
        <v>70</v>
      </c>
      <c r="H13" s="346">
        <f t="shared" si="0"/>
        <v>2.0720000000000001</v>
      </c>
      <c r="I13" s="347"/>
      <c r="J13" s="348"/>
      <c r="K13" s="346"/>
      <c r="L13" s="343"/>
      <c r="M13" s="349">
        <v>0.4</v>
      </c>
      <c r="N13" s="346">
        <f t="shared" si="1"/>
        <v>3.2719999999999998</v>
      </c>
      <c r="O13" s="314">
        <f t="shared" si="2"/>
        <v>5.9320000000000004</v>
      </c>
      <c r="P13" s="315"/>
      <c r="Q13" s="315"/>
      <c r="R13" s="315"/>
      <c r="S13" s="369" t="s">
        <v>390</v>
      </c>
      <c r="T13" s="138" t="s">
        <v>186</v>
      </c>
      <c r="U13" s="241" t="s">
        <v>52</v>
      </c>
      <c r="V13" s="157">
        <f>H45</f>
        <v>47.159199999999998</v>
      </c>
      <c r="W13" s="141">
        <f t="shared" si="3"/>
        <v>47.159199999999998</v>
      </c>
      <c r="X13" s="138">
        <f t="shared" si="4"/>
        <v>65551288</v>
      </c>
      <c r="Y13" s="139"/>
      <c r="Z13" s="242">
        <f t="shared" si="5"/>
        <v>65551288</v>
      </c>
      <c r="AA13" s="141"/>
      <c r="AB13" s="138"/>
      <c r="AC13" s="138">
        <f>AB13+Y13</f>
        <v>0</v>
      </c>
      <c r="AD13" s="149"/>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3"/>
      <c r="BR13" s="193"/>
      <c r="BS13" s="193"/>
      <c r="BT13" s="193"/>
      <c r="BU13" s="193"/>
      <c r="BV13" s="193"/>
      <c r="BW13" s="193"/>
      <c r="BX13" s="193"/>
      <c r="BY13" s="193"/>
      <c r="BZ13" s="193"/>
      <c r="CA13" s="193"/>
    </row>
    <row r="14" spans="1:80" s="194" customFormat="1" ht="15.75">
      <c r="A14" s="310">
        <v>6</v>
      </c>
      <c r="B14" s="340" t="s">
        <v>310</v>
      </c>
      <c r="C14" s="350">
        <v>2.66</v>
      </c>
      <c r="D14" s="343"/>
      <c r="E14" s="343">
        <v>0.3</v>
      </c>
      <c r="F14" s="351">
        <v>0.2</v>
      </c>
      <c r="G14" s="343">
        <v>70</v>
      </c>
      <c r="H14" s="346">
        <f t="shared" si="0"/>
        <v>1.8620000000000001</v>
      </c>
      <c r="I14" s="347"/>
      <c r="J14" s="352"/>
      <c r="K14" s="346"/>
      <c r="L14" s="343"/>
      <c r="M14" s="349">
        <v>0.4</v>
      </c>
      <c r="N14" s="346">
        <f t="shared" si="1"/>
        <v>2.762</v>
      </c>
      <c r="O14" s="314">
        <f t="shared" si="2"/>
        <v>5.4220000000000006</v>
      </c>
      <c r="P14" s="315"/>
      <c r="Q14" s="315"/>
      <c r="R14" s="315"/>
      <c r="S14" s="369" t="s">
        <v>389</v>
      </c>
      <c r="T14" s="138" t="s">
        <v>188</v>
      </c>
      <c r="U14" s="241" t="s">
        <v>54</v>
      </c>
      <c r="V14" s="157">
        <f>I45</f>
        <v>0</v>
      </c>
      <c r="W14" s="141">
        <f t="shared" si="3"/>
        <v>0</v>
      </c>
      <c r="X14" s="138">
        <f t="shared" si="4"/>
        <v>0</v>
      </c>
      <c r="Y14" s="139"/>
      <c r="Z14" s="242">
        <f t="shared" si="5"/>
        <v>0</v>
      </c>
      <c r="AA14" s="141"/>
      <c r="AB14" s="138"/>
      <c r="AC14" s="138">
        <f>AB14+Y14</f>
        <v>0</v>
      </c>
      <c r="AD14" s="149"/>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3"/>
      <c r="BR14" s="193"/>
      <c r="BS14" s="193"/>
      <c r="BT14" s="193"/>
      <c r="BU14" s="193"/>
      <c r="BV14" s="193"/>
      <c r="BW14" s="193"/>
      <c r="BX14" s="193"/>
      <c r="BY14" s="193"/>
      <c r="BZ14" s="193"/>
      <c r="CA14" s="193"/>
    </row>
    <row r="15" spans="1:80" s="194" customFormat="1" ht="15.75">
      <c r="A15" s="310">
        <v>7</v>
      </c>
      <c r="B15" s="340" t="s">
        <v>311</v>
      </c>
      <c r="C15" s="353">
        <v>2.46</v>
      </c>
      <c r="D15" s="354"/>
      <c r="E15" s="354">
        <v>0.3</v>
      </c>
      <c r="F15" s="354">
        <v>0.2</v>
      </c>
      <c r="G15" s="354">
        <v>40</v>
      </c>
      <c r="H15" s="346">
        <f t="shared" si="0"/>
        <v>0.9840000000000001</v>
      </c>
      <c r="I15" s="355"/>
      <c r="J15" s="352"/>
      <c r="K15" s="346"/>
      <c r="L15" s="343"/>
      <c r="M15" s="356">
        <v>0.4</v>
      </c>
      <c r="N15" s="346">
        <f t="shared" si="1"/>
        <v>1.8839999999999999</v>
      </c>
      <c r="O15" s="314">
        <f t="shared" si="2"/>
        <v>4.3439999999999994</v>
      </c>
      <c r="P15" s="315"/>
      <c r="Q15" s="315"/>
      <c r="R15" s="315"/>
      <c r="S15" s="370"/>
      <c r="T15" s="138" t="s">
        <v>190</v>
      </c>
      <c r="U15" s="241" t="s">
        <v>57</v>
      </c>
      <c r="V15" s="157">
        <f>K45</f>
        <v>2.2329999999999997</v>
      </c>
      <c r="W15" s="141">
        <f t="shared" si="3"/>
        <v>2.2329999999999997</v>
      </c>
      <c r="X15" s="138">
        <f t="shared" si="4"/>
        <v>3103869.9999999995</v>
      </c>
      <c r="Y15" s="139">
        <f>X15*10.5%</f>
        <v>325906.34999999992</v>
      </c>
      <c r="Z15" s="242">
        <f>X15-Y15</f>
        <v>2777963.6499999994</v>
      </c>
      <c r="AA15" s="141">
        <f>V15*21.5%</f>
        <v>0.48009499999999994</v>
      </c>
      <c r="AB15" s="138">
        <f>AA15*1390000</f>
        <v>667332.04999999993</v>
      </c>
      <c r="AC15" s="138">
        <f>AB15+Y15</f>
        <v>993238.39999999991</v>
      </c>
      <c r="AD15" s="142">
        <f>X15*2%</f>
        <v>62077.399999999994</v>
      </c>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3"/>
      <c r="BR15" s="193"/>
      <c r="BS15" s="193"/>
      <c r="BT15" s="193"/>
      <c r="BU15" s="193"/>
      <c r="BV15" s="193"/>
      <c r="BW15" s="193"/>
      <c r="BX15" s="193"/>
      <c r="BY15" s="193"/>
      <c r="BZ15" s="193"/>
      <c r="CA15" s="193"/>
    </row>
    <row r="16" spans="1:80" s="194" customFormat="1" ht="15.75">
      <c r="A16" s="310">
        <v>8</v>
      </c>
      <c r="B16" s="340" t="s">
        <v>312</v>
      </c>
      <c r="C16" s="350">
        <v>4.0599999999999996</v>
      </c>
      <c r="D16" s="343"/>
      <c r="E16" s="344">
        <v>0.3</v>
      </c>
      <c r="F16" s="345">
        <v>0.2</v>
      </c>
      <c r="G16" s="344">
        <v>40</v>
      </c>
      <c r="H16" s="346">
        <f t="shared" si="0"/>
        <v>1.7051999999999998</v>
      </c>
      <c r="I16" s="347"/>
      <c r="J16" s="357">
        <v>5</v>
      </c>
      <c r="K16" s="346">
        <f>C16*J16/100</f>
        <v>0.20299999999999996</v>
      </c>
      <c r="L16" s="343"/>
      <c r="M16" s="349">
        <v>0.4</v>
      </c>
      <c r="N16" s="346">
        <f t="shared" si="1"/>
        <v>2.8081999999999994</v>
      </c>
      <c r="O16" s="314">
        <f t="shared" si="2"/>
        <v>6.868199999999999</v>
      </c>
      <c r="P16" s="315"/>
      <c r="Q16" s="315"/>
      <c r="R16" s="315"/>
      <c r="S16" s="369"/>
      <c r="T16" s="138" t="s">
        <v>191</v>
      </c>
      <c r="U16" s="241" t="s">
        <v>192</v>
      </c>
      <c r="V16" s="157">
        <f>L45</f>
        <v>1.2</v>
      </c>
      <c r="W16" s="141">
        <f t="shared" si="3"/>
        <v>1.2</v>
      </c>
      <c r="X16" s="138">
        <f t="shared" si="4"/>
        <v>1668000</v>
      </c>
      <c r="Y16" s="139"/>
      <c r="Z16" s="242">
        <f t="shared" si="5"/>
        <v>1668000</v>
      </c>
      <c r="AA16" s="141"/>
      <c r="AB16" s="138"/>
      <c r="AC16" s="138"/>
      <c r="AD16" s="149"/>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3"/>
      <c r="BR16" s="193"/>
      <c r="BS16" s="193"/>
      <c r="BT16" s="193"/>
      <c r="BU16" s="193"/>
      <c r="BV16" s="193"/>
      <c r="BW16" s="193"/>
      <c r="BX16" s="193"/>
      <c r="BY16" s="193"/>
      <c r="BZ16" s="193"/>
      <c r="CA16" s="193"/>
    </row>
    <row r="17" spans="1:79" s="194" customFormat="1" ht="15.75">
      <c r="A17" s="310">
        <v>9</v>
      </c>
      <c r="B17" s="340" t="s">
        <v>313</v>
      </c>
      <c r="C17" s="343">
        <v>4.0599999999999996</v>
      </c>
      <c r="D17" s="343">
        <v>0.4</v>
      </c>
      <c r="E17" s="344">
        <v>0.3</v>
      </c>
      <c r="F17" s="345">
        <v>0.2</v>
      </c>
      <c r="G17" s="343">
        <v>40</v>
      </c>
      <c r="H17" s="346">
        <f t="shared" si="0"/>
        <v>1.9626400000000002</v>
      </c>
      <c r="I17" s="347"/>
      <c r="J17" s="357">
        <v>11</v>
      </c>
      <c r="K17" s="346">
        <f>C17*J17/100</f>
        <v>0.44659999999999994</v>
      </c>
      <c r="L17" s="343">
        <v>0.3</v>
      </c>
      <c r="M17" s="349">
        <v>0.4</v>
      </c>
      <c r="N17" s="346">
        <f t="shared" si="1"/>
        <v>4.0092400000000001</v>
      </c>
      <c r="O17" s="314">
        <f t="shared" si="2"/>
        <v>8.0692400000000006</v>
      </c>
      <c r="P17" s="315"/>
      <c r="Q17" s="315"/>
      <c r="R17" s="315"/>
      <c r="S17" s="369"/>
      <c r="T17" s="155"/>
      <c r="U17" s="156"/>
      <c r="V17" s="157">
        <f t="shared" ref="V17:AC17" si="6">SUM(V8:V16)</f>
        <v>183.2422</v>
      </c>
      <c r="W17" s="141">
        <f t="shared" si="6"/>
        <v>183.2422</v>
      </c>
      <c r="X17" s="139">
        <f t="shared" si="6"/>
        <v>254706658</v>
      </c>
      <c r="Y17" s="139">
        <f t="shared" si="6"/>
        <v>16562843.85</v>
      </c>
      <c r="Z17" s="139">
        <f t="shared" si="6"/>
        <v>238143814.15000001</v>
      </c>
      <c r="AA17" s="141">
        <f t="shared" si="6"/>
        <v>24.398844999999998</v>
      </c>
      <c r="AB17" s="139">
        <f t="shared" si="6"/>
        <v>33914394.549999997</v>
      </c>
      <c r="AC17" s="139">
        <f t="shared" si="6"/>
        <v>50477238.399999999</v>
      </c>
      <c r="AD17" s="139">
        <f>SUM(AD8:AD16)</f>
        <v>3154827.4</v>
      </c>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3"/>
      <c r="BR17" s="193"/>
      <c r="BS17" s="193"/>
      <c r="BT17" s="193"/>
      <c r="BU17" s="193"/>
      <c r="BV17" s="193"/>
      <c r="BW17" s="193"/>
      <c r="BX17" s="193"/>
      <c r="BY17" s="193"/>
      <c r="BZ17" s="193"/>
      <c r="CA17" s="193"/>
    </row>
    <row r="18" spans="1:79" s="194" customFormat="1" ht="15.75">
      <c r="A18" s="310">
        <v>10</v>
      </c>
      <c r="B18" s="340" t="s">
        <v>314</v>
      </c>
      <c r="C18" s="343"/>
      <c r="D18" s="343"/>
      <c r="E18" s="344"/>
      <c r="F18" s="345"/>
      <c r="G18" s="344">
        <v>70</v>
      </c>
      <c r="H18" s="346">
        <f t="shared" si="0"/>
        <v>0</v>
      </c>
      <c r="I18" s="347"/>
      <c r="J18" s="348"/>
      <c r="K18" s="358"/>
      <c r="L18" s="343"/>
      <c r="M18" s="359"/>
      <c r="N18" s="346">
        <f t="shared" si="1"/>
        <v>0</v>
      </c>
      <c r="O18" s="314">
        <f t="shared" si="2"/>
        <v>0</v>
      </c>
      <c r="P18" s="315"/>
      <c r="Q18" s="315"/>
      <c r="R18" s="315"/>
      <c r="S18" s="371" t="s">
        <v>47</v>
      </c>
      <c r="T18" s="105"/>
      <c r="U18" s="104"/>
      <c r="V18" s="513"/>
      <c r="W18" s="513"/>
      <c r="X18" s="107"/>
      <c r="Y18" s="108"/>
      <c r="Z18" s="159"/>
      <c r="AA18" s="105"/>
      <c r="AB18" s="105"/>
      <c r="AC18" s="105"/>
      <c r="AD18" s="110"/>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3"/>
      <c r="BR18" s="193"/>
      <c r="BS18" s="193"/>
      <c r="BT18" s="193"/>
      <c r="BU18" s="193"/>
      <c r="BV18" s="193"/>
      <c r="BW18" s="193"/>
      <c r="BX18" s="193"/>
      <c r="BY18" s="193"/>
      <c r="BZ18" s="193"/>
      <c r="CA18" s="193"/>
    </row>
    <row r="19" spans="1:79" s="194" customFormat="1" ht="15.75">
      <c r="A19" s="310">
        <v>11</v>
      </c>
      <c r="B19" s="340" t="s">
        <v>315</v>
      </c>
      <c r="C19" s="350">
        <v>3</v>
      </c>
      <c r="D19" s="343">
        <v>0.3</v>
      </c>
      <c r="E19" s="344">
        <v>0.3</v>
      </c>
      <c r="F19" s="345">
        <v>0.2</v>
      </c>
      <c r="G19" s="344">
        <v>40</v>
      </c>
      <c r="H19" s="346">
        <f t="shared" si="0"/>
        <v>1.32</v>
      </c>
      <c r="I19" s="347"/>
      <c r="J19" s="348"/>
      <c r="K19" s="346"/>
      <c r="L19" s="343"/>
      <c r="M19" s="349">
        <v>0.4</v>
      </c>
      <c r="N19" s="346">
        <f t="shared" si="1"/>
        <v>2.52</v>
      </c>
      <c r="O19" s="314">
        <f t="shared" si="2"/>
        <v>5.52</v>
      </c>
      <c r="P19" s="315"/>
      <c r="Q19" s="315"/>
      <c r="R19" s="315"/>
      <c r="S19" s="369"/>
      <c r="T19" s="138" t="s">
        <v>68</v>
      </c>
      <c r="U19" s="160">
        <v>6001</v>
      </c>
      <c r="V19" s="513">
        <f>Y8</f>
        <v>15653137.5</v>
      </c>
      <c r="W19" s="513"/>
      <c r="X19" s="107"/>
      <c r="Y19" s="161"/>
      <c r="Z19" s="162"/>
      <c r="AA19" s="162"/>
      <c r="AB19" s="105">
        <f>AB17*12</f>
        <v>406972734.59999996</v>
      </c>
      <c r="AC19" s="105"/>
      <c r="AD19" s="110"/>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3"/>
      <c r="BR19" s="193"/>
      <c r="BS19" s="193"/>
      <c r="BT19" s="193"/>
      <c r="BU19" s="193"/>
      <c r="BV19" s="193"/>
      <c r="BW19" s="193"/>
      <c r="BX19" s="193"/>
      <c r="BY19" s="193"/>
      <c r="BZ19" s="193"/>
      <c r="CA19" s="193"/>
    </row>
    <row r="20" spans="1:79" s="194" customFormat="1" ht="15.75">
      <c r="A20" s="310">
        <v>12</v>
      </c>
      <c r="B20" s="360" t="s">
        <v>316</v>
      </c>
      <c r="C20" s="354">
        <v>2.67</v>
      </c>
      <c r="D20" s="354"/>
      <c r="E20" s="354">
        <v>0.3</v>
      </c>
      <c r="F20" s="354">
        <v>0.2</v>
      </c>
      <c r="G20" s="354">
        <v>40</v>
      </c>
      <c r="H20" s="346">
        <f t="shared" si="0"/>
        <v>1.0680000000000001</v>
      </c>
      <c r="I20" s="355"/>
      <c r="J20" s="352"/>
      <c r="K20" s="358"/>
      <c r="L20" s="343"/>
      <c r="M20" s="356">
        <v>0.4</v>
      </c>
      <c r="N20" s="346">
        <f t="shared" si="1"/>
        <v>1.968</v>
      </c>
      <c r="O20" s="314">
        <f t="shared" si="2"/>
        <v>4.6379999999999999</v>
      </c>
      <c r="P20" s="315"/>
      <c r="Q20" s="315"/>
      <c r="R20" s="315"/>
      <c r="S20" s="369"/>
      <c r="T20" s="138" t="s">
        <v>69</v>
      </c>
      <c r="U20" s="160">
        <v>6101</v>
      </c>
      <c r="V20" s="513">
        <f>Y9</f>
        <v>583799.99999999988</v>
      </c>
      <c r="W20" s="513"/>
      <c r="X20" s="107"/>
      <c r="Y20" s="161"/>
      <c r="Z20" s="162"/>
      <c r="AA20" s="162"/>
      <c r="AB20" s="105"/>
      <c r="AC20" s="105"/>
      <c r="AD20" s="110"/>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3"/>
      <c r="BR20" s="193"/>
      <c r="BS20" s="193"/>
      <c r="BT20" s="193"/>
      <c r="BU20" s="193"/>
      <c r="BV20" s="193"/>
      <c r="BW20" s="193"/>
      <c r="BX20" s="193"/>
      <c r="BY20" s="193"/>
      <c r="BZ20" s="193"/>
      <c r="CA20" s="193"/>
    </row>
    <row r="21" spans="1:79" s="194" customFormat="1" ht="15.75">
      <c r="A21" s="310">
        <v>13</v>
      </c>
      <c r="B21" s="340" t="s">
        <v>317</v>
      </c>
      <c r="C21" s="350">
        <v>4.0599999999999996</v>
      </c>
      <c r="D21" s="343">
        <v>0.3</v>
      </c>
      <c r="E21" s="344">
        <v>0.3</v>
      </c>
      <c r="F21" s="345">
        <v>0.2</v>
      </c>
      <c r="G21" s="343">
        <v>40</v>
      </c>
      <c r="H21" s="346">
        <f t="shared" si="0"/>
        <v>1.8901599999999998</v>
      </c>
      <c r="I21" s="347"/>
      <c r="J21" s="357">
        <v>9</v>
      </c>
      <c r="K21" s="346">
        <f>C21*J21/100</f>
        <v>0.3654</v>
      </c>
      <c r="L21" s="343"/>
      <c r="M21" s="349">
        <v>0.4</v>
      </c>
      <c r="N21" s="346">
        <f t="shared" si="1"/>
        <v>3.4555599999999997</v>
      </c>
      <c r="O21" s="314">
        <f t="shared" si="2"/>
        <v>7.5155599999999989</v>
      </c>
      <c r="P21" s="315"/>
      <c r="Q21" s="315"/>
      <c r="R21" s="315"/>
      <c r="S21" s="369"/>
      <c r="T21" s="138" t="s">
        <v>199</v>
      </c>
      <c r="U21" s="160">
        <v>6117</v>
      </c>
      <c r="V21" s="513">
        <f>Y15</f>
        <v>325906.34999999992</v>
      </c>
      <c r="W21" s="513"/>
      <c r="X21" s="107"/>
      <c r="Y21" s="161"/>
      <c r="Z21" s="243"/>
      <c r="AA21" s="163"/>
      <c r="AB21" s="105"/>
      <c r="AC21" s="105"/>
      <c r="AD21" s="110"/>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3"/>
      <c r="BR21" s="193"/>
      <c r="BS21" s="193"/>
      <c r="BT21" s="193"/>
      <c r="BU21" s="193"/>
      <c r="BV21" s="193"/>
      <c r="BW21" s="193"/>
      <c r="BX21" s="193"/>
      <c r="BY21" s="193"/>
      <c r="BZ21" s="193"/>
      <c r="CA21" s="193"/>
    </row>
    <row r="22" spans="1:79" s="194" customFormat="1" ht="15.75">
      <c r="A22" s="310">
        <v>14</v>
      </c>
      <c r="B22" s="340" t="s">
        <v>318</v>
      </c>
      <c r="C22" s="350">
        <v>4.0599999999999996</v>
      </c>
      <c r="D22" s="343"/>
      <c r="E22" s="343">
        <v>0.3</v>
      </c>
      <c r="F22" s="345">
        <v>0.2</v>
      </c>
      <c r="G22" s="344">
        <v>40</v>
      </c>
      <c r="H22" s="346">
        <f t="shared" si="0"/>
        <v>1.77016</v>
      </c>
      <c r="I22" s="347"/>
      <c r="J22" s="357">
        <v>9</v>
      </c>
      <c r="K22" s="346">
        <f>C22*J22/100</f>
        <v>0.3654</v>
      </c>
      <c r="L22" s="343"/>
      <c r="M22" s="349">
        <v>0.4</v>
      </c>
      <c r="N22" s="346">
        <f t="shared" si="1"/>
        <v>3.0355599999999998</v>
      </c>
      <c r="O22" s="314">
        <f t="shared" si="2"/>
        <v>7.095559999999999</v>
      </c>
      <c r="P22" s="315"/>
      <c r="Q22" s="315"/>
      <c r="R22" s="315"/>
      <c r="S22" s="369"/>
      <c r="T22" s="134"/>
      <c r="U22" s="160">
        <v>6301</v>
      </c>
      <c r="V22" s="513">
        <f>AB17/21.5*17.5</f>
        <v>27604739.75</v>
      </c>
      <c r="W22" s="513"/>
      <c r="X22" s="107"/>
      <c r="Y22" s="164"/>
      <c r="Z22" s="165"/>
      <c r="AA22" s="165"/>
      <c r="AB22" s="105"/>
      <c r="AC22" s="105"/>
      <c r="AD22" s="110"/>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3"/>
      <c r="BR22" s="193"/>
      <c r="BS22" s="193"/>
      <c r="BT22" s="193"/>
      <c r="BU22" s="193"/>
      <c r="BV22" s="193"/>
      <c r="BW22" s="193"/>
      <c r="BX22" s="193"/>
      <c r="BY22" s="193"/>
      <c r="BZ22" s="193"/>
      <c r="CA22" s="193"/>
    </row>
    <row r="23" spans="1:79" s="194" customFormat="1" ht="15.75">
      <c r="A23" s="310">
        <v>15</v>
      </c>
      <c r="B23" s="340" t="s">
        <v>319</v>
      </c>
      <c r="C23" s="353">
        <v>4.0599999999999996</v>
      </c>
      <c r="D23" s="344"/>
      <c r="E23" s="344">
        <v>0.3</v>
      </c>
      <c r="F23" s="345">
        <v>0.2</v>
      </c>
      <c r="G23" s="343">
        <v>40</v>
      </c>
      <c r="H23" s="346">
        <f t="shared" si="0"/>
        <v>1.7214399999999999</v>
      </c>
      <c r="I23" s="347"/>
      <c r="J23" s="357">
        <v>6</v>
      </c>
      <c r="K23" s="346">
        <f>C23*J23/100</f>
        <v>0.24359999999999998</v>
      </c>
      <c r="L23" s="344"/>
      <c r="M23" s="359">
        <v>0.4</v>
      </c>
      <c r="N23" s="346">
        <f t="shared" si="1"/>
        <v>2.8650399999999996</v>
      </c>
      <c r="O23" s="314">
        <f t="shared" si="2"/>
        <v>6.9250399999999992</v>
      </c>
      <c r="P23" s="315"/>
      <c r="Q23" s="315"/>
      <c r="R23" s="315"/>
      <c r="S23" s="369"/>
      <c r="T23" s="134"/>
      <c r="U23" s="160">
        <v>6302</v>
      </c>
      <c r="V23" s="513">
        <f>AB17/21.5*3</f>
        <v>4732241.0999999996</v>
      </c>
      <c r="W23" s="513"/>
      <c r="X23" s="107"/>
      <c r="Y23" s="108"/>
      <c r="Z23" s="109"/>
      <c r="AA23" s="105"/>
      <c r="AB23" s="105"/>
      <c r="AC23" s="105"/>
      <c r="AD23" s="110"/>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3"/>
      <c r="BR23" s="193"/>
      <c r="BS23" s="193"/>
      <c r="BT23" s="193"/>
      <c r="BU23" s="193"/>
      <c r="BV23" s="193"/>
      <c r="BW23" s="193"/>
      <c r="BX23" s="193"/>
      <c r="BY23" s="193"/>
      <c r="BZ23" s="193"/>
      <c r="CA23" s="193"/>
    </row>
    <row r="24" spans="1:79" s="194" customFormat="1" ht="15.75">
      <c r="A24" s="310">
        <v>16</v>
      </c>
      <c r="B24" s="340" t="s">
        <v>320</v>
      </c>
      <c r="C24" s="343">
        <v>2.86</v>
      </c>
      <c r="D24" s="344"/>
      <c r="E24" s="343">
        <v>0.3</v>
      </c>
      <c r="F24" s="345">
        <v>0.2</v>
      </c>
      <c r="G24" s="344">
        <v>40</v>
      </c>
      <c r="H24" s="346">
        <f t="shared" si="0"/>
        <v>1.1439999999999999</v>
      </c>
      <c r="I24" s="347"/>
      <c r="J24" s="348"/>
      <c r="K24" s="358"/>
      <c r="L24" s="344"/>
      <c r="M24" s="359">
        <v>0.4</v>
      </c>
      <c r="N24" s="346">
        <f t="shared" si="1"/>
        <v>2.044</v>
      </c>
      <c r="O24" s="314">
        <f t="shared" si="2"/>
        <v>4.9039999999999999</v>
      </c>
      <c r="P24" s="315"/>
      <c r="Q24" s="315"/>
      <c r="R24" s="315"/>
      <c r="S24" s="369"/>
      <c r="T24" s="134"/>
      <c r="U24" s="160">
        <v>6304</v>
      </c>
      <c r="V24" s="510">
        <f>AB17/21.5-Z21</f>
        <v>1577413.7</v>
      </c>
      <c r="W24" s="510"/>
      <c r="X24" s="107"/>
      <c r="Y24" s="108"/>
      <c r="Z24" s="109"/>
      <c r="AA24" s="105"/>
      <c r="AB24" s="105"/>
      <c r="AC24" s="105"/>
      <c r="AD24" s="110"/>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3"/>
      <c r="BR24" s="193"/>
      <c r="BS24" s="193"/>
      <c r="BT24" s="193"/>
      <c r="BU24" s="193"/>
      <c r="BV24" s="193"/>
      <c r="BW24" s="193"/>
      <c r="BX24" s="193"/>
      <c r="BY24" s="193"/>
      <c r="BZ24" s="193"/>
      <c r="CA24" s="193"/>
    </row>
    <row r="25" spans="1:79" s="194" customFormat="1" ht="15.75">
      <c r="A25" s="310">
        <v>17</v>
      </c>
      <c r="B25" s="340" t="s">
        <v>321</v>
      </c>
      <c r="C25" s="350">
        <v>3.99</v>
      </c>
      <c r="D25" s="343">
        <v>0.4</v>
      </c>
      <c r="E25" s="343">
        <v>0.3</v>
      </c>
      <c r="F25" s="345">
        <v>0.2</v>
      </c>
      <c r="G25" s="343">
        <v>40</v>
      </c>
      <c r="H25" s="346">
        <f t="shared" si="0"/>
        <v>1.7560000000000002</v>
      </c>
      <c r="I25" s="347"/>
      <c r="J25" s="352"/>
      <c r="K25" s="346"/>
      <c r="L25" s="343"/>
      <c r="M25" s="349">
        <v>0.4</v>
      </c>
      <c r="N25" s="346">
        <f t="shared" si="1"/>
        <v>3.056</v>
      </c>
      <c r="O25" s="314">
        <f t="shared" si="2"/>
        <v>7.0460000000000003</v>
      </c>
      <c r="P25" s="315"/>
      <c r="Q25" s="315"/>
      <c r="R25" s="315"/>
      <c r="S25" s="369"/>
      <c r="T25" s="511" t="s">
        <v>202</v>
      </c>
      <c r="U25" s="512"/>
      <c r="V25" s="511">
        <f>SUM(V19:V24)</f>
        <v>50477238.400000006</v>
      </c>
      <c r="W25" s="512"/>
      <c r="X25" s="107"/>
      <c r="Y25" s="108"/>
      <c r="Z25" s="109"/>
      <c r="AA25" s="105"/>
      <c r="AB25" s="105"/>
      <c r="AC25" s="105"/>
      <c r="AD25" s="110"/>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3"/>
      <c r="BR25" s="193"/>
      <c r="BS25" s="193"/>
      <c r="BT25" s="193"/>
      <c r="BU25" s="193"/>
      <c r="BV25" s="193"/>
      <c r="BW25" s="193"/>
      <c r="BX25" s="193"/>
      <c r="BY25" s="193"/>
      <c r="BZ25" s="193"/>
      <c r="CA25" s="193"/>
    </row>
    <row r="26" spans="1:79" s="194" customFormat="1" ht="15.75">
      <c r="A26" s="310">
        <v>18</v>
      </c>
      <c r="B26" s="340" t="s">
        <v>322</v>
      </c>
      <c r="C26" s="361">
        <v>4.0599999999999996</v>
      </c>
      <c r="D26" s="345"/>
      <c r="E26" s="345">
        <v>0.3</v>
      </c>
      <c r="F26" s="345">
        <v>0.2</v>
      </c>
      <c r="G26" s="345">
        <v>40</v>
      </c>
      <c r="H26" s="346">
        <f t="shared" si="0"/>
        <v>1.77016</v>
      </c>
      <c r="I26" s="347"/>
      <c r="J26" s="357">
        <v>9</v>
      </c>
      <c r="K26" s="346">
        <f>C26*J26/100</f>
        <v>0.3654</v>
      </c>
      <c r="L26" s="345"/>
      <c r="M26" s="351">
        <v>0.4</v>
      </c>
      <c r="N26" s="346">
        <f t="shared" si="1"/>
        <v>3.0355599999999998</v>
      </c>
      <c r="O26" s="314">
        <f t="shared" si="2"/>
        <v>7.095559999999999</v>
      </c>
      <c r="P26" s="315"/>
      <c r="Q26" s="315"/>
      <c r="R26" s="315"/>
      <c r="S26" s="369" t="s">
        <v>370</v>
      </c>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3"/>
      <c r="BR26" s="193"/>
      <c r="BS26" s="193"/>
      <c r="BT26" s="193"/>
      <c r="BU26" s="193"/>
      <c r="BV26" s="193"/>
      <c r="BW26" s="193"/>
      <c r="BX26" s="193"/>
      <c r="BY26" s="193"/>
      <c r="BZ26" s="193"/>
      <c r="CA26" s="193"/>
    </row>
    <row r="27" spans="1:79" s="194" customFormat="1" ht="15.75">
      <c r="A27" s="310">
        <v>19</v>
      </c>
      <c r="B27" s="340" t="s">
        <v>323</v>
      </c>
      <c r="C27" s="350">
        <v>2.67</v>
      </c>
      <c r="D27" s="343"/>
      <c r="E27" s="345">
        <v>0.3</v>
      </c>
      <c r="F27" s="345">
        <v>0.2</v>
      </c>
      <c r="G27" s="344">
        <v>40</v>
      </c>
      <c r="H27" s="346">
        <f t="shared" si="0"/>
        <v>1.0680000000000001</v>
      </c>
      <c r="I27" s="347"/>
      <c r="J27" s="352"/>
      <c r="K27" s="346"/>
      <c r="L27" s="343"/>
      <c r="M27" s="349">
        <v>0.4</v>
      </c>
      <c r="N27" s="346">
        <f t="shared" si="1"/>
        <v>1.968</v>
      </c>
      <c r="O27" s="314">
        <f t="shared" si="2"/>
        <v>4.6379999999999999</v>
      </c>
      <c r="P27" s="315"/>
      <c r="Q27" s="315"/>
      <c r="R27" s="315"/>
      <c r="S27" s="37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3"/>
      <c r="BR27" s="193"/>
      <c r="BS27" s="193"/>
      <c r="BT27" s="193"/>
      <c r="BU27" s="193"/>
      <c r="BV27" s="193"/>
      <c r="BW27" s="193"/>
      <c r="BX27" s="193"/>
      <c r="BY27" s="193"/>
      <c r="BZ27" s="193"/>
      <c r="CA27" s="193"/>
    </row>
    <row r="28" spans="1:79" s="194" customFormat="1" ht="15.75">
      <c r="A28" s="310">
        <v>20</v>
      </c>
      <c r="B28" s="340" t="s">
        <v>324</v>
      </c>
      <c r="C28" s="343">
        <v>3.06</v>
      </c>
      <c r="D28" s="343">
        <v>0.3</v>
      </c>
      <c r="E28" s="344">
        <v>0.3</v>
      </c>
      <c r="F28" s="345">
        <v>0.2</v>
      </c>
      <c r="G28" s="344">
        <v>70</v>
      </c>
      <c r="H28" s="346">
        <f t="shared" si="0"/>
        <v>2.3519999999999999</v>
      </c>
      <c r="I28" s="347"/>
      <c r="J28" s="348"/>
      <c r="K28" s="350"/>
      <c r="L28" s="343"/>
      <c r="M28" s="349"/>
      <c r="N28" s="346">
        <f t="shared" si="1"/>
        <v>3.1520000000000001</v>
      </c>
      <c r="O28" s="314">
        <f t="shared" si="2"/>
        <v>6.2119999999999997</v>
      </c>
      <c r="P28" s="315"/>
      <c r="Q28" s="315"/>
      <c r="R28" s="315"/>
      <c r="S28" s="369" t="s">
        <v>371</v>
      </c>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3"/>
      <c r="BR28" s="193"/>
      <c r="BS28" s="193"/>
      <c r="BT28" s="193"/>
      <c r="BU28" s="193"/>
      <c r="BV28" s="193"/>
      <c r="BW28" s="193"/>
      <c r="BX28" s="193"/>
      <c r="BY28" s="193"/>
      <c r="BZ28" s="193"/>
      <c r="CA28" s="193"/>
    </row>
    <row r="29" spans="1:79" s="194" customFormat="1" ht="15.75" customHeight="1">
      <c r="A29" s="310">
        <v>21</v>
      </c>
      <c r="B29" s="340" t="s">
        <v>325</v>
      </c>
      <c r="C29" s="350">
        <v>2.66</v>
      </c>
      <c r="D29" s="343"/>
      <c r="E29" s="344">
        <v>0.3</v>
      </c>
      <c r="F29" s="345">
        <v>0.2</v>
      </c>
      <c r="G29" s="343">
        <v>70</v>
      </c>
      <c r="H29" s="346">
        <f t="shared" si="0"/>
        <v>1.8620000000000001</v>
      </c>
      <c r="I29" s="347"/>
      <c r="J29" s="348"/>
      <c r="K29" s="358"/>
      <c r="L29" s="343">
        <v>0.3</v>
      </c>
      <c r="M29" s="359"/>
      <c r="N29" s="346">
        <f t="shared" si="1"/>
        <v>2.6619999999999999</v>
      </c>
      <c r="O29" s="314">
        <f t="shared" si="2"/>
        <v>5.3220000000000001</v>
      </c>
      <c r="P29" s="315"/>
      <c r="Q29" s="315"/>
      <c r="R29" s="315"/>
      <c r="S29" s="369"/>
      <c r="T29" s="518" t="s">
        <v>388</v>
      </c>
      <c r="U29" s="519"/>
      <c r="V29" s="519"/>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3"/>
      <c r="BR29" s="193"/>
      <c r="BS29" s="193"/>
      <c r="BT29" s="193"/>
      <c r="BU29" s="193"/>
      <c r="BV29" s="193"/>
      <c r="BW29" s="193"/>
      <c r="BX29" s="193"/>
      <c r="BY29" s="193"/>
      <c r="BZ29" s="193"/>
      <c r="CA29" s="193"/>
    </row>
    <row r="30" spans="1:79" s="194" customFormat="1" ht="15.75">
      <c r="A30" s="310">
        <v>22</v>
      </c>
      <c r="B30" s="340" t="s">
        <v>326</v>
      </c>
      <c r="C30" s="361">
        <v>3.33</v>
      </c>
      <c r="D30" s="345">
        <v>0.4</v>
      </c>
      <c r="E30" s="345">
        <v>0.3</v>
      </c>
      <c r="F30" s="345"/>
      <c r="G30" s="345">
        <v>40</v>
      </c>
      <c r="H30" s="362">
        <f t="shared" si="0"/>
        <v>1.492</v>
      </c>
      <c r="I30" s="363"/>
      <c r="J30" s="348"/>
      <c r="K30" s="362"/>
      <c r="L30" s="345">
        <v>0.3</v>
      </c>
      <c r="M30" s="351"/>
      <c r="N30" s="362">
        <f t="shared" si="1"/>
        <v>2.492</v>
      </c>
      <c r="O30" s="314">
        <f t="shared" si="2"/>
        <v>5.8220000000000001</v>
      </c>
      <c r="P30" s="315"/>
      <c r="Q30" s="315"/>
      <c r="R30" s="315"/>
      <c r="S30" s="369"/>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3"/>
      <c r="BR30" s="193"/>
      <c r="BS30" s="193"/>
      <c r="BT30" s="193"/>
      <c r="BU30" s="193"/>
      <c r="BV30" s="193"/>
      <c r="BW30" s="193"/>
      <c r="BX30" s="193"/>
      <c r="BY30" s="193"/>
      <c r="BZ30" s="193"/>
      <c r="CA30" s="193"/>
    </row>
    <row r="31" spans="1:79" s="194" customFormat="1" ht="15.75">
      <c r="A31" s="310">
        <v>23</v>
      </c>
      <c r="B31" s="340" t="s">
        <v>327</v>
      </c>
      <c r="C31" s="343">
        <v>3.46</v>
      </c>
      <c r="D31" s="343">
        <v>0.3</v>
      </c>
      <c r="E31" s="343">
        <v>0.3</v>
      </c>
      <c r="F31" s="345">
        <v>0.2</v>
      </c>
      <c r="G31" s="345">
        <v>40</v>
      </c>
      <c r="H31" s="346">
        <f t="shared" si="0"/>
        <v>1.5039999999999998</v>
      </c>
      <c r="I31" s="347"/>
      <c r="J31" s="352"/>
      <c r="K31" s="358"/>
      <c r="L31" s="343"/>
      <c r="M31" s="359">
        <v>0.4</v>
      </c>
      <c r="N31" s="346">
        <f t="shared" si="1"/>
        <v>2.7039999999999997</v>
      </c>
      <c r="O31" s="314">
        <f t="shared" si="2"/>
        <v>6.1639999999999997</v>
      </c>
      <c r="P31" s="315"/>
      <c r="Q31" s="315"/>
      <c r="R31" s="315"/>
      <c r="S31" s="369" t="s">
        <v>371</v>
      </c>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3"/>
      <c r="BR31" s="193"/>
      <c r="BS31" s="193"/>
      <c r="BT31" s="193"/>
      <c r="BU31" s="193"/>
      <c r="BV31" s="193"/>
      <c r="BW31" s="193"/>
      <c r="BX31" s="193"/>
      <c r="BY31" s="193"/>
      <c r="BZ31" s="193"/>
      <c r="CA31" s="193"/>
    </row>
    <row r="32" spans="1:79" s="194" customFormat="1" ht="15.75">
      <c r="A32" s="310">
        <v>24</v>
      </c>
      <c r="B32" s="360" t="s">
        <v>328</v>
      </c>
      <c r="C32" s="353">
        <v>2.46</v>
      </c>
      <c r="D32" s="354"/>
      <c r="E32" s="354">
        <v>0.3</v>
      </c>
      <c r="F32" s="354"/>
      <c r="G32" s="354">
        <v>40</v>
      </c>
      <c r="H32" s="346">
        <f t="shared" si="0"/>
        <v>0.9840000000000001</v>
      </c>
      <c r="I32" s="355"/>
      <c r="J32" s="352"/>
      <c r="K32" s="346"/>
      <c r="L32" s="343"/>
      <c r="M32" s="356"/>
      <c r="N32" s="346">
        <f t="shared" si="1"/>
        <v>1.284</v>
      </c>
      <c r="O32" s="314">
        <f t="shared" si="2"/>
        <v>3.7439999999999998</v>
      </c>
      <c r="P32" s="315"/>
      <c r="Q32" s="315"/>
      <c r="R32" s="315"/>
      <c r="S32" s="369"/>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3"/>
      <c r="BR32" s="193"/>
      <c r="BS32" s="193"/>
      <c r="BT32" s="193"/>
      <c r="BU32" s="193"/>
      <c r="BV32" s="193"/>
      <c r="BW32" s="193"/>
      <c r="BX32" s="193"/>
      <c r="BY32" s="193"/>
      <c r="BZ32" s="193"/>
      <c r="CA32" s="193"/>
    </row>
    <row r="33" spans="1:79" s="194" customFormat="1" ht="15.75">
      <c r="A33" s="310">
        <v>25</v>
      </c>
      <c r="B33" s="360" t="s">
        <v>329</v>
      </c>
      <c r="C33" s="354">
        <v>2.86</v>
      </c>
      <c r="D33" s="354"/>
      <c r="E33" s="354">
        <v>0.3</v>
      </c>
      <c r="F33" s="354"/>
      <c r="G33" s="354">
        <v>40</v>
      </c>
      <c r="H33" s="346">
        <f t="shared" si="0"/>
        <v>1.1439999999999999</v>
      </c>
      <c r="I33" s="355"/>
      <c r="J33" s="352"/>
      <c r="K33" s="346"/>
      <c r="L33" s="343"/>
      <c r="M33" s="356"/>
      <c r="N33" s="346">
        <f t="shared" si="1"/>
        <v>1.444</v>
      </c>
      <c r="O33" s="314">
        <f t="shared" si="2"/>
        <v>4.3040000000000003</v>
      </c>
      <c r="P33" s="315"/>
      <c r="Q33" s="315"/>
      <c r="R33" s="315"/>
      <c r="S33" s="369"/>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3"/>
      <c r="BR33" s="193"/>
      <c r="BS33" s="193"/>
      <c r="BT33" s="193"/>
      <c r="BU33" s="193"/>
      <c r="BV33" s="193"/>
      <c r="BW33" s="193"/>
      <c r="BX33" s="193"/>
      <c r="BY33" s="193"/>
      <c r="BZ33" s="193"/>
      <c r="CA33" s="193"/>
    </row>
    <row r="34" spans="1:79" s="194" customFormat="1" ht="15.75">
      <c r="A34" s="310">
        <v>26</v>
      </c>
      <c r="B34" s="360" t="s">
        <v>330</v>
      </c>
      <c r="C34" s="353">
        <v>2.46</v>
      </c>
      <c r="D34" s="354"/>
      <c r="E34" s="354">
        <v>0.3</v>
      </c>
      <c r="F34" s="354"/>
      <c r="G34" s="354">
        <v>40</v>
      </c>
      <c r="H34" s="346">
        <f t="shared" si="0"/>
        <v>0.9840000000000001</v>
      </c>
      <c r="I34" s="355"/>
      <c r="J34" s="352"/>
      <c r="K34" s="346"/>
      <c r="L34" s="343"/>
      <c r="M34" s="356"/>
      <c r="N34" s="346">
        <f t="shared" si="1"/>
        <v>1.284</v>
      </c>
      <c r="O34" s="314">
        <f t="shared" si="2"/>
        <v>3.7439999999999998</v>
      </c>
      <c r="P34" s="315"/>
      <c r="Q34" s="315"/>
      <c r="R34" s="315"/>
      <c r="S34" s="369"/>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3"/>
      <c r="BR34" s="193"/>
      <c r="BS34" s="193"/>
      <c r="BT34" s="193"/>
      <c r="BU34" s="193"/>
      <c r="BV34" s="193"/>
      <c r="BW34" s="193"/>
      <c r="BX34" s="193"/>
      <c r="BY34" s="193"/>
      <c r="BZ34" s="193"/>
      <c r="CA34" s="193"/>
    </row>
    <row r="35" spans="1:79" s="194" customFormat="1" ht="15.75">
      <c r="A35" s="310">
        <v>27</v>
      </c>
      <c r="B35" s="340" t="s">
        <v>153</v>
      </c>
      <c r="C35" s="350">
        <v>3</v>
      </c>
      <c r="D35" s="343"/>
      <c r="E35" s="344">
        <v>0.3</v>
      </c>
      <c r="F35" s="345"/>
      <c r="G35" s="345">
        <v>20</v>
      </c>
      <c r="H35" s="346">
        <f t="shared" si="0"/>
        <v>0.6</v>
      </c>
      <c r="I35" s="344"/>
      <c r="J35" s="352"/>
      <c r="K35" s="346"/>
      <c r="L35" s="343"/>
      <c r="M35" s="349"/>
      <c r="N35" s="346">
        <f t="shared" si="1"/>
        <v>0.89999999999999991</v>
      </c>
      <c r="O35" s="314">
        <f t="shared" si="2"/>
        <v>3.9</v>
      </c>
      <c r="P35" s="315"/>
      <c r="Q35" s="315"/>
      <c r="R35" s="315"/>
      <c r="S35" s="369" t="s">
        <v>370</v>
      </c>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3"/>
      <c r="BR35" s="193"/>
      <c r="BS35" s="193"/>
      <c r="BT35" s="193"/>
      <c r="BU35" s="193"/>
      <c r="BV35" s="193"/>
      <c r="BW35" s="193"/>
      <c r="BX35" s="193"/>
      <c r="BY35" s="193"/>
      <c r="BZ35" s="193"/>
      <c r="CA35" s="193"/>
    </row>
    <row r="36" spans="1:79" s="194" customFormat="1" ht="15.75">
      <c r="A36" s="310">
        <v>28</v>
      </c>
      <c r="B36" s="340" t="s">
        <v>331</v>
      </c>
      <c r="C36" s="350">
        <v>2.72</v>
      </c>
      <c r="D36" s="343"/>
      <c r="E36" s="344">
        <v>0.3</v>
      </c>
      <c r="F36" s="345"/>
      <c r="G36" s="344">
        <v>20</v>
      </c>
      <c r="H36" s="346">
        <f t="shared" si="0"/>
        <v>0.54400000000000004</v>
      </c>
      <c r="I36" s="347"/>
      <c r="J36" s="352"/>
      <c r="K36" s="346"/>
      <c r="L36" s="343"/>
      <c r="M36" s="349"/>
      <c r="N36" s="346">
        <f t="shared" si="1"/>
        <v>0.84400000000000008</v>
      </c>
      <c r="O36" s="314">
        <f t="shared" si="2"/>
        <v>3.5640000000000001</v>
      </c>
      <c r="P36" s="315"/>
      <c r="Q36" s="315"/>
      <c r="R36" s="315"/>
      <c r="S36" s="369"/>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3"/>
      <c r="BR36" s="193"/>
      <c r="BS36" s="193"/>
      <c r="BT36" s="193"/>
      <c r="BU36" s="193"/>
      <c r="BV36" s="193"/>
      <c r="BW36" s="193"/>
      <c r="BX36" s="193"/>
      <c r="BY36" s="193"/>
      <c r="BZ36" s="193"/>
      <c r="CA36" s="193"/>
    </row>
    <row r="37" spans="1:79" s="194" customFormat="1" ht="15.75">
      <c r="A37" s="310">
        <v>29</v>
      </c>
      <c r="B37" s="360" t="s">
        <v>332</v>
      </c>
      <c r="C37" s="353">
        <v>2.67</v>
      </c>
      <c r="D37" s="354"/>
      <c r="E37" s="344">
        <v>0.3</v>
      </c>
      <c r="F37" s="354"/>
      <c r="G37" s="354">
        <v>40</v>
      </c>
      <c r="H37" s="364">
        <f t="shared" si="0"/>
        <v>1.0680000000000001</v>
      </c>
      <c r="I37" s="355"/>
      <c r="J37" s="365"/>
      <c r="K37" s="366"/>
      <c r="L37" s="354"/>
      <c r="M37" s="356"/>
      <c r="N37" s="366">
        <f t="shared" si="1"/>
        <v>1.3680000000000001</v>
      </c>
      <c r="O37" s="314">
        <f t="shared" si="2"/>
        <v>4.0380000000000003</v>
      </c>
      <c r="P37" s="315"/>
      <c r="Q37" s="315"/>
      <c r="R37" s="315"/>
      <c r="S37" s="369"/>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3"/>
      <c r="BR37" s="193"/>
      <c r="BS37" s="193"/>
      <c r="BT37" s="193"/>
      <c r="BU37" s="193"/>
      <c r="BV37" s="193"/>
      <c r="BW37" s="193"/>
      <c r="BX37" s="193"/>
      <c r="BY37" s="193"/>
      <c r="BZ37" s="193"/>
      <c r="CA37" s="193"/>
    </row>
    <row r="38" spans="1:79" s="194" customFormat="1" ht="15.75">
      <c r="A38" s="310">
        <v>30</v>
      </c>
      <c r="B38" s="340" t="s">
        <v>333</v>
      </c>
      <c r="C38" s="343">
        <v>2.86</v>
      </c>
      <c r="D38" s="343"/>
      <c r="E38" s="343">
        <v>0.3</v>
      </c>
      <c r="F38" s="345"/>
      <c r="G38" s="343">
        <v>40</v>
      </c>
      <c r="H38" s="346">
        <f t="shared" si="0"/>
        <v>1.1439999999999999</v>
      </c>
      <c r="I38" s="347"/>
      <c r="J38" s="367"/>
      <c r="K38" s="346"/>
      <c r="L38" s="343"/>
      <c r="M38" s="349"/>
      <c r="N38" s="346">
        <f t="shared" si="1"/>
        <v>1.444</v>
      </c>
      <c r="O38" s="314">
        <f t="shared" si="2"/>
        <v>4.3040000000000003</v>
      </c>
      <c r="P38" s="315"/>
      <c r="Q38" s="315"/>
      <c r="R38" s="315"/>
      <c r="S38" s="369"/>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3"/>
      <c r="BR38" s="193"/>
      <c r="BS38" s="193"/>
      <c r="BT38" s="193"/>
      <c r="BU38" s="193"/>
      <c r="BV38" s="193"/>
      <c r="BW38" s="193"/>
      <c r="BX38" s="193"/>
      <c r="BY38" s="193"/>
      <c r="BZ38" s="193"/>
      <c r="CA38" s="193"/>
    </row>
    <row r="39" spans="1:79" s="196" customFormat="1" ht="15.75">
      <c r="A39" s="310">
        <v>31</v>
      </c>
      <c r="B39" s="340" t="s">
        <v>334</v>
      </c>
      <c r="C39" s="345">
        <v>4.0599999999999996</v>
      </c>
      <c r="D39" s="345"/>
      <c r="E39" s="345">
        <v>0.3</v>
      </c>
      <c r="F39" s="345"/>
      <c r="G39" s="345">
        <v>40</v>
      </c>
      <c r="H39" s="362">
        <f t="shared" si="0"/>
        <v>1.7214399999999999</v>
      </c>
      <c r="I39" s="363"/>
      <c r="J39" s="357">
        <v>6</v>
      </c>
      <c r="K39" s="346">
        <f>C39*J39/100</f>
        <v>0.24359999999999998</v>
      </c>
      <c r="L39" s="345"/>
      <c r="M39" s="351"/>
      <c r="N39" s="362">
        <f t="shared" si="1"/>
        <v>2.2650399999999995</v>
      </c>
      <c r="O39" s="314">
        <f t="shared" si="2"/>
        <v>6.3250399999999996</v>
      </c>
      <c r="P39" s="315"/>
      <c r="Q39" s="315"/>
      <c r="R39" s="315"/>
      <c r="S39" s="369"/>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202"/>
      <c r="BS39" s="202"/>
      <c r="BT39" s="202"/>
      <c r="BU39" s="202"/>
      <c r="BV39" s="202"/>
      <c r="BW39" s="202"/>
      <c r="BX39" s="202"/>
      <c r="BY39" s="202"/>
      <c r="BZ39" s="202"/>
      <c r="CA39" s="202"/>
    </row>
    <row r="40" spans="1:79" s="194" customFormat="1" ht="15.75">
      <c r="A40" s="310">
        <v>32</v>
      </c>
      <c r="B40" s="340" t="s">
        <v>335</v>
      </c>
      <c r="C40" s="343">
        <v>2.66</v>
      </c>
      <c r="D40" s="343"/>
      <c r="E40" s="344">
        <v>0.3</v>
      </c>
      <c r="F40" s="345"/>
      <c r="G40" s="344">
        <v>40</v>
      </c>
      <c r="H40" s="346">
        <f t="shared" si="0"/>
        <v>1.0640000000000001</v>
      </c>
      <c r="I40" s="347"/>
      <c r="J40" s="348"/>
      <c r="K40" s="346"/>
      <c r="L40" s="343"/>
      <c r="M40" s="349"/>
      <c r="N40" s="346">
        <f t="shared" si="1"/>
        <v>1.3640000000000001</v>
      </c>
      <c r="O40" s="314">
        <f t="shared" si="2"/>
        <v>4.024</v>
      </c>
      <c r="P40" s="315"/>
      <c r="Q40" s="315"/>
      <c r="R40" s="315"/>
      <c r="S40" s="369"/>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3"/>
      <c r="BR40" s="193"/>
      <c r="BS40" s="193"/>
      <c r="BT40" s="193"/>
      <c r="BU40" s="193"/>
      <c r="BV40" s="193"/>
      <c r="BW40" s="193"/>
      <c r="BX40" s="193"/>
      <c r="BY40" s="193"/>
      <c r="BZ40" s="193"/>
      <c r="CA40" s="193"/>
    </row>
    <row r="41" spans="1:79" s="194" customFormat="1" ht="15.75">
      <c r="A41" s="310">
        <v>33</v>
      </c>
      <c r="B41" s="340" t="s">
        <v>336</v>
      </c>
      <c r="C41" s="343">
        <v>2.2599999999999998</v>
      </c>
      <c r="D41" s="343"/>
      <c r="E41" s="344">
        <v>0.3</v>
      </c>
      <c r="F41" s="345"/>
      <c r="G41" s="344">
        <v>40</v>
      </c>
      <c r="H41" s="346">
        <f t="shared" si="0"/>
        <v>0.90399999999999991</v>
      </c>
      <c r="I41" s="347"/>
      <c r="J41" s="348"/>
      <c r="K41" s="346"/>
      <c r="L41" s="343"/>
      <c r="M41" s="349"/>
      <c r="N41" s="346">
        <f t="shared" si="1"/>
        <v>1.204</v>
      </c>
      <c r="O41" s="314">
        <f t="shared" si="2"/>
        <v>3.4639999999999995</v>
      </c>
      <c r="P41" s="315"/>
      <c r="Q41" s="315"/>
      <c r="R41" s="315"/>
      <c r="S41" s="369"/>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3"/>
      <c r="BR41" s="193"/>
      <c r="BS41" s="193"/>
      <c r="BT41" s="193"/>
      <c r="BU41" s="193"/>
      <c r="BV41" s="193"/>
      <c r="BW41" s="193"/>
      <c r="BX41" s="193"/>
      <c r="BY41" s="193"/>
      <c r="BZ41" s="193"/>
      <c r="CA41" s="193"/>
    </row>
    <row r="42" spans="1:79" s="194" customFormat="1" ht="15.75">
      <c r="A42" s="310">
        <v>34</v>
      </c>
      <c r="B42" s="340" t="s">
        <v>337</v>
      </c>
      <c r="C42" s="343">
        <v>2.06</v>
      </c>
      <c r="D42" s="343"/>
      <c r="E42" s="344">
        <v>0.3</v>
      </c>
      <c r="F42" s="345"/>
      <c r="G42" s="344">
        <v>40</v>
      </c>
      <c r="H42" s="346">
        <f t="shared" si="0"/>
        <v>0.82400000000000007</v>
      </c>
      <c r="I42" s="347"/>
      <c r="J42" s="348"/>
      <c r="K42" s="346"/>
      <c r="L42" s="343"/>
      <c r="M42" s="349"/>
      <c r="N42" s="346">
        <f t="shared" si="1"/>
        <v>1.1240000000000001</v>
      </c>
      <c r="O42" s="314">
        <f t="shared" si="2"/>
        <v>3.1840000000000002</v>
      </c>
      <c r="P42" s="315"/>
      <c r="Q42" s="315"/>
      <c r="R42" s="315"/>
      <c r="S42" s="369"/>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3"/>
      <c r="BR42" s="193"/>
      <c r="BS42" s="193"/>
      <c r="BT42" s="193"/>
      <c r="BU42" s="193"/>
      <c r="BV42" s="193"/>
      <c r="BW42" s="193"/>
      <c r="BX42" s="193"/>
      <c r="BY42" s="193"/>
      <c r="BZ42" s="193"/>
      <c r="CA42" s="193"/>
    </row>
    <row r="43" spans="1:79" s="194" customFormat="1" ht="15.75">
      <c r="A43" s="310">
        <v>35</v>
      </c>
      <c r="B43" s="340" t="s">
        <v>338</v>
      </c>
      <c r="C43" s="361">
        <v>2.34</v>
      </c>
      <c r="D43" s="345"/>
      <c r="E43" s="345"/>
      <c r="F43" s="345"/>
      <c r="G43" s="345"/>
      <c r="H43" s="362">
        <f>(C43+D43+K43)*G43/100</f>
        <v>0</v>
      </c>
      <c r="I43" s="363"/>
      <c r="J43" s="348"/>
      <c r="K43" s="362"/>
      <c r="L43" s="345"/>
      <c r="M43" s="351"/>
      <c r="N43" s="362">
        <f>(D43+E43+I43+F43+H43+K43+L43+M43)</f>
        <v>0</v>
      </c>
      <c r="O43" s="314">
        <f>C43+N43</f>
        <v>2.34</v>
      </c>
      <c r="P43" s="315"/>
      <c r="Q43" s="315"/>
      <c r="R43" s="315"/>
      <c r="S43" s="371" t="s">
        <v>239</v>
      </c>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3"/>
      <c r="BR43" s="193"/>
      <c r="BS43" s="193"/>
      <c r="BT43" s="193"/>
      <c r="BU43" s="193"/>
      <c r="BV43" s="193"/>
      <c r="BW43" s="193"/>
      <c r="BX43" s="193"/>
      <c r="BY43" s="193"/>
      <c r="BZ43" s="193"/>
      <c r="CA43" s="193"/>
    </row>
    <row r="44" spans="1:79" s="247" customFormat="1" ht="15.75">
      <c r="A44" s="368">
        <v>36</v>
      </c>
      <c r="B44" s="360" t="s">
        <v>339</v>
      </c>
      <c r="C44" s="353">
        <v>2.34</v>
      </c>
      <c r="D44" s="354"/>
      <c r="E44" s="354">
        <v>0.3</v>
      </c>
      <c r="F44" s="354"/>
      <c r="G44" s="354">
        <v>20</v>
      </c>
      <c r="H44" s="366">
        <f t="shared" si="0"/>
        <v>0.46799999999999997</v>
      </c>
      <c r="I44" s="355"/>
      <c r="J44" s="365"/>
      <c r="K44" s="366"/>
      <c r="L44" s="354"/>
      <c r="M44" s="356"/>
      <c r="N44" s="366">
        <f t="shared" si="1"/>
        <v>0.76800000000000002</v>
      </c>
      <c r="O44" s="330">
        <f t="shared" si="2"/>
        <v>3.1079999999999997</v>
      </c>
      <c r="P44" s="331"/>
      <c r="Q44" s="331"/>
      <c r="R44" s="331"/>
      <c r="S44" s="373" t="s">
        <v>377</v>
      </c>
      <c r="T44" s="489" t="s">
        <v>375</v>
      </c>
      <c r="U44" s="245"/>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6"/>
      <c r="BR44" s="246"/>
      <c r="BS44" s="246"/>
      <c r="BT44" s="246"/>
      <c r="BU44" s="246"/>
      <c r="BV44" s="246"/>
      <c r="BW44" s="246"/>
      <c r="BX44" s="246"/>
      <c r="BY44" s="246"/>
      <c r="BZ44" s="246"/>
      <c r="CA44" s="246"/>
    </row>
    <row r="45" spans="1:79" s="194" customFormat="1" ht="16.5" thickBot="1">
      <c r="A45" s="186"/>
      <c r="B45" s="187" t="s">
        <v>340</v>
      </c>
      <c r="C45" s="188">
        <f t="shared" ref="C45:M45" si="7">SUM(C9:C44)</f>
        <v>107.25</v>
      </c>
      <c r="D45" s="188">
        <f t="shared" si="7"/>
        <v>3.9999999999999991</v>
      </c>
      <c r="E45" s="188">
        <f>SUM(E9:E44)</f>
        <v>10.200000000000003</v>
      </c>
      <c r="F45" s="188">
        <f>SUM(F9:F44)</f>
        <v>4.0000000000000009</v>
      </c>
      <c r="G45" s="188"/>
      <c r="H45" s="189">
        <f>SUM(H9:H44)</f>
        <v>47.159199999999998</v>
      </c>
      <c r="I45" s="188">
        <f t="shared" si="7"/>
        <v>0</v>
      </c>
      <c r="J45" s="188"/>
      <c r="K45" s="189">
        <f>SUM(K9:K44)</f>
        <v>2.2329999999999997</v>
      </c>
      <c r="L45" s="188">
        <f>SUM(L9:L44)</f>
        <v>1.2</v>
      </c>
      <c r="M45" s="188">
        <f t="shared" si="7"/>
        <v>7.200000000000002</v>
      </c>
      <c r="N45" s="189">
        <f>SUM(N9:N44)</f>
        <v>75.992199999999983</v>
      </c>
      <c r="O45" s="189">
        <f>SUM(O9:O44)</f>
        <v>183.24220000000003</v>
      </c>
      <c r="P45" s="248">
        <f>SUM(P9:P44)</f>
        <v>0</v>
      </c>
      <c r="Q45" s="248">
        <f>SUM(Q9:Q44)</f>
        <v>0</v>
      </c>
      <c r="R45" s="248">
        <f>SUM(R9:R44)</f>
        <v>0</v>
      </c>
      <c r="S45" s="309"/>
      <c r="T45" s="192"/>
      <c r="U45" s="249"/>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3"/>
      <c r="BR45" s="193"/>
      <c r="BS45" s="193"/>
      <c r="BT45" s="193"/>
      <c r="BU45" s="193"/>
      <c r="BV45" s="193"/>
      <c r="BW45" s="193"/>
      <c r="BX45" s="193"/>
      <c r="BY45" s="193"/>
      <c r="BZ45" s="193"/>
      <c r="CA45" s="193"/>
    </row>
    <row r="46" spans="1:79" s="196" customFormat="1" ht="16.5" thickTop="1">
      <c r="A46" s="250" t="s">
        <v>341</v>
      </c>
      <c r="B46" s="204"/>
      <c r="C46" s="251"/>
      <c r="D46" s="252"/>
      <c r="E46" s="252"/>
      <c r="F46" s="252"/>
      <c r="G46" s="252"/>
      <c r="H46" s="252"/>
      <c r="I46" s="252"/>
      <c r="J46" s="252"/>
      <c r="K46" s="252"/>
      <c r="L46" s="252"/>
      <c r="M46" s="252"/>
      <c r="N46" s="253"/>
      <c r="O46" s="253"/>
      <c r="P46" s="254"/>
      <c r="Q46" s="254"/>
      <c r="R46" s="254"/>
      <c r="S46" s="255"/>
      <c r="T46" s="256"/>
      <c r="U46" s="257"/>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1"/>
      <c r="BQ46" s="202"/>
      <c r="BR46" s="202"/>
      <c r="BS46" s="202"/>
      <c r="BT46" s="202"/>
      <c r="BU46" s="202"/>
      <c r="BV46" s="202"/>
      <c r="BW46" s="202"/>
      <c r="BX46" s="202"/>
      <c r="BY46" s="202"/>
      <c r="BZ46" s="202"/>
      <c r="CA46" s="202"/>
    </row>
    <row r="47" spans="1:79" s="194" customFormat="1" ht="15.75">
      <c r="A47" s="72"/>
      <c r="B47" s="73"/>
      <c r="C47" s="74"/>
      <c r="D47" s="75"/>
      <c r="E47" s="76"/>
      <c r="F47" s="76"/>
      <c r="G47" s="76"/>
      <c r="H47" s="76"/>
      <c r="I47" s="76"/>
      <c r="J47" s="76"/>
      <c r="N47" s="286" t="s">
        <v>151</v>
      </c>
      <c r="O47" s="76"/>
      <c r="P47" s="76"/>
      <c r="Q47" s="77"/>
      <c r="R47" s="258"/>
      <c r="S47" s="258"/>
      <c r="T47" s="192"/>
      <c r="U47" s="249"/>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3"/>
      <c r="BR47" s="193"/>
      <c r="BS47" s="193"/>
      <c r="BT47" s="193"/>
      <c r="BU47" s="193"/>
      <c r="BV47" s="193"/>
      <c r="BW47" s="193"/>
      <c r="BX47" s="193"/>
      <c r="BY47" s="193"/>
      <c r="BZ47" s="193"/>
      <c r="CA47" s="193"/>
    </row>
    <row r="48" spans="1:79" s="194" customFormat="1" ht="15.75">
      <c r="A48" s="283"/>
      <c r="B48" s="259" t="s">
        <v>344</v>
      </c>
      <c r="C48" s="259"/>
      <c r="H48" s="260" t="s">
        <v>345</v>
      </c>
      <c r="I48" s="261"/>
      <c r="K48" s="260"/>
      <c r="L48" s="79"/>
      <c r="N48" s="260"/>
      <c r="O48" s="287" t="s">
        <v>152</v>
      </c>
      <c r="P48" s="260"/>
      <c r="S48" s="260"/>
      <c r="T48" s="192"/>
      <c r="U48" s="249"/>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3"/>
      <c r="BR48" s="193"/>
      <c r="BS48" s="193"/>
      <c r="BT48" s="193"/>
      <c r="BU48" s="193"/>
      <c r="BV48" s="193"/>
      <c r="BW48" s="193"/>
      <c r="BX48" s="193"/>
      <c r="BY48" s="193"/>
      <c r="BZ48" s="193"/>
      <c r="CA48" s="193"/>
    </row>
    <row r="49" spans="1:79" s="194" customFormat="1" ht="15.75">
      <c r="A49" s="284" t="s">
        <v>346</v>
      </c>
      <c r="B49" s="203"/>
      <c r="C49" s="263"/>
      <c r="D49" s="264"/>
      <c r="G49" s="284" t="s">
        <v>352</v>
      </c>
      <c r="H49" s="203"/>
      <c r="I49" s="263"/>
      <c r="J49" s="265"/>
      <c r="K49" s="258"/>
      <c r="L49" s="79"/>
      <c r="N49" s="258"/>
      <c r="O49" s="266"/>
      <c r="P49" s="258"/>
      <c r="S49" s="258"/>
      <c r="T49" s="192"/>
      <c r="U49" s="249"/>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193"/>
      <c r="BS49" s="193"/>
      <c r="BT49" s="193"/>
      <c r="BU49" s="193"/>
      <c r="BV49" s="193"/>
      <c r="BW49" s="193"/>
      <c r="BX49" s="193"/>
      <c r="BY49" s="193"/>
      <c r="BZ49" s="193"/>
      <c r="CA49" s="193"/>
    </row>
    <row r="50" spans="1:79" s="194" customFormat="1" ht="15.75">
      <c r="A50" s="208"/>
      <c r="B50" s="203"/>
      <c r="C50" s="267"/>
      <c r="D50" s="267"/>
      <c r="G50" s="267"/>
      <c r="H50" s="267"/>
      <c r="I50" s="267"/>
      <c r="J50" s="267"/>
      <c r="K50" s="258"/>
      <c r="L50" s="80"/>
      <c r="N50" s="258"/>
      <c r="O50" s="266"/>
      <c r="P50" s="258"/>
      <c r="S50" s="258"/>
      <c r="T50" s="192"/>
      <c r="U50" s="249"/>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193"/>
      <c r="BS50" s="193"/>
      <c r="BT50" s="193"/>
      <c r="BU50" s="193"/>
      <c r="BV50" s="193"/>
      <c r="BW50" s="193"/>
      <c r="BX50" s="193"/>
      <c r="BY50" s="193"/>
      <c r="BZ50" s="193"/>
      <c r="CA50" s="193"/>
    </row>
    <row r="51" spans="1:79" s="194" customFormat="1" ht="15.75">
      <c r="A51" s="208"/>
      <c r="B51" s="203"/>
      <c r="C51" s="268"/>
      <c r="D51" s="258"/>
      <c r="G51" s="258"/>
      <c r="H51" s="269"/>
      <c r="I51" s="270"/>
      <c r="K51" s="258"/>
      <c r="L51" s="80"/>
      <c r="N51" s="258"/>
      <c r="O51" s="266"/>
      <c r="P51" s="258"/>
      <c r="S51" s="258"/>
      <c r="T51" s="192"/>
      <c r="U51" s="249"/>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3"/>
      <c r="BR51" s="193"/>
      <c r="BS51" s="193"/>
      <c r="BT51" s="193"/>
      <c r="BU51" s="193"/>
      <c r="BV51" s="193"/>
      <c r="BW51" s="193"/>
      <c r="BX51" s="193"/>
      <c r="BY51" s="193"/>
      <c r="BZ51" s="193"/>
      <c r="CA51" s="193"/>
    </row>
    <row r="52" spans="1:79" s="194" customFormat="1" ht="15.75">
      <c r="A52" s="208"/>
      <c r="B52" s="203"/>
      <c r="C52" s="268"/>
      <c r="D52" s="258"/>
      <c r="G52" s="258"/>
      <c r="H52" s="269"/>
      <c r="I52" s="270"/>
      <c r="K52" s="258"/>
      <c r="L52" s="82"/>
      <c r="N52" s="258"/>
      <c r="O52" s="266"/>
      <c r="P52" s="258"/>
      <c r="S52" s="258"/>
      <c r="T52" s="192"/>
      <c r="U52" s="249"/>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193"/>
      <c r="BS52" s="193"/>
      <c r="BT52" s="193"/>
      <c r="BU52" s="193"/>
      <c r="BV52" s="193"/>
      <c r="BW52" s="193"/>
      <c r="BX52" s="193"/>
      <c r="BY52" s="193"/>
      <c r="BZ52" s="193"/>
      <c r="CA52" s="193"/>
    </row>
    <row r="53" spans="1:79" s="194" customFormat="1" ht="15.75">
      <c r="A53" s="208"/>
      <c r="B53" s="203"/>
      <c r="C53" s="268"/>
      <c r="D53" s="258"/>
      <c r="G53" s="258"/>
      <c r="H53" s="269"/>
      <c r="I53" s="270"/>
      <c r="K53" s="258"/>
      <c r="L53" s="81"/>
      <c r="N53" s="258"/>
      <c r="O53" s="266"/>
      <c r="P53" s="258"/>
      <c r="S53" s="258"/>
      <c r="T53" s="192"/>
      <c r="U53" s="249"/>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193"/>
      <c r="BS53" s="193"/>
      <c r="BT53" s="193"/>
      <c r="BU53" s="193"/>
      <c r="BV53" s="193"/>
      <c r="BW53" s="193"/>
      <c r="BX53" s="193"/>
      <c r="BY53" s="193"/>
      <c r="BZ53" s="193"/>
      <c r="CA53" s="193"/>
    </row>
    <row r="54" spans="1:79" s="194" customFormat="1" ht="15.75">
      <c r="A54" s="285" t="s">
        <v>347</v>
      </c>
      <c r="B54" s="209"/>
      <c r="C54" s="209"/>
      <c r="F54" s="288" t="s">
        <v>153</v>
      </c>
      <c r="H54" s="211"/>
      <c r="I54" s="281"/>
      <c r="J54" s="194" t="s">
        <v>342</v>
      </c>
      <c r="K54" s="210"/>
      <c r="L54" s="81"/>
      <c r="N54" s="81"/>
      <c r="O54" s="210" t="s">
        <v>348</v>
      </c>
      <c r="P54" s="210"/>
      <c r="S54" s="210"/>
      <c r="T54" s="192"/>
      <c r="U54" s="249"/>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193"/>
      <c r="BS54" s="193"/>
      <c r="BT54" s="193"/>
      <c r="BU54" s="193"/>
      <c r="BV54" s="193"/>
      <c r="BW54" s="193"/>
      <c r="BX54" s="193"/>
      <c r="BY54" s="193"/>
      <c r="BZ54" s="193"/>
      <c r="CA54" s="193"/>
    </row>
    <row r="55" spans="1:79" s="194" customFormat="1" ht="15.75">
      <c r="A55" s="271"/>
      <c r="C55" s="272"/>
      <c r="D55" s="273"/>
      <c r="E55" s="273"/>
      <c r="F55" s="273"/>
      <c r="G55" s="273"/>
      <c r="H55" s="273"/>
      <c r="I55" s="274"/>
      <c r="J55" s="274"/>
      <c r="K55" s="274"/>
      <c r="L55" s="275"/>
      <c r="M55" s="274"/>
      <c r="N55" s="272"/>
      <c r="O55" s="272"/>
      <c r="P55" s="276"/>
      <c r="Q55" s="276"/>
      <c r="R55" s="276"/>
      <c r="S55" s="276"/>
      <c r="T55" s="192"/>
      <c r="U55" s="249"/>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3"/>
      <c r="BR55" s="193"/>
      <c r="BS55" s="193"/>
      <c r="BT55" s="193"/>
      <c r="BU55" s="193"/>
      <c r="BV55" s="193"/>
      <c r="BW55" s="193"/>
      <c r="BX55" s="193"/>
      <c r="BY55" s="193"/>
      <c r="BZ55" s="193"/>
      <c r="CA55" s="193"/>
    </row>
    <row r="56" spans="1:79" s="194" customFormat="1" ht="15.75">
      <c r="A56" s="218"/>
      <c r="B56" s="219"/>
      <c r="C56" s="220"/>
      <c r="D56" s="221"/>
      <c r="E56" s="221"/>
      <c r="F56" s="221"/>
      <c r="G56" s="221"/>
      <c r="H56" s="221"/>
      <c r="I56" s="277"/>
      <c r="J56" s="277"/>
      <c r="K56" s="277"/>
      <c r="L56" s="278"/>
      <c r="M56" s="277"/>
      <c r="N56" s="220"/>
      <c r="O56" s="220"/>
      <c r="P56" s="217"/>
      <c r="Q56" s="217"/>
      <c r="R56" s="217"/>
      <c r="S56" s="217"/>
      <c r="T56" s="192"/>
      <c r="U56" s="249"/>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193"/>
      <c r="BS56" s="193"/>
      <c r="BT56" s="193"/>
      <c r="BU56" s="193"/>
      <c r="BV56" s="193"/>
      <c r="BW56" s="193"/>
      <c r="BX56" s="193"/>
      <c r="BY56" s="193"/>
      <c r="BZ56" s="193"/>
      <c r="CA56" s="193"/>
    </row>
    <row r="57" spans="1:79" s="194" customFormat="1" ht="15.75">
      <c r="A57" s="218"/>
      <c r="B57" s="219"/>
      <c r="C57" s="220"/>
      <c r="D57" s="221"/>
      <c r="E57" s="221"/>
      <c r="F57" s="221"/>
      <c r="G57" s="221"/>
      <c r="H57" s="221"/>
      <c r="I57" s="277"/>
      <c r="J57" s="277"/>
      <c r="K57" s="277"/>
      <c r="L57" s="278"/>
      <c r="M57" s="277"/>
      <c r="N57" s="220"/>
      <c r="O57" s="220"/>
      <c r="P57" s="217"/>
      <c r="Q57" s="217"/>
      <c r="R57" s="217"/>
      <c r="S57" s="217"/>
      <c r="T57" s="192"/>
      <c r="U57" s="249"/>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193"/>
      <c r="BS57" s="193"/>
      <c r="BT57" s="193"/>
      <c r="BU57" s="193"/>
      <c r="BV57" s="193"/>
      <c r="BW57" s="193"/>
      <c r="BX57" s="193"/>
      <c r="BY57" s="193"/>
      <c r="BZ57" s="193"/>
      <c r="CA57" s="193"/>
    </row>
    <row r="58" spans="1:79" s="194" customFormat="1" ht="15.75">
      <c r="A58" s="218"/>
      <c r="B58" s="219"/>
      <c r="C58" s="220"/>
      <c r="D58" s="221"/>
      <c r="E58" s="221"/>
      <c r="F58" s="221"/>
      <c r="G58" s="221"/>
      <c r="H58" s="221"/>
      <c r="I58" s="277"/>
      <c r="J58" s="277"/>
      <c r="K58" s="277"/>
      <c r="L58" s="278"/>
      <c r="M58" s="277"/>
      <c r="N58" s="220"/>
      <c r="O58" s="220"/>
      <c r="P58" s="217"/>
      <c r="Q58" s="217"/>
      <c r="R58" s="217"/>
      <c r="S58" s="217"/>
      <c r="T58" s="192"/>
      <c r="U58" s="249"/>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193"/>
      <c r="BS58" s="193"/>
      <c r="BT58" s="193"/>
      <c r="BU58" s="193"/>
      <c r="BV58" s="193"/>
      <c r="BW58" s="193"/>
      <c r="BX58" s="193"/>
      <c r="BY58" s="193"/>
      <c r="BZ58" s="193"/>
      <c r="CA58" s="193"/>
    </row>
    <row r="59" spans="1:79" s="194" customFormat="1" ht="15.75">
      <c r="A59" s="218"/>
      <c r="B59" s="219"/>
      <c r="C59" s="220"/>
      <c r="D59" s="221"/>
      <c r="E59" s="221"/>
      <c r="F59" s="221"/>
      <c r="G59" s="221"/>
      <c r="H59" s="221"/>
      <c r="I59" s="277"/>
      <c r="J59" s="277"/>
      <c r="K59" s="277"/>
      <c r="L59" s="278"/>
      <c r="M59" s="277"/>
      <c r="N59" s="220"/>
      <c r="O59" s="220"/>
      <c r="P59" s="217"/>
      <c r="Q59" s="217"/>
      <c r="R59" s="217"/>
      <c r="S59" s="217"/>
      <c r="T59" s="192"/>
      <c r="U59" s="249"/>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193"/>
      <c r="BS59" s="193"/>
      <c r="BT59" s="193"/>
      <c r="BU59" s="193"/>
      <c r="BV59" s="193"/>
      <c r="BW59" s="193"/>
      <c r="BX59" s="193"/>
      <c r="BY59" s="193"/>
      <c r="BZ59" s="193"/>
      <c r="CA59" s="193"/>
    </row>
    <row r="60" spans="1:79" s="194" customFormat="1" ht="15.75">
      <c r="A60" s="218"/>
      <c r="B60" s="219"/>
      <c r="C60" s="220"/>
      <c r="D60" s="221"/>
      <c r="E60" s="221"/>
      <c r="F60" s="221"/>
      <c r="G60" s="221"/>
      <c r="H60" s="221"/>
      <c r="I60" s="277"/>
      <c r="J60" s="277"/>
      <c r="K60" s="277"/>
      <c r="L60" s="278"/>
      <c r="M60" s="277"/>
      <c r="N60" s="220"/>
      <c r="O60" s="220"/>
      <c r="P60" s="217"/>
      <c r="Q60" s="217"/>
      <c r="R60" s="217"/>
      <c r="S60" s="217"/>
      <c r="T60" s="192"/>
      <c r="U60" s="249"/>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193"/>
      <c r="BS60" s="193"/>
      <c r="BT60" s="193"/>
      <c r="BU60" s="193"/>
      <c r="BV60" s="193"/>
      <c r="BW60" s="193"/>
      <c r="BX60" s="193"/>
      <c r="BY60" s="193"/>
      <c r="BZ60" s="193"/>
      <c r="CA60" s="193"/>
    </row>
    <row r="61" spans="1:79" s="194" customFormat="1" ht="15.75">
      <c r="A61" s="218"/>
      <c r="B61" s="219"/>
      <c r="C61" s="220"/>
      <c r="D61" s="221"/>
      <c r="E61" s="221"/>
      <c r="F61" s="221"/>
      <c r="G61" s="221"/>
      <c r="H61" s="221"/>
      <c r="I61" s="277"/>
      <c r="J61" s="277"/>
      <c r="K61" s="277"/>
      <c r="L61" s="278"/>
      <c r="M61" s="277"/>
      <c r="N61" s="220"/>
      <c r="O61" s="220"/>
      <c r="P61" s="217"/>
      <c r="Q61" s="217"/>
      <c r="R61" s="217"/>
      <c r="S61" s="217"/>
      <c r="T61" s="192"/>
      <c r="U61" s="249"/>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3"/>
      <c r="BR61" s="193"/>
      <c r="BS61" s="193"/>
      <c r="BT61" s="193"/>
      <c r="BU61" s="193"/>
      <c r="BV61" s="193"/>
      <c r="BW61" s="193"/>
      <c r="BX61" s="193"/>
      <c r="BY61" s="193"/>
      <c r="BZ61" s="193"/>
      <c r="CA61" s="193"/>
    </row>
    <row r="62" spans="1:79" s="194" customFormat="1" ht="15.75">
      <c r="A62" s="218"/>
      <c r="B62" s="219"/>
      <c r="C62" s="220"/>
      <c r="D62" s="221"/>
      <c r="E62" s="221"/>
      <c r="F62" s="221"/>
      <c r="G62" s="221"/>
      <c r="H62" s="221"/>
      <c r="I62" s="277"/>
      <c r="J62" s="277"/>
      <c r="K62" s="277"/>
      <c r="L62" s="278"/>
      <c r="M62" s="277"/>
      <c r="N62" s="220"/>
      <c r="O62" s="220"/>
      <c r="P62" s="217"/>
      <c r="Q62" s="217"/>
      <c r="R62" s="217"/>
      <c r="S62" s="217"/>
      <c r="T62" s="192"/>
      <c r="U62" s="249"/>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193"/>
      <c r="BS62" s="193"/>
      <c r="BT62" s="193"/>
      <c r="BU62" s="193"/>
      <c r="BV62" s="193"/>
      <c r="BW62" s="193"/>
      <c r="BX62" s="193"/>
      <c r="BY62" s="193"/>
      <c r="BZ62" s="193"/>
      <c r="CA62" s="193"/>
    </row>
    <row r="63" spans="1:79" s="194" customFormat="1" ht="15.75">
      <c r="A63" s="218"/>
      <c r="B63" s="219"/>
      <c r="C63" s="220"/>
      <c r="D63" s="221"/>
      <c r="E63" s="221"/>
      <c r="F63" s="221"/>
      <c r="G63" s="221"/>
      <c r="H63" s="221"/>
      <c r="I63" s="277"/>
      <c r="J63" s="277"/>
      <c r="K63" s="277"/>
      <c r="L63" s="278"/>
      <c r="M63" s="277"/>
      <c r="N63" s="220"/>
      <c r="O63" s="220"/>
      <c r="P63" s="217"/>
      <c r="Q63" s="217"/>
      <c r="R63" s="217"/>
      <c r="S63" s="217"/>
      <c r="T63" s="192"/>
      <c r="U63" s="249"/>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3"/>
      <c r="BR63" s="193"/>
      <c r="BS63" s="193"/>
      <c r="BT63" s="193"/>
      <c r="BU63" s="193"/>
      <c r="BV63" s="193"/>
      <c r="BW63" s="193"/>
      <c r="BX63" s="193"/>
      <c r="BY63" s="193"/>
      <c r="BZ63" s="193"/>
      <c r="CA63" s="193"/>
    </row>
    <row r="64" spans="1:79" s="194" customFormat="1" ht="15.75">
      <c r="A64" s="218"/>
      <c r="B64" s="219"/>
      <c r="C64" s="220"/>
      <c r="D64" s="221"/>
      <c r="E64" s="221"/>
      <c r="F64" s="221"/>
      <c r="G64" s="221"/>
      <c r="H64" s="221"/>
      <c r="I64" s="277"/>
      <c r="J64" s="277"/>
      <c r="K64" s="277"/>
      <c r="L64" s="278"/>
      <c r="M64" s="277"/>
      <c r="N64" s="220"/>
      <c r="O64" s="220"/>
      <c r="P64" s="217"/>
      <c r="Q64" s="217"/>
      <c r="R64" s="217"/>
      <c r="S64" s="217"/>
      <c r="T64" s="192"/>
      <c r="U64" s="249"/>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193"/>
      <c r="BS64" s="193"/>
      <c r="BT64" s="193"/>
      <c r="BU64" s="193"/>
      <c r="BV64" s="193"/>
      <c r="BW64" s="193"/>
      <c r="BX64" s="193"/>
      <c r="BY64" s="193"/>
      <c r="BZ64" s="193"/>
      <c r="CA64" s="193"/>
    </row>
    <row r="65" spans="1:79" s="194" customFormat="1" ht="15.75">
      <c r="A65" s="218"/>
      <c r="B65" s="219"/>
      <c r="C65" s="220"/>
      <c r="D65" s="221"/>
      <c r="E65" s="221"/>
      <c r="F65" s="221"/>
      <c r="G65" s="221"/>
      <c r="H65" s="221"/>
      <c r="I65" s="277"/>
      <c r="J65" s="277"/>
      <c r="K65" s="277"/>
      <c r="L65" s="278"/>
      <c r="M65" s="277"/>
      <c r="N65" s="220"/>
      <c r="O65" s="220"/>
      <c r="P65" s="217"/>
      <c r="Q65" s="217"/>
      <c r="R65" s="217"/>
      <c r="S65" s="217"/>
      <c r="T65" s="192"/>
      <c r="U65" s="249"/>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193"/>
      <c r="BS65" s="193"/>
      <c r="BT65" s="193"/>
      <c r="BU65" s="193"/>
      <c r="BV65" s="193"/>
      <c r="BW65" s="193"/>
      <c r="BX65" s="193"/>
      <c r="BY65" s="193"/>
      <c r="BZ65" s="193"/>
      <c r="CA65" s="193"/>
    </row>
    <row r="66" spans="1:79" s="194" customFormat="1" ht="15.75">
      <c r="A66" s="218"/>
      <c r="B66" s="219"/>
      <c r="C66" s="220"/>
      <c r="D66" s="221"/>
      <c r="E66" s="221"/>
      <c r="F66" s="221"/>
      <c r="G66" s="221"/>
      <c r="H66" s="221"/>
      <c r="I66" s="277"/>
      <c r="J66" s="277"/>
      <c r="K66" s="277"/>
      <c r="L66" s="278"/>
      <c r="M66" s="277"/>
      <c r="N66" s="220"/>
      <c r="O66" s="220"/>
      <c r="P66" s="217"/>
      <c r="Q66" s="217"/>
      <c r="R66" s="217"/>
      <c r="S66" s="217"/>
      <c r="T66" s="192"/>
      <c r="U66" s="249"/>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3"/>
      <c r="BR66" s="193"/>
      <c r="BS66" s="193"/>
      <c r="BT66" s="193"/>
      <c r="BU66" s="193"/>
      <c r="BV66" s="193"/>
      <c r="BW66" s="193"/>
      <c r="BX66" s="193"/>
      <c r="BY66" s="193"/>
      <c r="BZ66" s="193"/>
      <c r="CA66" s="193"/>
    </row>
    <row r="67" spans="1:79" s="194" customFormat="1" ht="15.75">
      <c r="A67" s="218"/>
      <c r="B67" s="219"/>
      <c r="C67" s="220"/>
      <c r="D67" s="221"/>
      <c r="E67" s="221"/>
      <c r="F67" s="221"/>
      <c r="G67" s="221"/>
      <c r="H67" s="221"/>
      <c r="I67" s="277"/>
      <c r="J67" s="277"/>
      <c r="K67" s="277"/>
      <c r="L67" s="278"/>
      <c r="M67" s="277"/>
      <c r="N67" s="220"/>
      <c r="O67" s="220"/>
      <c r="P67" s="217"/>
      <c r="Q67" s="217"/>
      <c r="R67" s="217"/>
      <c r="S67" s="217"/>
      <c r="T67" s="192"/>
      <c r="U67" s="249"/>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3"/>
      <c r="BR67" s="193"/>
      <c r="BS67" s="193"/>
      <c r="BT67" s="193"/>
      <c r="BU67" s="193"/>
      <c r="BV67" s="193"/>
      <c r="BW67" s="193"/>
      <c r="BX67" s="193"/>
      <c r="BY67" s="193"/>
      <c r="BZ67" s="193"/>
      <c r="CA67" s="193"/>
    </row>
    <row r="68" spans="1:79" s="194" customFormat="1" ht="15.75">
      <c r="A68" s="218"/>
      <c r="B68" s="219"/>
      <c r="C68" s="220"/>
      <c r="D68" s="221"/>
      <c r="E68" s="221"/>
      <c r="F68" s="221"/>
      <c r="G68" s="221"/>
      <c r="H68" s="221"/>
      <c r="I68" s="277"/>
      <c r="J68" s="277"/>
      <c r="K68" s="277"/>
      <c r="L68" s="278"/>
      <c r="M68" s="277"/>
      <c r="N68" s="220"/>
      <c r="O68" s="220"/>
      <c r="P68" s="217"/>
      <c r="Q68" s="217"/>
      <c r="R68" s="217"/>
      <c r="S68" s="217"/>
      <c r="T68" s="192"/>
      <c r="U68" s="249"/>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3"/>
      <c r="BR68" s="193"/>
      <c r="BS68" s="193"/>
      <c r="BT68" s="193"/>
      <c r="BU68" s="193"/>
      <c r="BV68" s="193"/>
      <c r="BW68" s="193"/>
      <c r="BX68" s="193"/>
      <c r="BY68" s="193"/>
      <c r="BZ68" s="193"/>
      <c r="CA68" s="193"/>
    </row>
    <row r="69" spans="1:79" s="194" customFormat="1" ht="15.75">
      <c r="A69" s="218"/>
      <c r="B69" s="219"/>
      <c r="C69" s="220"/>
      <c r="D69" s="221"/>
      <c r="E69" s="221"/>
      <c r="F69" s="221"/>
      <c r="G69" s="221"/>
      <c r="H69" s="221"/>
      <c r="I69" s="277"/>
      <c r="J69" s="277"/>
      <c r="K69" s="277"/>
      <c r="L69" s="278"/>
      <c r="M69" s="277"/>
      <c r="N69" s="220"/>
      <c r="O69" s="220"/>
      <c r="P69" s="217"/>
      <c r="Q69" s="217"/>
      <c r="R69" s="217"/>
      <c r="S69" s="217"/>
      <c r="T69" s="192"/>
      <c r="U69" s="249"/>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193"/>
      <c r="BS69" s="193"/>
      <c r="BT69" s="193"/>
      <c r="BU69" s="193"/>
      <c r="BV69" s="193"/>
      <c r="BW69" s="193"/>
      <c r="BX69" s="193"/>
      <c r="BY69" s="193"/>
      <c r="BZ69" s="193"/>
      <c r="CA69" s="193"/>
    </row>
    <row r="70" spans="1:79" s="194" customFormat="1" ht="15.75">
      <c r="A70" s="218"/>
      <c r="B70" s="219"/>
      <c r="C70" s="220"/>
      <c r="D70" s="221"/>
      <c r="E70" s="221"/>
      <c r="F70" s="221"/>
      <c r="G70" s="221"/>
      <c r="H70" s="221"/>
      <c r="I70" s="277"/>
      <c r="J70" s="277"/>
      <c r="K70" s="277"/>
      <c r="L70" s="278"/>
      <c r="M70" s="277"/>
      <c r="N70" s="220"/>
      <c r="O70" s="220"/>
      <c r="P70" s="217"/>
      <c r="Q70" s="217"/>
      <c r="R70" s="217"/>
      <c r="S70" s="217"/>
      <c r="T70" s="192"/>
      <c r="U70" s="249"/>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3"/>
      <c r="BR70" s="193"/>
      <c r="BS70" s="193"/>
      <c r="BT70" s="193"/>
      <c r="BU70" s="193"/>
      <c r="BV70" s="193"/>
      <c r="BW70" s="193"/>
      <c r="BX70" s="193"/>
      <c r="BY70" s="193"/>
      <c r="BZ70" s="193"/>
      <c r="CA70" s="193"/>
    </row>
    <row r="71" spans="1:79" s="194" customFormat="1" ht="15.75">
      <c r="A71" s="218"/>
      <c r="B71" s="219"/>
      <c r="C71" s="220"/>
      <c r="D71" s="221"/>
      <c r="E71" s="221"/>
      <c r="F71" s="221"/>
      <c r="G71" s="221"/>
      <c r="H71" s="221"/>
      <c r="I71" s="277"/>
      <c r="J71" s="277"/>
      <c r="K71" s="277"/>
      <c r="L71" s="278"/>
      <c r="M71" s="277"/>
      <c r="N71" s="220"/>
      <c r="O71" s="220"/>
      <c r="P71" s="217"/>
      <c r="Q71" s="217"/>
      <c r="R71" s="217"/>
      <c r="S71" s="217"/>
      <c r="T71" s="192"/>
      <c r="U71" s="249"/>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3"/>
      <c r="BR71" s="193"/>
      <c r="BS71" s="193"/>
      <c r="BT71" s="193"/>
      <c r="BU71" s="193"/>
      <c r="BV71" s="193"/>
      <c r="BW71" s="193"/>
      <c r="BX71" s="193"/>
      <c r="BY71" s="193"/>
      <c r="BZ71" s="193"/>
      <c r="CA71" s="193"/>
    </row>
    <row r="72" spans="1:79" s="194" customFormat="1" ht="15.75">
      <c r="A72" s="218"/>
      <c r="B72" s="219"/>
      <c r="C72" s="220"/>
      <c r="D72" s="221"/>
      <c r="E72" s="221"/>
      <c r="F72" s="221"/>
      <c r="G72" s="221"/>
      <c r="H72" s="221"/>
      <c r="I72" s="277"/>
      <c r="J72" s="277"/>
      <c r="K72" s="277"/>
      <c r="L72" s="278"/>
      <c r="M72" s="277"/>
      <c r="N72" s="220"/>
      <c r="O72" s="220"/>
      <c r="P72" s="217"/>
      <c r="Q72" s="217"/>
      <c r="R72" s="217"/>
      <c r="S72" s="217"/>
      <c r="T72" s="192"/>
      <c r="U72" s="249"/>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3"/>
      <c r="BR72" s="193"/>
      <c r="BS72" s="193"/>
      <c r="BT72" s="193"/>
      <c r="BU72" s="193"/>
      <c r="BV72" s="193"/>
      <c r="BW72" s="193"/>
      <c r="BX72" s="193"/>
      <c r="BY72" s="193"/>
      <c r="BZ72" s="193"/>
      <c r="CA72" s="193"/>
    </row>
    <row r="73" spans="1:79" s="194" customFormat="1" ht="15.75">
      <c r="A73" s="218"/>
      <c r="B73" s="219"/>
      <c r="C73" s="220"/>
      <c r="D73" s="221"/>
      <c r="E73" s="221"/>
      <c r="F73" s="221"/>
      <c r="G73" s="221"/>
      <c r="H73" s="221"/>
      <c r="I73" s="277"/>
      <c r="J73" s="277"/>
      <c r="K73" s="277"/>
      <c r="L73" s="278"/>
      <c r="M73" s="277"/>
      <c r="N73" s="220"/>
      <c r="O73" s="220"/>
      <c r="P73" s="217"/>
      <c r="Q73" s="217"/>
      <c r="R73" s="217"/>
      <c r="S73" s="217"/>
      <c r="T73" s="192"/>
      <c r="U73" s="249"/>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3"/>
      <c r="BR73" s="193"/>
      <c r="BS73" s="193"/>
      <c r="BT73" s="193"/>
      <c r="BU73" s="193"/>
      <c r="BV73" s="193"/>
      <c r="BW73" s="193"/>
      <c r="BX73" s="193"/>
      <c r="BY73" s="193"/>
      <c r="BZ73" s="193"/>
      <c r="CA73" s="193"/>
    </row>
    <row r="74" spans="1:79" s="194" customFormat="1" ht="15.75">
      <c r="A74" s="218"/>
      <c r="B74" s="219"/>
      <c r="C74" s="220"/>
      <c r="D74" s="221"/>
      <c r="E74" s="221"/>
      <c r="F74" s="221"/>
      <c r="G74" s="221"/>
      <c r="H74" s="221"/>
      <c r="I74" s="277"/>
      <c r="J74" s="277"/>
      <c r="K74" s="277"/>
      <c r="L74" s="278"/>
      <c r="M74" s="277"/>
      <c r="N74" s="220"/>
      <c r="O74" s="220"/>
      <c r="P74" s="217"/>
      <c r="Q74" s="217"/>
      <c r="R74" s="217"/>
      <c r="S74" s="217"/>
      <c r="T74" s="192"/>
      <c r="U74" s="249"/>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3"/>
      <c r="BR74" s="193"/>
      <c r="BS74" s="193"/>
      <c r="BT74" s="193"/>
      <c r="BU74" s="193"/>
      <c r="BV74" s="193"/>
      <c r="BW74" s="193"/>
      <c r="BX74" s="193"/>
      <c r="BY74" s="193"/>
      <c r="BZ74" s="193"/>
      <c r="CA74" s="193"/>
    </row>
    <row r="75" spans="1:79" s="194" customFormat="1" ht="15.75">
      <c r="A75" s="218"/>
      <c r="B75" s="219"/>
      <c r="C75" s="220"/>
      <c r="D75" s="221"/>
      <c r="E75" s="221"/>
      <c r="F75" s="221"/>
      <c r="G75" s="221"/>
      <c r="H75" s="221"/>
      <c r="I75" s="277"/>
      <c r="J75" s="277"/>
      <c r="K75" s="277"/>
      <c r="L75" s="278"/>
      <c r="M75" s="277"/>
      <c r="N75" s="220"/>
      <c r="O75" s="220"/>
      <c r="P75" s="217"/>
      <c r="Q75" s="217"/>
      <c r="R75" s="217"/>
      <c r="S75" s="217"/>
      <c r="T75" s="192"/>
      <c r="U75" s="249"/>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3"/>
      <c r="BR75" s="193"/>
      <c r="BS75" s="193"/>
      <c r="BT75" s="193"/>
      <c r="BU75" s="193"/>
      <c r="BV75" s="193"/>
      <c r="BW75" s="193"/>
      <c r="BX75" s="193"/>
      <c r="BY75" s="193"/>
      <c r="BZ75" s="193"/>
      <c r="CA75" s="193"/>
    </row>
    <row r="76" spans="1:79" s="194" customFormat="1" ht="15.75">
      <c r="A76" s="218"/>
      <c r="B76" s="219"/>
      <c r="C76" s="220"/>
      <c r="D76" s="221"/>
      <c r="E76" s="221"/>
      <c r="F76" s="221"/>
      <c r="G76" s="221"/>
      <c r="H76" s="221"/>
      <c r="I76" s="277"/>
      <c r="J76" s="277"/>
      <c r="K76" s="277"/>
      <c r="L76" s="278"/>
      <c r="M76" s="277"/>
      <c r="N76" s="220"/>
      <c r="O76" s="220"/>
      <c r="P76" s="217"/>
      <c r="Q76" s="217"/>
      <c r="R76" s="217"/>
      <c r="S76" s="217"/>
      <c r="T76" s="192"/>
      <c r="U76" s="249"/>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3"/>
      <c r="BR76" s="193"/>
      <c r="BS76" s="193"/>
      <c r="BT76" s="193"/>
      <c r="BU76" s="193"/>
      <c r="BV76" s="193"/>
      <c r="BW76" s="193"/>
      <c r="BX76" s="193"/>
      <c r="BY76" s="193"/>
      <c r="BZ76" s="193"/>
      <c r="CA76" s="193"/>
    </row>
    <row r="77" spans="1:79" s="194" customFormat="1" ht="15.75">
      <c r="A77" s="218"/>
      <c r="B77" s="219"/>
      <c r="C77" s="220"/>
      <c r="D77" s="221"/>
      <c r="E77" s="221"/>
      <c r="F77" s="221"/>
      <c r="G77" s="221"/>
      <c r="H77" s="221"/>
      <c r="I77" s="277"/>
      <c r="J77" s="277"/>
      <c r="K77" s="277"/>
      <c r="L77" s="278"/>
      <c r="M77" s="277"/>
      <c r="N77" s="220"/>
      <c r="O77" s="220"/>
      <c r="P77" s="217"/>
      <c r="Q77" s="217"/>
      <c r="R77" s="217"/>
      <c r="S77" s="217"/>
      <c r="T77" s="192"/>
      <c r="U77" s="249"/>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3"/>
      <c r="BR77" s="193"/>
      <c r="BS77" s="193"/>
      <c r="BT77" s="193"/>
      <c r="BU77" s="193"/>
      <c r="BV77" s="193"/>
      <c r="BW77" s="193"/>
      <c r="BX77" s="193"/>
      <c r="BY77" s="193"/>
      <c r="BZ77" s="193"/>
      <c r="CA77" s="193"/>
    </row>
    <row r="78" spans="1:79" s="194" customFormat="1" ht="15.75">
      <c r="A78" s="218"/>
      <c r="B78" s="219"/>
      <c r="C78" s="220"/>
      <c r="D78" s="221"/>
      <c r="E78" s="221"/>
      <c r="F78" s="221"/>
      <c r="G78" s="221"/>
      <c r="H78" s="221"/>
      <c r="I78" s="277"/>
      <c r="J78" s="277"/>
      <c r="K78" s="277"/>
      <c r="L78" s="278"/>
      <c r="M78" s="277"/>
      <c r="N78" s="220"/>
      <c r="O78" s="220"/>
      <c r="P78" s="217"/>
      <c r="Q78" s="217"/>
      <c r="R78" s="217"/>
      <c r="S78" s="217"/>
      <c r="T78" s="192"/>
      <c r="U78" s="249"/>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3"/>
      <c r="BR78" s="193"/>
      <c r="BS78" s="193"/>
      <c r="BT78" s="193"/>
      <c r="BU78" s="193"/>
      <c r="BV78" s="193"/>
      <c r="BW78" s="193"/>
      <c r="BX78" s="193"/>
      <c r="BY78" s="193"/>
      <c r="BZ78" s="193"/>
      <c r="CA78" s="193"/>
    </row>
    <row r="79" spans="1:79" s="194" customFormat="1" ht="15.75">
      <c r="A79" s="218"/>
      <c r="B79" s="219"/>
      <c r="C79" s="220"/>
      <c r="D79" s="221"/>
      <c r="E79" s="221"/>
      <c r="F79" s="221"/>
      <c r="G79" s="221"/>
      <c r="H79" s="221"/>
      <c r="I79" s="277"/>
      <c r="J79" s="277"/>
      <c r="K79" s="277"/>
      <c r="L79" s="278"/>
      <c r="M79" s="277"/>
      <c r="N79" s="220"/>
      <c r="O79" s="220"/>
      <c r="P79" s="217"/>
      <c r="Q79" s="217"/>
      <c r="R79" s="217"/>
      <c r="S79" s="217"/>
      <c r="T79" s="192"/>
      <c r="U79" s="249"/>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3"/>
      <c r="BR79" s="193"/>
      <c r="BS79" s="193"/>
      <c r="BT79" s="193"/>
      <c r="BU79" s="193"/>
      <c r="BV79" s="193"/>
      <c r="BW79" s="193"/>
      <c r="BX79" s="193"/>
      <c r="BY79" s="193"/>
      <c r="BZ79" s="193"/>
      <c r="CA79" s="193"/>
    </row>
    <row r="80" spans="1:79" s="194" customFormat="1" ht="15.75">
      <c r="A80" s="218"/>
      <c r="B80" s="219"/>
      <c r="C80" s="220"/>
      <c r="D80" s="221"/>
      <c r="E80" s="221"/>
      <c r="F80" s="221"/>
      <c r="G80" s="221"/>
      <c r="H80" s="221"/>
      <c r="I80" s="277"/>
      <c r="J80" s="277"/>
      <c r="K80" s="277"/>
      <c r="L80" s="278"/>
      <c r="M80" s="277"/>
      <c r="N80" s="220"/>
      <c r="O80" s="220"/>
      <c r="P80" s="217"/>
      <c r="Q80" s="217"/>
      <c r="R80" s="217"/>
      <c r="S80" s="217"/>
      <c r="T80" s="192"/>
      <c r="U80" s="249"/>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3"/>
      <c r="BR80" s="193"/>
      <c r="BS80" s="193"/>
      <c r="BT80" s="193"/>
      <c r="BU80" s="193"/>
      <c r="BV80" s="193"/>
      <c r="BW80" s="193"/>
      <c r="BX80" s="193"/>
      <c r="BY80" s="193"/>
      <c r="BZ80" s="193"/>
      <c r="CA80" s="193"/>
    </row>
    <row r="81" spans="1:79" s="194" customFormat="1" ht="15.75">
      <c r="A81" s="218"/>
      <c r="B81" s="219"/>
      <c r="C81" s="220"/>
      <c r="D81" s="221"/>
      <c r="E81" s="221"/>
      <c r="F81" s="221"/>
      <c r="G81" s="221"/>
      <c r="H81" s="221"/>
      <c r="I81" s="277"/>
      <c r="J81" s="277"/>
      <c r="K81" s="277"/>
      <c r="L81" s="278"/>
      <c r="M81" s="277"/>
      <c r="N81" s="220"/>
      <c r="O81" s="220"/>
      <c r="P81" s="217"/>
      <c r="Q81" s="217"/>
      <c r="R81" s="217"/>
      <c r="S81" s="217"/>
      <c r="T81" s="192"/>
      <c r="U81" s="249"/>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3"/>
      <c r="BR81" s="193"/>
      <c r="BS81" s="193"/>
      <c r="BT81" s="193"/>
      <c r="BU81" s="193"/>
      <c r="BV81" s="193"/>
      <c r="BW81" s="193"/>
      <c r="BX81" s="193"/>
      <c r="BY81" s="193"/>
      <c r="BZ81" s="193"/>
      <c r="CA81" s="193"/>
    </row>
    <row r="82" spans="1:79" s="194" customFormat="1" ht="15.75">
      <c r="A82" s="218"/>
      <c r="B82" s="219"/>
      <c r="C82" s="220"/>
      <c r="D82" s="221"/>
      <c r="E82" s="221"/>
      <c r="F82" s="221"/>
      <c r="G82" s="221"/>
      <c r="H82" s="221"/>
      <c r="I82" s="277"/>
      <c r="J82" s="277"/>
      <c r="K82" s="277"/>
      <c r="L82" s="278"/>
      <c r="M82" s="277"/>
      <c r="N82" s="220"/>
      <c r="O82" s="220"/>
      <c r="P82" s="217"/>
      <c r="Q82" s="217"/>
      <c r="R82" s="217"/>
      <c r="S82" s="217"/>
      <c r="T82" s="192"/>
      <c r="U82" s="249"/>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3"/>
      <c r="BR82" s="193"/>
      <c r="BS82" s="193"/>
      <c r="BT82" s="193"/>
      <c r="BU82" s="193"/>
      <c r="BV82" s="193"/>
      <c r="BW82" s="193"/>
      <c r="BX82" s="193"/>
      <c r="BY82" s="193"/>
      <c r="BZ82" s="193"/>
      <c r="CA82" s="193"/>
    </row>
    <row r="83" spans="1:79" s="194" customFormat="1" ht="15.75">
      <c r="A83" s="218"/>
      <c r="B83" s="219"/>
      <c r="C83" s="220"/>
      <c r="D83" s="221"/>
      <c r="E83" s="221"/>
      <c r="F83" s="221"/>
      <c r="G83" s="221"/>
      <c r="H83" s="221"/>
      <c r="I83" s="277"/>
      <c r="J83" s="277"/>
      <c r="K83" s="277"/>
      <c r="L83" s="278"/>
      <c r="M83" s="277"/>
      <c r="N83" s="220"/>
      <c r="O83" s="220"/>
      <c r="P83" s="217"/>
      <c r="Q83" s="217"/>
      <c r="R83" s="217"/>
      <c r="S83" s="217"/>
      <c r="T83" s="192"/>
      <c r="U83" s="249"/>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3"/>
      <c r="BR83" s="193"/>
      <c r="BS83" s="193"/>
      <c r="BT83" s="193"/>
      <c r="BU83" s="193"/>
      <c r="BV83" s="193"/>
      <c r="BW83" s="193"/>
      <c r="BX83" s="193"/>
      <c r="BY83" s="193"/>
      <c r="BZ83" s="193"/>
      <c r="CA83" s="193"/>
    </row>
    <row r="84" spans="1:79" s="194" customFormat="1" ht="15.75">
      <c r="A84" s="218"/>
      <c r="B84" s="219"/>
      <c r="C84" s="220"/>
      <c r="D84" s="221"/>
      <c r="E84" s="221"/>
      <c r="F84" s="221"/>
      <c r="G84" s="221"/>
      <c r="H84" s="221"/>
      <c r="I84" s="277"/>
      <c r="J84" s="277"/>
      <c r="K84" s="277"/>
      <c r="L84" s="278"/>
      <c r="M84" s="277"/>
      <c r="N84" s="220"/>
      <c r="O84" s="220"/>
      <c r="P84" s="217"/>
      <c r="Q84" s="217"/>
      <c r="R84" s="217"/>
      <c r="S84" s="217"/>
      <c r="T84" s="192"/>
      <c r="U84" s="249"/>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3"/>
      <c r="BR84" s="193"/>
      <c r="BS84" s="193"/>
      <c r="BT84" s="193"/>
      <c r="BU84" s="193"/>
      <c r="BV84" s="193"/>
      <c r="BW84" s="193"/>
      <c r="BX84" s="193"/>
      <c r="BY84" s="193"/>
      <c r="BZ84" s="193"/>
      <c r="CA84" s="193"/>
    </row>
    <row r="85" spans="1:79" s="194" customFormat="1" ht="15.75">
      <c r="A85" s="218"/>
      <c r="B85" s="219"/>
      <c r="C85" s="220"/>
      <c r="D85" s="221"/>
      <c r="E85" s="221"/>
      <c r="F85" s="221"/>
      <c r="G85" s="221"/>
      <c r="H85" s="221"/>
      <c r="I85" s="277"/>
      <c r="J85" s="277"/>
      <c r="K85" s="277"/>
      <c r="L85" s="278"/>
      <c r="M85" s="277"/>
      <c r="N85" s="220"/>
      <c r="O85" s="220"/>
      <c r="P85" s="217"/>
      <c r="Q85" s="217"/>
      <c r="R85" s="217"/>
      <c r="S85" s="217"/>
      <c r="T85" s="192"/>
      <c r="U85" s="249"/>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3"/>
      <c r="BR85" s="193"/>
      <c r="BS85" s="193"/>
      <c r="BT85" s="193"/>
      <c r="BU85" s="193"/>
      <c r="BV85" s="193"/>
      <c r="BW85" s="193"/>
      <c r="BX85" s="193"/>
      <c r="BY85" s="193"/>
      <c r="BZ85" s="193"/>
      <c r="CA85" s="193"/>
    </row>
    <row r="86" spans="1:79" s="194" customFormat="1" ht="15.75">
      <c r="A86" s="218"/>
      <c r="B86" s="219"/>
      <c r="C86" s="220"/>
      <c r="D86" s="221"/>
      <c r="E86" s="221"/>
      <c r="F86" s="221"/>
      <c r="G86" s="221"/>
      <c r="H86" s="221"/>
      <c r="I86" s="277"/>
      <c r="J86" s="277"/>
      <c r="K86" s="277"/>
      <c r="L86" s="278"/>
      <c r="M86" s="277"/>
      <c r="N86" s="220"/>
      <c r="O86" s="220"/>
      <c r="P86" s="217"/>
      <c r="Q86" s="217"/>
      <c r="R86" s="217"/>
      <c r="S86" s="217"/>
      <c r="T86" s="192"/>
      <c r="U86" s="249"/>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3"/>
      <c r="BR86" s="193"/>
      <c r="BS86" s="193"/>
      <c r="BT86" s="193"/>
      <c r="BU86" s="193"/>
      <c r="BV86" s="193"/>
      <c r="BW86" s="193"/>
      <c r="BX86" s="193"/>
      <c r="BY86" s="193"/>
      <c r="BZ86" s="193"/>
      <c r="CA86" s="193"/>
    </row>
    <row r="87" spans="1:79" s="194" customFormat="1" ht="15.75">
      <c r="A87" s="218"/>
      <c r="B87" s="219"/>
      <c r="C87" s="220"/>
      <c r="D87" s="221"/>
      <c r="E87" s="221"/>
      <c r="F87" s="221"/>
      <c r="G87" s="221"/>
      <c r="H87" s="221"/>
      <c r="I87" s="277"/>
      <c r="J87" s="277"/>
      <c r="K87" s="277"/>
      <c r="L87" s="278"/>
      <c r="M87" s="277"/>
      <c r="N87" s="220"/>
      <c r="O87" s="220"/>
      <c r="P87" s="217"/>
      <c r="Q87" s="217"/>
      <c r="R87" s="217"/>
      <c r="S87" s="217"/>
      <c r="T87" s="192"/>
      <c r="U87" s="249"/>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193"/>
      <c r="BS87" s="193"/>
      <c r="BT87" s="193"/>
      <c r="BU87" s="193"/>
      <c r="BV87" s="193"/>
      <c r="BW87" s="193"/>
      <c r="BX87" s="193"/>
      <c r="BY87" s="193"/>
      <c r="BZ87" s="193"/>
      <c r="CA87" s="193"/>
    </row>
    <row r="88" spans="1:79" s="194" customFormat="1" ht="15.75">
      <c r="A88" s="218"/>
      <c r="B88" s="219"/>
      <c r="C88" s="220"/>
      <c r="D88" s="221"/>
      <c r="E88" s="221"/>
      <c r="F88" s="221"/>
      <c r="G88" s="221"/>
      <c r="H88" s="221"/>
      <c r="I88" s="277"/>
      <c r="J88" s="277"/>
      <c r="K88" s="277"/>
      <c r="L88" s="278"/>
      <c r="M88" s="277"/>
      <c r="N88" s="220"/>
      <c r="O88" s="220"/>
      <c r="P88" s="217"/>
      <c r="Q88" s="217"/>
      <c r="R88" s="217"/>
      <c r="S88" s="217"/>
      <c r="T88" s="192"/>
      <c r="U88" s="249"/>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193"/>
      <c r="BS88" s="193"/>
      <c r="BT88" s="193"/>
      <c r="BU88" s="193"/>
      <c r="BV88" s="193"/>
      <c r="BW88" s="193"/>
      <c r="BX88" s="193"/>
      <c r="BY88" s="193"/>
      <c r="BZ88" s="193"/>
      <c r="CA88" s="193"/>
    </row>
    <row r="89" spans="1:79" s="194" customFormat="1" ht="15.75">
      <c r="A89" s="218"/>
      <c r="B89" s="219"/>
      <c r="C89" s="220"/>
      <c r="D89" s="221"/>
      <c r="E89" s="221"/>
      <c r="F89" s="221"/>
      <c r="G89" s="221"/>
      <c r="H89" s="221"/>
      <c r="I89" s="277"/>
      <c r="J89" s="277"/>
      <c r="K89" s="277"/>
      <c r="L89" s="278"/>
      <c r="M89" s="277"/>
      <c r="N89" s="220"/>
      <c r="O89" s="220"/>
      <c r="P89" s="217"/>
      <c r="Q89" s="217"/>
      <c r="R89" s="217"/>
      <c r="S89" s="217"/>
      <c r="T89" s="192"/>
      <c r="U89" s="249"/>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3"/>
      <c r="BR89" s="193"/>
      <c r="BS89" s="193"/>
      <c r="BT89" s="193"/>
      <c r="BU89" s="193"/>
      <c r="BV89" s="193"/>
      <c r="BW89" s="193"/>
      <c r="BX89" s="193"/>
      <c r="BY89" s="193"/>
      <c r="BZ89" s="193"/>
      <c r="CA89" s="193"/>
    </row>
    <row r="90" spans="1:79" s="194" customFormat="1" ht="15.75">
      <c r="A90" s="218"/>
      <c r="B90" s="219"/>
      <c r="C90" s="220"/>
      <c r="D90" s="221"/>
      <c r="E90" s="221"/>
      <c r="F90" s="221"/>
      <c r="G90" s="221"/>
      <c r="H90" s="221"/>
      <c r="I90" s="277"/>
      <c r="J90" s="277"/>
      <c r="K90" s="277"/>
      <c r="L90" s="278"/>
      <c r="M90" s="277"/>
      <c r="N90" s="220"/>
      <c r="O90" s="220"/>
      <c r="P90" s="217"/>
      <c r="Q90" s="217"/>
      <c r="R90" s="217"/>
      <c r="S90" s="217"/>
      <c r="T90" s="192"/>
      <c r="U90" s="249"/>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3"/>
      <c r="BR90" s="193"/>
      <c r="BS90" s="193"/>
      <c r="BT90" s="193"/>
      <c r="BU90" s="193"/>
      <c r="BV90" s="193"/>
      <c r="BW90" s="193"/>
      <c r="BX90" s="193"/>
      <c r="BY90" s="193"/>
      <c r="BZ90" s="193"/>
      <c r="CA90" s="193"/>
    </row>
    <row r="91" spans="1:79" s="194" customFormat="1" ht="15.75">
      <c r="A91" s="218"/>
      <c r="B91" s="219"/>
      <c r="C91" s="220"/>
      <c r="D91" s="221"/>
      <c r="E91" s="221"/>
      <c r="F91" s="221"/>
      <c r="G91" s="221"/>
      <c r="H91" s="221"/>
      <c r="I91" s="277"/>
      <c r="J91" s="277"/>
      <c r="K91" s="277"/>
      <c r="L91" s="278"/>
      <c r="M91" s="277"/>
      <c r="N91" s="220"/>
      <c r="O91" s="220"/>
      <c r="P91" s="217"/>
      <c r="Q91" s="217"/>
      <c r="R91" s="217"/>
      <c r="S91" s="217"/>
      <c r="T91" s="192"/>
      <c r="U91" s="249"/>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3"/>
      <c r="BR91" s="193"/>
      <c r="BS91" s="193"/>
      <c r="BT91" s="193"/>
      <c r="BU91" s="193"/>
      <c r="BV91" s="193"/>
      <c r="BW91" s="193"/>
      <c r="BX91" s="193"/>
      <c r="BY91" s="193"/>
      <c r="BZ91" s="193"/>
      <c r="CA91" s="193"/>
    </row>
    <row r="92" spans="1:79" s="194" customFormat="1" ht="15.75">
      <c r="A92" s="218"/>
      <c r="B92" s="219"/>
      <c r="C92" s="220"/>
      <c r="D92" s="221"/>
      <c r="E92" s="221"/>
      <c r="F92" s="221"/>
      <c r="G92" s="221"/>
      <c r="H92" s="221"/>
      <c r="I92" s="277"/>
      <c r="J92" s="277"/>
      <c r="K92" s="277"/>
      <c r="L92" s="278"/>
      <c r="M92" s="277"/>
      <c r="N92" s="220"/>
      <c r="O92" s="220"/>
      <c r="P92" s="217"/>
      <c r="Q92" s="217"/>
      <c r="R92" s="217"/>
      <c r="S92" s="217"/>
      <c r="T92" s="192"/>
      <c r="U92" s="249"/>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3"/>
      <c r="BR92" s="193"/>
      <c r="BS92" s="193"/>
      <c r="BT92" s="193"/>
      <c r="BU92" s="193"/>
      <c r="BV92" s="193"/>
      <c r="BW92" s="193"/>
      <c r="BX92" s="193"/>
      <c r="BY92" s="193"/>
      <c r="BZ92" s="193"/>
      <c r="CA92" s="193"/>
    </row>
    <row r="93" spans="1:79" s="194" customFormat="1" ht="15.75">
      <c r="A93" s="218"/>
      <c r="B93" s="219"/>
      <c r="C93" s="220"/>
      <c r="D93" s="221"/>
      <c r="E93" s="221"/>
      <c r="F93" s="221"/>
      <c r="G93" s="221"/>
      <c r="H93" s="221"/>
      <c r="I93" s="277"/>
      <c r="J93" s="277"/>
      <c r="K93" s="277"/>
      <c r="L93" s="278"/>
      <c r="M93" s="277"/>
      <c r="N93" s="220"/>
      <c r="O93" s="220"/>
      <c r="P93" s="217"/>
      <c r="Q93" s="217"/>
      <c r="R93" s="217"/>
      <c r="S93" s="217"/>
      <c r="T93" s="192"/>
      <c r="U93" s="249"/>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3"/>
      <c r="BR93" s="193"/>
      <c r="BS93" s="193"/>
      <c r="BT93" s="193"/>
      <c r="BU93" s="193"/>
      <c r="BV93" s="193"/>
      <c r="BW93" s="193"/>
      <c r="BX93" s="193"/>
      <c r="BY93" s="193"/>
      <c r="BZ93" s="193"/>
      <c r="CA93" s="193"/>
    </row>
    <row r="94" spans="1:79" s="194" customFormat="1" ht="15.75">
      <c r="A94" s="218"/>
      <c r="B94" s="219"/>
      <c r="C94" s="220"/>
      <c r="D94" s="221"/>
      <c r="E94" s="221"/>
      <c r="F94" s="221"/>
      <c r="G94" s="221"/>
      <c r="H94" s="221"/>
      <c r="I94" s="277"/>
      <c r="J94" s="277"/>
      <c r="K94" s="277"/>
      <c r="L94" s="278"/>
      <c r="M94" s="277"/>
      <c r="N94" s="220"/>
      <c r="O94" s="220"/>
      <c r="P94" s="217"/>
      <c r="Q94" s="217"/>
      <c r="R94" s="217"/>
      <c r="S94" s="217"/>
      <c r="T94" s="192"/>
      <c r="U94" s="249"/>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3"/>
      <c r="BR94" s="193"/>
      <c r="BS94" s="193"/>
      <c r="BT94" s="193"/>
      <c r="BU94" s="193"/>
      <c r="BV94" s="193"/>
      <c r="BW94" s="193"/>
      <c r="BX94" s="193"/>
      <c r="BY94" s="193"/>
      <c r="BZ94" s="193"/>
      <c r="CA94" s="193"/>
    </row>
    <row r="95" spans="1:79" s="194" customFormat="1" ht="15.75">
      <c r="A95" s="218"/>
      <c r="B95" s="219"/>
      <c r="C95" s="220"/>
      <c r="D95" s="221"/>
      <c r="E95" s="221"/>
      <c r="F95" s="221"/>
      <c r="G95" s="221"/>
      <c r="H95" s="221"/>
      <c r="I95" s="277"/>
      <c r="J95" s="277"/>
      <c r="K95" s="277"/>
      <c r="L95" s="278"/>
      <c r="M95" s="277"/>
      <c r="N95" s="220"/>
      <c r="O95" s="220"/>
      <c r="P95" s="217"/>
      <c r="Q95" s="217"/>
      <c r="R95" s="217"/>
      <c r="S95" s="217"/>
      <c r="T95" s="192"/>
      <c r="U95" s="249"/>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3"/>
      <c r="BR95" s="193"/>
      <c r="BS95" s="193"/>
      <c r="BT95" s="193"/>
      <c r="BU95" s="193"/>
      <c r="BV95" s="193"/>
      <c r="BW95" s="193"/>
      <c r="BX95" s="193"/>
      <c r="BY95" s="193"/>
      <c r="BZ95" s="193"/>
      <c r="CA95" s="193"/>
    </row>
    <row r="96" spans="1:79" s="194" customFormat="1" ht="15.75">
      <c r="A96" s="218"/>
      <c r="B96" s="219"/>
      <c r="C96" s="220"/>
      <c r="D96" s="221"/>
      <c r="E96" s="221"/>
      <c r="F96" s="221"/>
      <c r="G96" s="221"/>
      <c r="H96" s="221"/>
      <c r="I96" s="277"/>
      <c r="J96" s="277"/>
      <c r="K96" s="277"/>
      <c r="L96" s="278"/>
      <c r="M96" s="277"/>
      <c r="N96" s="220"/>
      <c r="O96" s="220"/>
      <c r="P96" s="217"/>
      <c r="Q96" s="217"/>
      <c r="R96" s="217"/>
      <c r="S96" s="217"/>
      <c r="T96" s="192"/>
      <c r="U96" s="249"/>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3"/>
      <c r="BR96" s="193"/>
      <c r="BS96" s="193"/>
      <c r="BT96" s="193"/>
      <c r="BU96" s="193"/>
      <c r="BV96" s="193"/>
      <c r="BW96" s="193"/>
      <c r="BX96" s="193"/>
      <c r="BY96" s="193"/>
      <c r="BZ96" s="193"/>
      <c r="CA96" s="193"/>
    </row>
    <row r="97" spans="1:79" s="194" customFormat="1" ht="15.75">
      <c r="A97" s="218"/>
      <c r="B97" s="219"/>
      <c r="C97" s="220"/>
      <c r="D97" s="221"/>
      <c r="E97" s="221"/>
      <c r="F97" s="221"/>
      <c r="G97" s="221"/>
      <c r="H97" s="221"/>
      <c r="I97" s="277"/>
      <c r="J97" s="277"/>
      <c r="K97" s="277"/>
      <c r="L97" s="278"/>
      <c r="M97" s="277"/>
      <c r="N97" s="220"/>
      <c r="O97" s="220"/>
      <c r="P97" s="217"/>
      <c r="Q97" s="217"/>
      <c r="R97" s="217"/>
      <c r="S97" s="217"/>
      <c r="T97" s="192"/>
      <c r="U97" s="249"/>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3"/>
      <c r="BR97" s="193"/>
      <c r="BS97" s="193"/>
      <c r="BT97" s="193"/>
      <c r="BU97" s="193"/>
      <c r="BV97" s="193"/>
      <c r="BW97" s="193"/>
      <c r="BX97" s="193"/>
      <c r="BY97" s="193"/>
      <c r="BZ97" s="193"/>
      <c r="CA97" s="193"/>
    </row>
    <row r="98" spans="1:79" s="194" customFormat="1" ht="15.75">
      <c r="A98" s="218"/>
      <c r="B98" s="219"/>
      <c r="C98" s="220"/>
      <c r="D98" s="221"/>
      <c r="E98" s="221"/>
      <c r="F98" s="221"/>
      <c r="G98" s="221"/>
      <c r="H98" s="221"/>
      <c r="I98" s="277"/>
      <c r="J98" s="277"/>
      <c r="K98" s="277"/>
      <c r="L98" s="278"/>
      <c r="M98" s="277"/>
      <c r="N98" s="220"/>
      <c r="O98" s="220"/>
      <c r="P98" s="217"/>
      <c r="Q98" s="217"/>
      <c r="R98" s="217"/>
      <c r="S98" s="217"/>
      <c r="T98" s="192"/>
      <c r="U98" s="249"/>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3"/>
      <c r="BR98" s="193"/>
      <c r="BS98" s="193"/>
      <c r="BT98" s="193"/>
      <c r="BU98" s="193"/>
      <c r="BV98" s="193"/>
      <c r="BW98" s="193"/>
      <c r="BX98" s="193"/>
      <c r="BY98" s="193"/>
      <c r="BZ98" s="193"/>
      <c r="CA98" s="193"/>
    </row>
    <row r="99" spans="1:79" s="194" customFormat="1" ht="15.75">
      <c r="A99" s="218"/>
      <c r="B99" s="219"/>
      <c r="C99" s="220"/>
      <c r="D99" s="221"/>
      <c r="E99" s="221"/>
      <c r="F99" s="221"/>
      <c r="G99" s="221"/>
      <c r="H99" s="221"/>
      <c r="I99" s="277"/>
      <c r="J99" s="277"/>
      <c r="K99" s="277"/>
      <c r="L99" s="278"/>
      <c r="M99" s="277"/>
      <c r="N99" s="220"/>
      <c r="O99" s="220"/>
      <c r="P99" s="217"/>
      <c r="Q99" s="217"/>
      <c r="R99" s="217"/>
      <c r="S99" s="217"/>
      <c r="T99" s="192"/>
      <c r="U99" s="249"/>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3"/>
      <c r="BR99" s="193"/>
      <c r="BS99" s="193"/>
      <c r="BT99" s="193"/>
      <c r="BU99" s="193"/>
      <c r="BV99" s="193"/>
      <c r="BW99" s="193"/>
      <c r="BX99" s="193"/>
      <c r="BY99" s="193"/>
      <c r="BZ99" s="193"/>
      <c r="CA99" s="193"/>
    </row>
    <row r="100" spans="1:79" s="194" customFormat="1" ht="15.75">
      <c r="A100" s="218"/>
      <c r="B100" s="219"/>
      <c r="C100" s="220"/>
      <c r="D100" s="221"/>
      <c r="E100" s="221"/>
      <c r="F100" s="221"/>
      <c r="G100" s="221"/>
      <c r="H100" s="221"/>
      <c r="I100" s="277"/>
      <c r="J100" s="277"/>
      <c r="K100" s="277"/>
      <c r="L100" s="278"/>
      <c r="M100" s="277"/>
      <c r="N100" s="220"/>
      <c r="O100" s="220"/>
      <c r="P100" s="217"/>
      <c r="Q100" s="217"/>
      <c r="R100" s="217"/>
      <c r="S100" s="217"/>
      <c r="T100" s="192"/>
      <c r="U100" s="249"/>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3"/>
      <c r="BR100" s="193"/>
      <c r="BS100" s="193"/>
      <c r="BT100" s="193"/>
      <c r="BU100" s="193"/>
      <c r="BV100" s="193"/>
      <c r="BW100" s="193"/>
      <c r="BX100" s="193"/>
      <c r="BY100" s="193"/>
      <c r="BZ100" s="193"/>
      <c r="CA100" s="193"/>
    </row>
    <row r="101" spans="1:79" s="194" customFormat="1" ht="15.75">
      <c r="A101" s="218"/>
      <c r="B101" s="219"/>
      <c r="C101" s="220"/>
      <c r="D101" s="221"/>
      <c r="E101" s="221"/>
      <c r="F101" s="221"/>
      <c r="G101" s="221"/>
      <c r="H101" s="221"/>
      <c r="I101" s="277"/>
      <c r="J101" s="277"/>
      <c r="K101" s="277"/>
      <c r="L101" s="278"/>
      <c r="M101" s="277"/>
      <c r="N101" s="220"/>
      <c r="O101" s="220"/>
      <c r="P101" s="217"/>
      <c r="Q101" s="217"/>
      <c r="R101" s="217"/>
      <c r="S101" s="217"/>
      <c r="T101" s="192"/>
      <c r="U101" s="249"/>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3"/>
      <c r="BR101" s="193"/>
      <c r="BS101" s="193"/>
      <c r="BT101" s="193"/>
      <c r="BU101" s="193"/>
      <c r="BV101" s="193"/>
      <c r="BW101" s="193"/>
      <c r="BX101" s="193"/>
      <c r="BY101" s="193"/>
      <c r="BZ101" s="193"/>
      <c r="CA101" s="193"/>
    </row>
    <row r="102" spans="1:79" s="194" customFormat="1" ht="15.75">
      <c r="A102" s="218"/>
      <c r="B102" s="219"/>
      <c r="C102" s="220"/>
      <c r="D102" s="221"/>
      <c r="E102" s="221"/>
      <c r="F102" s="221"/>
      <c r="G102" s="221"/>
      <c r="H102" s="221"/>
      <c r="I102" s="277"/>
      <c r="J102" s="277"/>
      <c r="K102" s="277"/>
      <c r="L102" s="278"/>
      <c r="M102" s="277"/>
      <c r="N102" s="220"/>
      <c r="O102" s="220"/>
      <c r="P102" s="217"/>
      <c r="Q102" s="217"/>
      <c r="R102" s="217"/>
      <c r="S102" s="217"/>
      <c r="T102" s="192"/>
      <c r="U102" s="249"/>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3"/>
      <c r="BR102" s="193"/>
      <c r="BS102" s="193"/>
      <c r="BT102" s="193"/>
      <c r="BU102" s="193"/>
      <c r="BV102" s="193"/>
      <c r="BW102" s="193"/>
      <c r="BX102" s="193"/>
      <c r="BY102" s="193"/>
      <c r="BZ102" s="193"/>
      <c r="CA102" s="193"/>
    </row>
    <row r="103" spans="1:79" s="194" customFormat="1" ht="15.75">
      <c r="A103" s="218"/>
      <c r="B103" s="219"/>
      <c r="C103" s="220"/>
      <c r="D103" s="221"/>
      <c r="E103" s="221"/>
      <c r="F103" s="221"/>
      <c r="G103" s="221"/>
      <c r="H103" s="221"/>
      <c r="I103" s="277"/>
      <c r="J103" s="277"/>
      <c r="K103" s="277"/>
      <c r="L103" s="278"/>
      <c r="M103" s="277"/>
      <c r="N103" s="220"/>
      <c r="O103" s="220"/>
      <c r="P103" s="217"/>
      <c r="Q103" s="217"/>
      <c r="R103" s="217"/>
      <c r="S103" s="217"/>
      <c r="T103" s="192"/>
      <c r="U103" s="249"/>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192"/>
      <c r="BM103" s="192"/>
      <c r="BN103" s="192"/>
      <c r="BO103" s="192"/>
      <c r="BP103" s="192"/>
      <c r="BQ103" s="193"/>
      <c r="BR103" s="193"/>
      <c r="BS103" s="193"/>
      <c r="BT103" s="193"/>
      <c r="BU103" s="193"/>
      <c r="BV103" s="193"/>
      <c r="BW103" s="193"/>
      <c r="BX103" s="193"/>
      <c r="BY103" s="193"/>
      <c r="BZ103" s="193"/>
      <c r="CA103" s="193"/>
    </row>
    <row r="104" spans="1:79" s="194" customFormat="1" ht="15.75">
      <c r="A104" s="218"/>
      <c r="B104" s="219"/>
      <c r="C104" s="220"/>
      <c r="D104" s="221"/>
      <c r="E104" s="221"/>
      <c r="F104" s="221"/>
      <c r="G104" s="221"/>
      <c r="H104" s="221"/>
      <c r="I104" s="277"/>
      <c r="J104" s="277"/>
      <c r="K104" s="277"/>
      <c r="L104" s="278"/>
      <c r="M104" s="277"/>
      <c r="N104" s="220"/>
      <c r="O104" s="220"/>
      <c r="P104" s="217"/>
      <c r="Q104" s="217"/>
      <c r="R104" s="217"/>
      <c r="S104" s="217"/>
      <c r="T104" s="192"/>
      <c r="U104" s="249"/>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3"/>
      <c r="BR104" s="193"/>
      <c r="BS104" s="193"/>
      <c r="BT104" s="193"/>
      <c r="BU104" s="193"/>
      <c r="BV104" s="193"/>
      <c r="BW104" s="193"/>
      <c r="BX104" s="193"/>
      <c r="BY104" s="193"/>
      <c r="BZ104" s="193"/>
      <c r="CA104" s="193"/>
    </row>
    <row r="105" spans="1:79" s="194" customFormat="1" ht="15.75">
      <c r="A105" s="218"/>
      <c r="B105" s="219"/>
      <c r="C105" s="220"/>
      <c r="D105" s="221"/>
      <c r="E105" s="221"/>
      <c r="F105" s="221"/>
      <c r="G105" s="221"/>
      <c r="H105" s="221"/>
      <c r="I105" s="277"/>
      <c r="J105" s="277"/>
      <c r="K105" s="277"/>
      <c r="L105" s="278"/>
      <c r="M105" s="277"/>
      <c r="N105" s="220"/>
      <c r="O105" s="220"/>
      <c r="P105" s="217"/>
      <c r="Q105" s="217"/>
      <c r="R105" s="217"/>
      <c r="S105" s="217"/>
      <c r="T105" s="192"/>
      <c r="U105" s="249"/>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3"/>
      <c r="BR105" s="193"/>
      <c r="BS105" s="193"/>
      <c r="BT105" s="193"/>
      <c r="BU105" s="193"/>
      <c r="BV105" s="193"/>
      <c r="BW105" s="193"/>
      <c r="BX105" s="193"/>
      <c r="BY105" s="193"/>
      <c r="BZ105" s="193"/>
      <c r="CA105" s="193"/>
    </row>
    <row r="106" spans="1:79" s="194" customFormat="1" ht="15.75">
      <c r="A106" s="218"/>
      <c r="B106" s="219"/>
      <c r="C106" s="220"/>
      <c r="D106" s="221"/>
      <c r="E106" s="221"/>
      <c r="F106" s="221"/>
      <c r="G106" s="221"/>
      <c r="H106" s="221"/>
      <c r="I106" s="277"/>
      <c r="J106" s="277"/>
      <c r="K106" s="277"/>
      <c r="L106" s="278"/>
      <c r="M106" s="277"/>
      <c r="N106" s="220"/>
      <c r="O106" s="220"/>
      <c r="P106" s="217"/>
      <c r="Q106" s="217"/>
      <c r="R106" s="217"/>
      <c r="S106" s="217"/>
      <c r="T106" s="192"/>
      <c r="U106" s="249"/>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3"/>
      <c r="BR106" s="193"/>
      <c r="BS106" s="193"/>
      <c r="BT106" s="193"/>
      <c r="BU106" s="193"/>
      <c r="BV106" s="193"/>
      <c r="BW106" s="193"/>
      <c r="BX106" s="193"/>
      <c r="BY106" s="193"/>
      <c r="BZ106" s="193"/>
      <c r="CA106" s="193"/>
    </row>
    <row r="107" spans="1:79" s="194" customFormat="1" ht="15.75">
      <c r="A107" s="218"/>
      <c r="B107" s="219"/>
      <c r="C107" s="220"/>
      <c r="D107" s="221"/>
      <c r="E107" s="221"/>
      <c r="F107" s="221"/>
      <c r="G107" s="221"/>
      <c r="H107" s="221"/>
      <c r="I107" s="277"/>
      <c r="J107" s="277"/>
      <c r="K107" s="277"/>
      <c r="L107" s="278"/>
      <c r="M107" s="277"/>
      <c r="N107" s="220"/>
      <c r="O107" s="220"/>
      <c r="P107" s="217"/>
      <c r="Q107" s="217"/>
      <c r="R107" s="217"/>
      <c r="S107" s="217"/>
      <c r="T107" s="192"/>
      <c r="U107" s="249"/>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3"/>
      <c r="BR107" s="193"/>
      <c r="BS107" s="193"/>
      <c r="BT107" s="193"/>
      <c r="BU107" s="193"/>
      <c r="BV107" s="193"/>
      <c r="BW107" s="193"/>
      <c r="BX107" s="193"/>
      <c r="BY107" s="193"/>
      <c r="BZ107" s="193"/>
      <c r="CA107" s="193"/>
    </row>
    <row r="108" spans="1:79" s="194" customFormat="1" ht="15.75">
      <c r="A108" s="218"/>
      <c r="B108" s="219"/>
      <c r="C108" s="220"/>
      <c r="D108" s="221"/>
      <c r="E108" s="221"/>
      <c r="F108" s="221"/>
      <c r="G108" s="221"/>
      <c r="H108" s="221"/>
      <c r="I108" s="277"/>
      <c r="J108" s="277"/>
      <c r="K108" s="277"/>
      <c r="L108" s="278"/>
      <c r="M108" s="277"/>
      <c r="N108" s="220"/>
      <c r="O108" s="220"/>
      <c r="P108" s="217"/>
      <c r="Q108" s="217"/>
      <c r="R108" s="217"/>
      <c r="S108" s="217"/>
      <c r="T108" s="192"/>
      <c r="U108" s="249"/>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3"/>
      <c r="BR108" s="193"/>
      <c r="BS108" s="193"/>
      <c r="BT108" s="193"/>
      <c r="BU108" s="193"/>
      <c r="BV108" s="193"/>
      <c r="BW108" s="193"/>
      <c r="BX108" s="193"/>
      <c r="BY108" s="193"/>
      <c r="BZ108" s="193"/>
      <c r="CA108" s="193"/>
    </row>
    <row r="109" spans="1:79" s="194" customFormat="1" ht="15.75">
      <c r="A109" s="218"/>
      <c r="B109" s="219"/>
      <c r="C109" s="220"/>
      <c r="D109" s="221"/>
      <c r="E109" s="221"/>
      <c r="F109" s="221"/>
      <c r="G109" s="221"/>
      <c r="H109" s="221"/>
      <c r="I109" s="277"/>
      <c r="J109" s="277"/>
      <c r="K109" s="277"/>
      <c r="L109" s="278"/>
      <c r="M109" s="277"/>
      <c r="N109" s="220"/>
      <c r="O109" s="220"/>
      <c r="P109" s="217"/>
      <c r="Q109" s="217"/>
      <c r="R109" s="217"/>
      <c r="S109" s="217"/>
      <c r="T109" s="192"/>
      <c r="U109" s="249"/>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3"/>
      <c r="BR109" s="193"/>
      <c r="BS109" s="193"/>
      <c r="BT109" s="193"/>
      <c r="BU109" s="193"/>
      <c r="BV109" s="193"/>
      <c r="BW109" s="193"/>
      <c r="BX109" s="193"/>
      <c r="BY109" s="193"/>
      <c r="BZ109" s="193"/>
      <c r="CA109" s="193"/>
    </row>
    <row r="110" spans="1:79" s="194" customFormat="1" ht="15.75">
      <c r="A110" s="218"/>
      <c r="B110" s="219"/>
      <c r="C110" s="220"/>
      <c r="D110" s="221"/>
      <c r="E110" s="221"/>
      <c r="F110" s="221"/>
      <c r="G110" s="221"/>
      <c r="H110" s="221"/>
      <c r="I110" s="277"/>
      <c r="J110" s="277"/>
      <c r="K110" s="277"/>
      <c r="L110" s="278"/>
      <c r="M110" s="277"/>
      <c r="N110" s="220"/>
      <c r="O110" s="220"/>
      <c r="P110" s="217"/>
      <c r="Q110" s="217"/>
      <c r="R110" s="217"/>
      <c r="S110" s="217"/>
      <c r="T110" s="192"/>
      <c r="U110" s="249"/>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3"/>
      <c r="BR110" s="193"/>
      <c r="BS110" s="193"/>
      <c r="BT110" s="193"/>
      <c r="BU110" s="193"/>
      <c r="BV110" s="193"/>
      <c r="BW110" s="193"/>
      <c r="BX110" s="193"/>
      <c r="BY110" s="193"/>
      <c r="BZ110" s="193"/>
      <c r="CA110" s="193"/>
    </row>
    <row r="111" spans="1:79" s="194" customFormat="1" ht="15.75">
      <c r="A111" s="218"/>
      <c r="B111" s="219"/>
      <c r="C111" s="220"/>
      <c r="D111" s="221"/>
      <c r="E111" s="221"/>
      <c r="F111" s="221"/>
      <c r="G111" s="221"/>
      <c r="H111" s="221"/>
      <c r="I111" s="277"/>
      <c r="J111" s="277"/>
      <c r="K111" s="277"/>
      <c r="L111" s="278"/>
      <c r="M111" s="277"/>
      <c r="N111" s="220"/>
      <c r="O111" s="220"/>
      <c r="P111" s="217"/>
      <c r="Q111" s="217"/>
      <c r="R111" s="217"/>
      <c r="S111" s="217"/>
      <c r="T111" s="192"/>
      <c r="U111" s="249"/>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3"/>
      <c r="BR111" s="193"/>
      <c r="BS111" s="193"/>
      <c r="BT111" s="193"/>
      <c r="BU111" s="193"/>
      <c r="BV111" s="193"/>
      <c r="BW111" s="193"/>
      <c r="BX111" s="193"/>
      <c r="BY111" s="193"/>
      <c r="BZ111" s="193"/>
      <c r="CA111" s="193"/>
    </row>
    <row r="112" spans="1:79" s="194" customFormat="1" ht="15.75">
      <c r="A112" s="218"/>
      <c r="B112" s="219"/>
      <c r="C112" s="220"/>
      <c r="D112" s="221"/>
      <c r="E112" s="221"/>
      <c r="F112" s="221"/>
      <c r="G112" s="221"/>
      <c r="H112" s="221"/>
      <c r="I112" s="277"/>
      <c r="J112" s="277"/>
      <c r="K112" s="277"/>
      <c r="L112" s="278"/>
      <c r="M112" s="277"/>
      <c r="N112" s="220"/>
      <c r="O112" s="220"/>
      <c r="P112" s="217"/>
      <c r="Q112" s="217"/>
      <c r="R112" s="217"/>
      <c r="S112" s="217"/>
      <c r="T112" s="192"/>
      <c r="U112" s="249"/>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3"/>
      <c r="BR112" s="193"/>
      <c r="BS112" s="193"/>
      <c r="BT112" s="193"/>
      <c r="BU112" s="193"/>
      <c r="BV112" s="193"/>
      <c r="BW112" s="193"/>
      <c r="BX112" s="193"/>
      <c r="BY112" s="193"/>
      <c r="BZ112" s="193"/>
      <c r="CA112" s="193"/>
    </row>
    <row r="113" spans="1:79" s="194" customFormat="1" ht="15.75">
      <c r="A113" s="218"/>
      <c r="B113" s="219"/>
      <c r="C113" s="220"/>
      <c r="D113" s="221"/>
      <c r="E113" s="221"/>
      <c r="F113" s="221"/>
      <c r="G113" s="221"/>
      <c r="H113" s="221"/>
      <c r="I113" s="277"/>
      <c r="J113" s="277"/>
      <c r="K113" s="277"/>
      <c r="L113" s="278"/>
      <c r="M113" s="277"/>
      <c r="N113" s="220"/>
      <c r="O113" s="220"/>
      <c r="P113" s="217"/>
      <c r="Q113" s="217"/>
      <c r="R113" s="217"/>
      <c r="S113" s="217"/>
      <c r="T113" s="192"/>
      <c r="U113" s="249"/>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3"/>
      <c r="BR113" s="193"/>
      <c r="BS113" s="193"/>
      <c r="BT113" s="193"/>
      <c r="BU113" s="193"/>
      <c r="BV113" s="193"/>
      <c r="BW113" s="193"/>
      <c r="BX113" s="193"/>
      <c r="BY113" s="193"/>
      <c r="BZ113" s="193"/>
      <c r="CA113" s="193"/>
    </row>
    <row r="114" spans="1:79" s="194" customFormat="1" ht="15.75">
      <c r="A114" s="218"/>
      <c r="B114" s="219"/>
      <c r="C114" s="220"/>
      <c r="D114" s="221"/>
      <c r="E114" s="221"/>
      <c r="F114" s="221"/>
      <c r="G114" s="221"/>
      <c r="H114" s="221"/>
      <c r="I114" s="277"/>
      <c r="J114" s="277"/>
      <c r="K114" s="277"/>
      <c r="L114" s="278"/>
      <c r="M114" s="277"/>
      <c r="N114" s="220"/>
      <c r="O114" s="220"/>
      <c r="P114" s="217"/>
      <c r="Q114" s="217"/>
      <c r="R114" s="217"/>
      <c r="S114" s="217"/>
      <c r="T114" s="192"/>
      <c r="U114" s="249"/>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3"/>
      <c r="BR114" s="193"/>
      <c r="BS114" s="193"/>
      <c r="BT114" s="193"/>
      <c r="BU114" s="193"/>
      <c r="BV114" s="193"/>
      <c r="BW114" s="193"/>
      <c r="BX114" s="193"/>
      <c r="BY114" s="193"/>
      <c r="BZ114" s="193"/>
      <c r="CA114" s="193"/>
    </row>
    <row r="115" spans="1:79" s="194" customFormat="1" ht="15.75">
      <c r="A115" s="218"/>
      <c r="B115" s="219"/>
      <c r="C115" s="220"/>
      <c r="D115" s="221"/>
      <c r="E115" s="221"/>
      <c r="F115" s="221"/>
      <c r="G115" s="221"/>
      <c r="H115" s="221"/>
      <c r="I115" s="277"/>
      <c r="J115" s="277"/>
      <c r="K115" s="277"/>
      <c r="L115" s="278"/>
      <c r="M115" s="277"/>
      <c r="N115" s="220"/>
      <c r="O115" s="220"/>
      <c r="P115" s="217"/>
      <c r="Q115" s="217"/>
      <c r="R115" s="217"/>
      <c r="S115" s="217"/>
      <c r="T115" s="192"/>
      <c r="U115" s="249"/>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3"/>
      <c r="BR115" s="193"/>
      <c r="BS115" s="193"/>
      <c r="BT115" s="193"/>
      <c r="BU115" s="193"/>
      <c r="BV115" s="193"/>
      <c r="BW115" s="193"/>
      <c r="BX115" s="193"/>
      <c r="BY115" s="193"/>
      <c r="BZ115" s="193"/>
      <c r="CA115" s="193"/>
    </row>
    <row r="116" spans="1:79" ht="20.25" customHeight="1">
      <c r="A116" s="222"/>
      <c r="B116" s="223" t="s">
        <v>289</v>
      </c>
      <c r="C116" s="223" t="s">
        <v>343</v>
      </c>
      <c r="D116" s="224"/>
      <c r="I116" s="223"/>
      <c r="J116" s="223"/>
      <c r="K116" s="223"/>
      <c r="N116" s="226"/>
      <c r="O116" s="227"/>
      <c r="P116" s="228"/>
      <c r="Q116" s="229"/>
      <c r="R116" s="229"/>
      <c r="U116" s="111" t="e">
        <v>#REF!</v>
      </c>
    </row>
    <row r="117" spans="1:79" ht="20.25" customHeight="1">
      <c r="A117" s="222"/>
      <c r="B117" s="223"/>
      <c r="C117" s="223"/>
      <c r="D117" s="224"/>
      <c r="I117" s="223"/>
      <c r="J117" s="223"/>
      <c r="K117" s="223"/>
      <c r="N117" s="226"/>
      <c r="O117" s="227"/>
      <c r="P117" s="228"/>
      <c r="Q117" s="229"/>
      <c r="R117" s="229"/>
    </row>
    <row r="118" spans="1:79" s="206" customFormat="1" ht="15.75">
      <c r="A118" s="213"/>
      <c r="L118" s="280"/>
      <c r="Q118" s="212" t="s">
        <v>291</v>
      </c>
      <c r="R118" s="212"/>
    </row>
    <row r="119" spans="1:79" s="210" customFormat="1" ht="15.75">
      <c r="A119" s="209"/>
      <c r="C119" s="209" t="s">
        <v>292</v>
      </c>
      <c r="I119" s="211"/>
      <c r="J119" s="211"/>
      <c r="K119" s="211"/>
      <c r="L119" s="281"/>
      <c r="M119" s="211"/>
      <c r="Q119" s="207" t="s">
        <v>288</v>
      </c>
      <c r="R119" s="207"/>
    </row>
    <row r="120" spans="1:79" s="206" customFormat="1" ht="15.75">
      <c r="A120" s="213"/>
      <c r="C120" s="213"/>
      <c r="I120" s="214"/>
      <c r="J120" s="214"/>
      <c r="K120" s="214"/>
      <c r="L120" s="282"/>
      <c r="M120" s="214"/>
      <c r="Q120" s="212"/>
      <c r="R120" s="212"/>
    </row>
    <row r="121" spans="1:79" s="206" customFormat="1" ht="15.75">
      <c r="A121" s="213"/>
      <c r="C121" s="213"/>
      <c r="I121" s="214"/>
      <c r="J121" s="214"/>
      <c r="K121" s="214"/>
      <c r="L121" s="282"/>
      <c r="M121" s="214"/>
      <c r="Q121" s="212"/>
      <c r="R121" s="212"/>
    </row>
    <row r="122" spans="1:79" s="206" customFormat="1" ht="15.75">
      <c r="A122" s="213"/>
      <c r="C122" s="213"/>
      <c r="I122" s="214"/>
      <c r="J122" s="214"/>
      <c r="K122" s="214"/>
      <c r="L122" s="282"/>
      <c r="M122" s="214"/>
      <c r="Q122" s="212"/>
      <c r="R122" s="212"/>
    </row>
    <row r="123" spans="1:79" s="206" customFormat="1" ht="15.75">
      <c r="A123" s="213"/>
      <c r="B123" s="213"/>
      <c r="C123" s="213"/>
      <c r="I123" s="214"/>
      <c r="J123" s="214"/>
      <c r="K123" s="214"/>
      <c r="L123" s="282"/>
      <c r="M123" s="214"/>
      <c r="Q123" s="212"/>
      <c r="R123" s="212"/>
    </row>
    <row r="124" spans="1:79" s="210" customFormat="1" ht="15.75">
      <c r="A124" s="209"/>
      <c r="C124" s="209" t="s">
        <v>294</v>
      </c>
      <c r="D124" s="209"/>
      <c r="I124" s="211"/>
      <c r="J124" s="211"/>
      <c r="K124" s="211"/>
      <c r="L124" s="281"/>
      <c r="M124" s="211"/>
      <c r="Q124" s="207" t="s">
        <v>296</v>
      </c>
      <c r="R124" s="207"/>
    </row>
    <row r="144" spans="1:80" s="112" customFormat="1">
      <c r="A144" s="230"/>
      <c r="B144" s="226" t="s">
        <v>297</v>
      </c>
      <c r="C144" s="225"/>
      <c r="D144" s="225"/>
      <c r="E144" s="225"/>
      <c r="F144" s="225"/>
      <c r="G144" s="225"/>
      <c r="H144" s="225"/>
      <c r="I144" s="225"/>
      <c r="J144" s="225"/>
      <c r="K144" s="225"/>
      <c r="L144" s="279"/>
      <c r="M144" s="225"/>
      <c r="N144" s="225"/>
      <c r="O144" s="231"/>
      <c r="P144" s="225"/>
      <c r="Q144" s="225"/>
      <c r="R144" s="225"/>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CB144" s="113"/>
    </row>
    <row r="145" spans="1:80" s="112" customFormat="1" ht="16.5" customHeight="1">
      <c r="A145" s="143">
        <v>39</v>
      </c>
      <c r="B145" s="143" t="s">
        <v>187</v>
      </c>
      <c r="C145" s="144">
        <v>2.41</v>
      </c>
      <c r="D145" s="144"/>
      <c r="E145" s="144">
        <v>0.3</v>
      </c>
      <c r="F145" s="144"/>
      <c r="G145" s="144"/>
      <c r="H145" s="144"/>
      <c r="I145" s="144"/>
      <c r="J145" s="144"/>
      <c r="K145" s="144"/>
      <c r="L145" s="146"/>
      <c r="M145" s="144"/>
      <c r="N145" s="147">
        <v>0.78200000000000003</v>
      </c>
      <c r="O145" s="147">
        <v>3.1920000000000002</v>
      </c>
      <c r="P145" s="148">
        <v>3670800</v>
      </c>
      <c r="Q145" s="148">
        <v>291008</v>
      </c>
      <c r="R145" s="232"/>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CB145" s="113"/>
    </row>
    <row r="146" spans="1:80" s="172" customFormat="1" ht="16.5" customHeight="1">
      <c r="A146" s="143">
        <v>55</v>
      </c>
      <c r="B146" s="143" t="s">
        <v>298</v>
      </c>
      <c r="C146" s="144">
        <v>2.2599999999999998</v>
      </c>
      <c r="D146" s="144"/>
      <c r="E146" s="167">
        <v>0.3</v>
      </c>
      <c r="F146" s="167"/>
      <c r="G146" s="167"/>
      <c r="H146" s="167"/>
      <c r="I146" s="144"/>
      <c r="J146" s="144"/>
      <c r="K146" s="144"/>
      <c r="L146" s="146">
        <v>0.3</v>
      </c>
      <c r="M146" s="144"/>
      <c r="N146" s="147">
        <v>1.956</v>
      </c>
      <c r="O146" s="147">
        <v>4.2160000000000002</v>
      </c>
      <c r="P146" s="148">
        <v>4848400</v>
      </c>
      <c r="Q146" s="148">
        <v>272895</v>
      </c>
      <c r="R146" s="233"/>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row>
    <row r="148" spans="1:80" s="112" customFormat="1">
      <c r="A148" s="230"/>
      <c r="B148" s="226" t="s">
        <v>299</v>
      </c>
      <c r="C148" s="225"/>
      <c r="D148" s="225"/>
      <c r="E148" s="225"/>
      <c r="F148" s="225"/>
      <c r="G148" s="225"/>
      <c r="H148" s="225"/>
      <c r="I148" s="225"/>
      <c r="J148" s="225"/>
      <c r="K148" s="225"/>
      <c r="L148" s="279"/>
      <c r="M148" s="225"/>
      <c r="N148" s="225"/>
      <c r="O148" s="231"/>
      <c r="P148" s="225"/>
      <c r="Q148" s="225"/>
      <c r="R148" s="225"/>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CB148" s="113"/>
    </row>
    <row r="149" spans="1:80" s="151" customFormat="1" ht="16.5" customHeight="1">
      <c r="A149" s="143">
        <v>61</v>
      </c>
      <c r="B149" s="143" t="s">
        <v>248</v>
      </c>
      <c r="C149" s="144">
        <v>2.46</v>
      </c>
      <c r="D149" s="144"/>
      <c r="E149" s="167">
        <v>0.3</v>
      </c>
      <c r="F149" s="167"/>
      <c r="G149" s="167"/>
      <c r="H149" s="167"/>
      <c r="I149" s="144"/>
      <c r="J149" s="144"/>
      <c r="K149" s="144"/>
      <c r="L149" s="146"/>
      <c r="M149" s="144"/>
      <c r="N149" s="147">
        <v>1.53</v>
      </c>
      <c r="O149" s="147">
        <v>3.99</v>
      </c>
      <c r="P149" s="148">
        <v>4827900</v>
      </c>
      <c r="Q149" s="148">
        <v>312543</v>
      </c>
      <c r="R149" s="234"/>
      <c r="S149" s="176"/>
      <c r="T149" s="176"/>
      <c r="U149" s="176"/>
      <c r="V149" s="176"/>
      <c r="W149" s="176"/>
      <c r="X149" s="176"/>
      <c r="Y149" s="176"/>
      <c r="Z149" s="176"/>
      <c r="AA149" s="176"/>
      <c r="AB149" s="176"/>
      <c r="AC149" s="176"/>
      <c r="AD149" s="176"/>
      <c r="AE149" s="176"/>
      <c r="AF149" s="176"/>
      <c r="AG149" s="176"/>
      <c r="AH149" s="176"/>
      <c r="AI149" s="176"/>
      <c r="AJ149" s="176"/>
      <c r="AK149" s="176"/>
      <c r="AL149" s="176"/>
      <c r="AM149" s="176"/>
      <c r="AN149" s="176"/>
      <c r="AO149" s="176"/>
      <c r="AP149" s="176"/>
      <c r="AQ149" s="176"/>
      <c r="AR149" s="176"/>
      <c r="AS149" s="176"/>
      <c r="AT149" s="176"/>
      <c r="AU149" s="176"/>
      <c r="AV149" s="176"/>
      <c r="AW149" s="176"/>
      <c r="AX149" s="176"/>
      <c r="AY149" s="176"/>
      <c r="AZ149" s="176"/>
      <c r="BA149" s="176"/>
      <c r="BB149" s="176"/>
      <c r="BC149" s="176"/>
      <c r="BD149" s="176"/>
      <c r="BE149" s="176"/>
      <c r="BF149" s="176"/>
      <c r="BG149" s="176"/>
      <c r="BH149" s="176"/>
      <c r="BI149" s="176"/>
      <c r="BJ149" s="176"/>
      <c r="BK149" s="176"/>
      <c r="BL149" s="176"/>
      <c r="BM149" s="176"/>
      <c r="BN149" s="176"/>
      <c r="BO149" s="176"/>
      <c r="BP149" s="176"/>
      <c r="BQ149" s="176"/>
    </row>
  </sheetData>
  <mergeCells count="29">
    <mergeCell ref="T29:V29"/>
    <mergeCell ref="A3:S3"/>
    <mergeCell ref="A5:A7"/>
    <mergeCell ref="B5:B7"/>
    <mergeCell ref="C5:C7"/>
    <mergeCell ref="D5:N5"/>
    <mergeCell ref="O5:O7"/>
    <mergeCell ref="P5:P7"/>
    <mergeCell ref="Q5:Q7"/>
    <mergeCell ref="R5:R7"/>
    <mergeCell ref="S5:S7"/>
    <mergeCell ref="V20:W20"/>
    <mergeCell ref="D6:D7"/>
    <mergeCell ref="E6:E7"/>
    <mergeCell ref="F6:F7"/>
    <mergeCell ref="G6:H6"/>
    <mergeCell ref="I6:I7"/>
    <mergeCell ref="J6:K6"/>
    <mergeCell ref="L6:L7"/>
    <mergeCell ref="M6:M7"/>
    <mergeCell ref="N6:N7"/>
    <mergeCell ref="V24:W24"/>
    <mergeCell ref="T25:U25"/>
    <mergeCell ref="V25:W25"/>
    <mergeCell ref="V18:W18"/>
    <mergeCell ref="V19:W19"/>
    <mergeCell ref="V21:W21"/>
    <mergeCell ref="V22:W22"/>
    <mergeCell ref="V23:W23"/>
  </mergeCells>
  <pageMargins left="0.11811023622047245"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BY201"/>
  <sheetViews>
    <sheetView tabSelected="1" workbookViewId="0">
      <pane ySplit="7" topLeftCell="A23" activePane="bottomLeft" state="frozen"/>
      <selection pane="bottomLeft" activeCell="S28" sqref="S28"/>
    </sheetView>
  </sheetViews>
  <sheetFormatPr defaultRowHeight="15"/>
  <cols>
    <col min="1" max="1" width="5.42578125" style="230" customWidth="1"/>
    <col min="2" max="2" width="20.7109375" style="226" customWidth="1"/>
    <col min="3" max="3" width="6.85546875" style="478" customWidth="1"/>
    <col min="4" max="4" width="5.140625" style="225" customWidth="1"/>
    <col min="5" max="5" width="5.42578125" style="225" customWidth="1"/>
    <col min="6" max="6" width="4" style="225" customWidth="1"/>
    <col min="7" max="7" width="4.42578125" style="225" customWidth="1"/>
    <col min="8" max="8" width="2.7109375" style="225" customWidth="1"/>
    <col min="9" max="9" width="7.7109375" style="225" customWidth="1"/>
    <col min="10" max="10" width="6" style="225" customWidth="1"/>
    <col min="11" max="11" width="4.7109375" style="225" customWidth="1"/>
    <col min="12" max="13" width="5.85546875" style="225" customWidth="1"/>
    <col min="14" max="14" width="7.7109375" style="225" customWidth="1"/>
    <col min="15" max="15" width="7.85546875" style="231" customWidth="1"/>
    <col min="16" max="16" width="10.85546875" style="225" customWidth="1"/>
    <col min="17" max="17" width="9.7109375" style="225" customWidth="1"/>
    <col min="18" max="18" width="15.42578125" style="225" customWidth="1"/>
    <col min="19" max="19" width="22.140625" style="445" customWidth="1"/>
    <col min="20" max="20" width="5.28515625" style="111" customWidth="1"/>
    <col min="21" max="23" width="10.28515625" style="111" hidden="1" customWidth="1"/>
    <col min="24" max="24" width="14.7109375" style="111" hidden="1" customWidth="1"/>
    <col min="25" max="25" width="10.28515625" style="111" hidden="1" customWidth="1"/>
    <col min="26" max="26" width="12" style="111" hidden="1" customWidth="1"/>
    <col min="27" max="27" width="16.140625" style="111" hidden="1" customWidth="1"/>
    <col min="28" max="28" width="11.7109375" style="111" customWidth="1"/>
    <col min="29" max="65" width="10.28515625" style="111" customWidth="1"/>
    <col min="66" max="76" width="10.28515625" style="112" customWidth="1"/>
    <col min="77" max="255" width="9.140625" style="113"/>
    <col min="256" max="256" width="5.42578125" style="113" customWidth="1"/>
    <col min="257" max="257" width="23.5703125" style="113" customWidth="1"/>
    <col min="258" max="258" width="6.85546875" style="113" customWidth="1"/>
    <col min="259" max="259" width="5.7109375" style="113" customWidth="1"/>
    <col min="260" max="262" width="5.28515625" style="113" customWidth="1"/>
    <col min="263" max="263" width="5" style="113" customWidth="1"/>
    <col min="264" max="264" width="7.7109375" style="113" customWidth="1"/>
    <col min="265" max="265" width="6" style="113" customWidth="1"/>
    <col min="266" max="266" width="4.7109375" style="113" customWidth="1"/>
    <col min="267" max="267" width="6.7109375" style="113" customWidth="1"/>
    <col min="268" max="268" width="5.85546875" style="113" customWidth="1"/>
    <col min="269" max="269" width="8.140625" style="113" customWidth="1"/>
    <col min="270" max="270" width="7.5703125" style="113" customWidth="1"/>
    <col min="271" max="271" width="10.85546875" style="113" customWidth="1"/>
    <col min="272" max="272" width="9.85546875" style="113" customWidth="1"/>
    <col min="273" max="273" width="10" style="113" customWidth="1"/>
    <col min="274" max="274" width="13.85546875" style="113" customWidth="1"/>
    <col min="275" max="275" width="15" style="113" customWidth="1"/>
    <col min="276" max="278" width="10.28515625" style="113" customWidth="1"/>
    <col min="279" max="279" width="14.7109375" style="113" customWidth="1"/>
    <col min="280" max="280" width="10.28515625" style="113" customWidth="1"/>
    <col min="281" max="281" width="12" style="113" customWidth="1"/>
    <col min="282" max="282" width="16.140625" style="113" customWidth="1"/>
    <col min="283" max="283" width="12" style="113" customWidth="1"/>
    <col min="284" max="284" width="11.7109375" style="113" customWidth="1"/>
    <col min="285" max="332" width="10.28515625" style="113" customWidth="1"/>
    <col min="333" max="511" width="9.140625" style="113"/>
    <col min="512" max="512" width="5.42578125" style="113" customWidth="1"/>
    <col min="513" max="513" width="23.5703125" style="113" customWidth="1"/>
    <col min="514" max="514" width="6.85546875" style="113" customWidth="1"/>
    <col min="515" max="515" width="5.7109375" style="113" customWidth="1"/>
    <col min="516" max="518" width="5.28515625" style="113" customWidth="1"/>
    <col min="519" max="519" width="5" style="113" customWidth="1"/>
    <col min="520" max="520" width="7.7109375" style="113" customWidth="1"/>
    <col min="521" max="521" width="6" style="113" customWidth="1"/>
    <col min="522" max="522" width="4.7109375" style="113" customWidth="1"/>
    <col min="523" max="523" width="6.7109375" style="113" customWidth="1"/>
    <col min="524" max="524" width="5.85546875" style="113" customWidth="1"/>
    <col min="525" max="525" width="8.140625" style="113" customWidth="1"/>
    <col min="526" max="526" width="7.5703125" style="113" customWidth="1"/>
    <col min="527" max="527" width="10.85546875" style="113" customWidth="1"/>
    <col min="528" max="528" width="9.85546875" style="113" customWidth="1"/>
    <col min="529" max="529" width="10" style="113" customWidth="1"/>
    <col min="530" max="530" width="13.85546875" style="113" customWidth="1"/>
    <col min="531" max="531" width="15" style="113" customWidth="1"/>
    <col min="532" max="534" width="10.28515625" style="113" customWidth="1"/>
    <col min="535" max="535" width="14.7109375" style="113" customWidth="1"/>
    <col min="536" max="536" width="10.28515625" style="113" customWidth="1"/>
    <col min="537" max="537" width="12" style="113" customWidth="1"/>
    <col min="538" max="538" width="16.140625" style="113" customWidth="1"/>
    <col min="539" max="539" width="12" style="113" customWidth="1"/>
    <col min="540" max="540" width="11.7109375" style="113" customWidth="1"/>
    <col min="541" max="588" width="10.28515625" style="113" customWidth="1"/>
    <col min="589" max="767" width="9.140625" style="113"/>
    <col min="768" max="768" width="5.42578125" style="113" customWidth="1"/>
    <col min="769" max="769" width="23.5703125" style="113" customWidth="1"/>
    <col min="770" max="770" width="6.85546875" style="113" customWidth="1"/>
    <col min="771" max="771" width="5.7109375" style="113" customWidth="1"/>
    <col min="772" max="774" width="5.28515625" style="113" customWidth="1"/>
    <col min="775" max="775" width="5" style="113" customWidth="1"/>
    <col min="776" max="776" width="7.7109375" style="113" customWidth="1"/>
    <col min="777" max="777" width="6" style="113" customWidth="1"/>
    <col min="778" max="778" width="4.7109375" style="113" customWidth="1"/>
    <col min="779" max="779" width="6.7109375" style="113" customWidth="1"/>
    <col min="780" max="780" width="5.85546875" style="113" customWidth="1"/>
    <col min="781" max="781" width="8.140625" style="113" customWidth="1"/>
    <col min="782" max="782" width="7.5703125" style="113" customWidth="1"/>
    <col min="783" max="783" width="10.85546875" style="113" customWidth="1"/>
    <col min="784" max="784" width="9.85546875" style="113" customWidth="1"/>
    <col min="785" max="785" width="10" style="113" customWidth="1"/>
    <col min="786" max="786" width="13.85546875" style="113" customWidth="1"/>
    <col min="787" max="787" width="15" style="113" customWidth="1"/>
    <col min="788" max="790" width="10.28515625" style="113" customWidth="1"/>
    <col min="791" max="791" width="14.7109375" style="113" customWidth="1"/>
    <col min="792" max="792" width="10.28515625" style="113" customWidth="1"/>
    <col min="793" max="793" width="12" style="113" customWidth="1"/>
    <col min="794" max="794" width="16.140625" style="113" customWidth="1"/>
    <col min="795" max="795" width="12" style="113" customWidth="1"/>
    <col min="796" max="796" width="11.7109375" style="113" customWidth="1"/>
    <col min="797" max="844" width="10.28515625" style="113" customWidth="1"/>
    <col min="845" max="1023" width="9.140625" style="113"/>
    <col min="1024" max="1024" width="5.42578125" style="113" customWidth="1"/>
    <col min="1025" max="1025" width="23.5703125" style="113" customWidth="1"/>
    <col min="1026" max="1026" width="6.85546875" style="113" customWidth="1"/>
    <col min="1027" max="1027" width="5.7109375" style="113" customWidth="1"/>
    <col min="1028" max="1030" width="5.28515625" style="113" customWidth="1"/>
    <col min="1031" max="1031" width="5" style="113" customWidth="1"/>
    <col min="1032" max="1032" width="7.7109375" style="113" customWidth="1"/>
    <col min="1033" max="1033" width="6" style="113" customWidth="1"/>
    <col min="1034" max="1034" width="4.7109375" style="113" customWidth="1"/>
    <col min="1035" max="1035" width="6.7109375" style="113" customWidth="1"/>
    <col min="1036" max="1036" width="5.85546875" style="113" customWidth="1"/>
    <col min="1037" max="1037" width="8.140625" style="113" customWidth="1"/>
    <col min="1038" max="1038" width="7.5703125" style="113" customWidth="1"/>
    <col min="1039" max="1039" width="10.85546875" style="113" customWidth="1"/>
    <col min="1040" max="1040" width="9.85546875" style="113" customWidth="1"/>
    <col min="1041" max="1041" width="10" style="113" customWidth="1"/>
    <col min="1042" max="1042" width="13.85546875" style="113" customWidth="1"/>
    <col min="1043" max="1043" width="15" style="113" customWidth="1"/>
    <col min="1044" max="1046" width="10.28515625" style="113" customWidth="1"/>
    <col min="1047" max="1047" width="14.7109375" style="113" customWidth="1"/>
    <col min="1048" max="1048" width="10.28515625" style="113" customWidth="1"/>
    <col min="1049" max="1049" width="12" style="113" customWidth="1"/>
    <col min="1050" max="1050" width="16.140625" style="113" customWidth="1"/>
    <col min="1051" max="1051" width="12" style="113" customWidth="1"/>
    <col min="1052" max="1052" width="11.7109375" style="113" customWidth="1"/>
    <col min="1053" max="1100" width="10.28515625" style="113" customWidth="1"/>
    <col min="1101" max="1279" width="9.140625" style="113"/>
    <col min="1280" max="1280" width="5.42578125" style="113" customWidth="1"/>
    <col min="1281" max="1281" width="23.5703125" style="113" customWidth="1"/>
    <col min="1282" max="1282" width="6.85546875" style="113" customWidth="1"/>
    <col min="1283" max="1283" width="5.7109375" style="113" customWidth="1"/>
    <col min="1284" max="1286" width="5.28515625" style="113" customWidth="1"/>
    <col min="1287" max="1287" width="5" style="113" customWidth="1"/>
    <col min="1288" max="1288" width="7.7109375" style="113" customWidth="1"/>
    <col min="1289" max="1289" width="6" style="113" customWidth="1"/>
    <col min="1290" max="1290" width="4.7109375" style="113" customWidth="1"/>
    <col min="1291" max="1291" width="6.7109375" style="113" customWidth="1"/>
    <col min="1292" max="1292" width="5.85546875" style="113" customWidth="1"/>
    <col min="1293" max="1293" width="8.140625" style="113" customWidth="1"/>
    <col min="1294" max="1294" width="7.5703125" style="113" customWidth="1"/>
    <col min="1295" max="1295" width="10.85546875" style="113" customWidth="1"/>
    <col min="1296" max="1296" width="9.85546875" style="113" customWidth="1"/>
    <col min="1297" max="1297" width="10" style="113" customWidth="1"/>
    <col min="1298" max="1298" width="13.85546875" style="113" customWidth="1"/>
    <col min="1299" max="1299" width="15" style="113" customWidth="1"/>
    <col min="1300" max="1302" width="10.28515625" style="113" customWidth="1"/>
    <col min="1303" max="1303" width="14.7109375" style="113" customWidth="1"/>
    <col min="1304" max="1304" width="10.28515625" style="113" customWidth="1"/>
    <col min="1305" max="1305" width="12" style="113" customWidth="1"/>
    <col min="1306" max="1306" width="16.140625" style="113" customWidth="1"/>
    <col min="1307" max="1307" width="12" style="113" customWidth="1"/>
    <col min="1308" max="1308" width="11.7109375" style="113" customWidth="1"/>
    <col min="1309" max="1356" width="10.28515625" style="113" customWidth="1"/>
    <col min="1357" max="1535" width="9.140625" style="113"/>
    <col min="1536" max="1536" width="5.42578125" style="113" customWidth="1"/>
    <col min="1537" max="1537" width="23.5703125" style="113" customWidth="1"/>
    <col min="1538" max="1538" width="6.85546875" style="113" customWidth="1"/>
    <col min="1539" max="1539" width="5.7109375" style="113" customWidth="1"/>
    <col min="1540" max="1542" width="5.28515625" style="113" customWidth="1"/>
    <col min="1543" max="1543" width="5" style="113" customWidth="1"/>
    <col min="1544" max="1544" width="7.7109375" style="113" customWidth="1"/>
    <col min="1545" max="1545" width="6" style="113" customWidth="1"/>
    <col min="1546" max="1546" width="4.7109375" style="113" customWidth="1"/>
    <col min="1547" max="1547" width="6.7109375" style="113" customWidth="1"/>
    <col min="1548" max="1548" width="5.85546875" style="113" customWidth="1"/>
    <col min="1549" max="1549" width="8.140625" style="113" customWidth="1"/>
    <col min="1550" max="1550" width="7.5703125" style="113" customWidth="1"/>
    <col min="1551" max="1551" width="10.85546875" style="113" customWidth="1"/>
    <col min="1552" max="1552" width="9.85546875" style="113" customWidth="1"/>
    <col min="1553" max="1553" width="10" style="113" customWidth="1"/>
    <col min="1554" max="1554" width="13.85546875" style="113" customWidth="1"/>
    <col min="1555" max="1555" width="15" style="113" customWidth="1"/>
    <col min="1556" max="1558" width="10.28515625" style="113" customWidth="1"/>
    <col min="1559" max="1559" width="14.7109375" style="113" customWidth="1"/>
    <col min="1560" max="1560" width="10.28515625" style="113" customWidth="1"/>
    <col min="1561" max="1561" width="12" style="113" customWidth="1"/>
    <col min="1562" max="1562" width="16.140625" style="113" customWidth="1"/>
    <col min="1563" max="1563" width="12" style="113" customWidth="1"/>
    <col min="1564" max="1564" width="11.7109375" style="113" customWidth="1"/>
    <col min="1565" max="1612" width="10.28515625" style="113" customWidth="1"/>
    <col min="1613" max="1791" width="9.140625" style="113"/>
    <col min="1792" max="1792" width="5.42578125" style="113" customWidth="1"/>
    <col min="1793" max="1793" width="23.5703125" style="113" customWidth="1"/>
    <col min="1794" max="1794" width="6.85546875" style="113" customWidth="1"/>
    <col min="1795" max="1795" width="5.7109375" style="113" customWidth="1"/>
    <col min="1796" max="1798" width="5.28515625" style="113" customWidth="1"/>
    <col min="1799" max="1799" width="5" style="113" customWidth="1"/>
    <col min="1800" max="1800" width="7.7109375" style="113" customWidth="1"/>
    <col min="1801" max="1801" width="6" style="113" customWidth="1"/>
    <col min="1802" max="1802" width="4.7109375" style="113" customWidth="1"/>
    <col min="1803" max="1803" width="6.7109375" style="113" customWidth="1"/>
    <col min="1804" max="1804" width="5.85546875" style="113" customWidth="1"/>
    <col min="1805" max="1805" width="8.140625" style="113" customWidth="1"/>
    <col min="1806" max="1806" width="7.5703125" style="113" customWidth="1"/>
    <col min="1807" max="1807" width="10.85546875" style="113" customWidth="1"/>
    <col min="1808" max="1808" width="9.85546875" style="113" customWidth="1"/>
    <col min="1809" max="1809" width="10" style="113" customWidth="1"/>
    <col min="1810" max="1810" width="13.85546875" style="113" customWidth="1"/>
    <col min="1811" max="1811" width="15" style="113" customWidth="1"/>
    <col min="1812" max="1814" width="10.28515625" style="113" customWidth="1"/>
    <col min="1815" max="1815" width="14.7109375" style="113" customWidth="1"/>
    <col min="1816" max="1816" width="10.28515625" style="113" customWidth="1"/>
    <col min="1817" max="1817" width="12" style="113" customWidth="1"/>
    <col min="1818" max="1818" width="16.140625" style="113" customWidth="1"/>
    <col min="1819" max="1819" width="12" style="113" customWidth="1"/>
    <col min="1820" max="1820" width="11.7109375" style="113" customWidth="1"/>
    <col min="1821" max="1868" width="10.28515625" style="113" customWidth="1"/>
    <col min="1869" max="2047" width="9.140625" style="113"/>
    <col min="2048" max="2048" width="5.42578125" style="113" customWidth="1"/>
    <col min="2049" max="2049" width="23.5703125" style="113" customWidth="1"/>
    <col min="2050" max="2050" width="6.85546875" style="113" customWidth="1"/>
    <col min="2051" max="2051" width="5.7109375" style="113" customWidth="1"/>
    <col min="2052" max="2054" width="5.28515625" style="113" customWidth="1"/>
    <col min="2055" max="2055" width="5" style="113" customWidth="1"/>
    <col min="2056" max="2056" width="7.7109375" style="113" customWidth="1"/>
    <col min="2057" max="2057" width="6" style="113" customWidth="1"/>
    <col min="2058" max="2058" width="4.7109375" style="113" customWidth="1"/>
    <col min="2059" max="2059" width="6.7109375" style="113" customWidth="1"/>
    <col min="2060" max="2060" width="5.85546875" style="113" customWidth="1"/>
    <col min="2061" max="2061" width="8.140625" style="113" customWidth="1"/>
    <col min="2062" max="2062" width="7.5703125" style="113" customWidth="1"/>
    <col min="2063" max="2063" width="10.85546875" style="113" customWidth="1"/>
    <col min="2064" max="2064" width="9.85546875" style="113" customWidth="1"/>
    <col min="2065" max="2065" width="10" style="113" customWidth="1"/>
    <col min="2066" max="2066" width="13.85546875" style="113" customWidth="1"/>
    <col min="2067" max="2067" width="15" style="113" customWidth="1"/>
    <col min="2068" max="2070" width="10.28515625" style="113" customWidth="1"/>
    <col min="2071" max="2071" width="14.7109375" style="113" customWidth="1"/>
    <col min="2072" max="2072" width="10.28515625" style="113" customWidth="1"/>
    <col min="2073" max="2073" width="12" style="113" customWidth="1"/>
    <col min="2074" max="2074" width="16.140625" style="113" customWidth="1"/>
    <col min="2075" max="2075" width="12" style="113" customWidth="1"/>
    <col min="2076" max="2076" width="11.7109375" style="113" customWidth="1"/>
    <col min="2077" max="2124" width="10.28515625" style="113" customWidth="1"/>
    <col min="2125" max="2303" width="9.140625" style="113"/>
    <col min="2304" max="2304" width="5.42578125" style="113" customWidth="1"/>
    <col min="2305" max="2305" width="23.5703125" style="113" customWidth="1"/>
    <col min="2306" max="2306" width="6.85546875" style="113" customWidth="1"/>
    <col min="2307" max="2307" width="5.7109375" style="113" customWidth="1"/>
    <col min="2308" max="2310" width="5.28515625" style="113" customWidth="1"/>
    <col min="2311" max="2311" width="5" style="113" customWidth="1"/>
    <col min="2312" max="2312" width="7.7109375" style="113" customWidth="1"/>
    <col min="2313" max="2313" width="6" style="113" customWidth="1"/>
    <col min="2314" max="2314" width="4.7109375" style="113" customWidth="1"/>
    <col min="2315" max="2315" width="6.7109375" style="113" customWidth="1"/>
    <col min="2316" max="2316" width="5.85546875" style="113" customWidth="1"/>
    <col min="2317" max="2317" width="8.140625" style="113" customWidth="1"/>
    <col min="2318" max="2318" width="7.5703125" style="113" customWidth="1"/>
    <col min="2319" max="2319" width="10.85546875" style="113" customWidth="1"/>
    <col min="2320" max="2320" width="9.85546875" style="113" customWidth="1"/>
    <col min="2321" max="2321" width="10" style="113" customWidth="1"/>
    <col min="2322" max="2322" width="13.85546875" style="113" customWidth="1"/>
    <col min="2323" max="2323" width="15" style="113" customWidth="1"/>
    <col min="2324" max="2326" width="10.28515625" style="113" customWidth="1"/>
    <col min="2327" max="2327" width="14.7109375" style="113" customWidth="1"/>
    <col min="2328" max="2328" width="10.28515625" style="113" customWidth="1"/>
    <col min="2329" max="2329" width="12" style="113" customWidth="1"/>
    <col min="2330" max="2330" width="16.140625" style="113" customWidth="1"/>
    <col min="2331" max="2331" width="12" style="113" customWidth="1"/>
    <col min="2332" max="2332" width="11.7109375" style="113" customWidth="1"/>
    <col min="2333" max="2380" width="10.28515625" style="113" customWidth="1"/>
    <col min="2381" max="2559" width="9.140625" style="113"/>
    <col min="2560" max="2560" width="5.42578125" style="113" customWidth="1"/>
    <col min="2561" max="2561" width="23.5703125" style="113" customWidth="1"/>
    <col min="2562" max="2562" width="6.85546875" style="113" customWidth="1"/>
    <col min="2563" max="2563" width="5.7109375" style="113" customWidth="1"/>
    <col min="2564" max="2566" width="5.28515625" style="113" customWidth="1"/>
    <col min="2567" max="2567" width="5" style="113" customWidth="1"/>
    <col min="2568" max="2568" width="7.7109375" style="113" customWidth="1"/>
    <col min="2569" max="2569" width="6" style="113" customWidth="1"/>
    <col min="2570" max="2570" width="4.7109375" style="113" customWidth="1"/>
    <col min="2571" max="2571" width="6.7109375" style="113" customWidth="1"/>
    <col min="2572" max="2572" width="5.85546875" style="113" customWidth="1"/>
    <col min="2573" max="2573" width="8.140625" style="113" customWidth="1"/>
    <col min="2574" max="2574" width="7.5703125" style="113" customWidth="1"/>
    <col min="2575" max="2575" width="10.85546875" style="113" customWidth="1"/>
    <col min="2576" max="2576" width="9.85546875" style="113" customWidth="1"/>
    <col min="2577" max="2577" width="10" style="113" customWidth="1"/>
    <col min="2578" max="2578" width="13.85546875" style="113" customWidth="1"/>
    <col min="2579" max="2579" width="15" style="113" customWidth="1"/>
    <col min="2580" max="2582" width="10.28515625" style="113" customWidth="1"/>
    <col min="2583" max="2583" width="14.7109375" style="113" customWidth="1"/>
    <col min="2584" max="2584" width="10.28515625" style="113" customWidth="1"/>
    <col min="2585" max="2585" width="12" style="113" customWidth="1"/>
    <col min="2586" max="2586" width="16.140625" style="113" customWidth="1"/>
    <col min="2587" max="2587" width="12" style="113" customWidth="1"/>
    <col min="2588" max="2588" width="11.7109375" style="113" customWidth="1"/>
    <col min="2589" max="2636" width="10.28515625" style="113" customWidth="1"/>
    <col min="2637" max="2815" width="9.140625" style="113"/>
    <col min="2816" max="2816" width="5.42578125" style="113" customWidth="1"/>
    <col min="2817" max="2817" width="23.5703125" style="113" customWidth="1"/>
    <col min="2818" max="2818" width="6.85546875" style="113" customWidth="1"/>
    <col min="2819" max="2819" width="5.7109375" style="113" customWidth="1"/>
    <col min="2820" max="2822" width="5.28515625" style="113" customWidth="1"/>
    <col min="2823" max="2823" width="5" style="113" customWidth="1"/>
    <col min="2824" max="2824" width="7.7109375" style="113" customWidth="1"/>
    <col min="2825" max="2825" width="6" style="113" customWidth="1"/>
    <col min="2826" max="2826" width="4.7109375" style="113" customWidth="1"/>
    <col min="2827" max="2827" width="6.7109375" style="113" customWidth="1"/>
    <col min="2828" max="2828" width="5.85546875" style="113" customWidth="1"/>
    <col min="2829" max="2829" width="8.140625" style="113" customWidth="1"/>
    <col min="2830" max="2830" width="7.5703125" style="113" customWidth="1"/>
    <col min="2831" max="2831" width="10.85546875" style="113" customWidth="1"/>
    <col min="2832" max="2832" width="9.85546875" style="113" customWidth="1"/>
    <col min="2833" max="2833" width="10" style="113" customWidth="1"/>
    <col min="2834" max="2834" width="13.85546875" style="113" customWidth="1"/>
    <col min="2835" max="2835" width="15" style="113" customWidth="1"/>
    <col min="2836" max="2838" width="10.28515625" style="113" customWidth="1"/>
    <col min="2839" max="2839" width="14.7109375" style="113" customWidth="1"/>
    <col min="2840" max="2840" width="10.28515625" style="113" customWidth="1"/>
    <col min="2841" max="2841" width="12" style="113" customWidth="1"/>
    <col min="2842" max="2842" width="16.140625" style="113" customWidth="1"/>
    <col min="2843" max="2843" width="12" style="113" customWidth="1"/>
    <col min="2844" max="2844" width="11.7109375" style="113" customWidth="1"/>
    <col min="2845" max="2892" width="10.28515625" style="113" customWidth="1"/>
    <col min="2893" max="3071" width="9.140625" style="113"/>
    <col min="3072" max="3072" width="5.42578125" style="113" customWidth="1"/>
    <col min="3073" max="3073" width="23.5703125" style="113" customWidth="1"/>
    <col min="3074" max="3074" width="6.85546875" style="113" customWidth="1"/>
    <col min="3075" max="3075" width="5.7109375" style="113" customWidth="1"/>
    <col min="3076" max="3078" width="5.28515625" style="113" customWidth="1"/>
    <col min="3079" max="3079" width="5" style="113" customWidth="1"/>
    <col min="3080" max="3080" width="7.7109375" style="113" customWidth="1"/>
    <col min="3081" max="3081" width="6" style="113" customWidth="1"/>
    <col min="3082" max="3082" width="4.7109375" style="113" customWidth="1"/>
    <col min="3083" max="3083" width="6.7109375" style="113" customWidth="1"/>
    <col min="3084" max="3084" width="5.85546875" style="113" customWidth="1"/>
    <col min="3085" max="3085" width="8.140625" style="113" customWidth="1"/>
    <col min="3086" max="3086" width="7.5703125" style="113" customWidth="1"/>
    <col min="3087" max="3087" width="10.85546875" style="113" customWidth="1"/>
    <col min="3088" max="3088" width="9.85546875" style="113" customWidth="1"/>
    <col min="3089" max="3089" width="10" style="113" customWidth="1"/>
    <col min="3090" max="3090" width="13.85546875" style="113" customWidth="1"/>
    <col min="3091" max="3091" width="15" style="113" customWidth="1"/>
    <col min="3092" max="3094" width="10.28515625" style="113" customWidth="1"/>
    <col min="3095" max="3095" width="14.7109375" style="113" customWidth="1"/>
    <col min="3096" max="3096" width="10.28515625" style="113" customWidth="1"/>
    <col min="3097" max="3097" width="12" style="113" customWidth="1"/>
    <col min="3098" max="3098" width="16.140625" style="113" customWidth="1"/>
    <col min="3099" max="3099" width="12" style="113" customWidth="1"/>
    <col min="3100" max="3100" width="11.7109375" style="113" customWidth="1"/>
    <col min="3101" max="3148" width="10.28515625" style="113" customWidth="1"/>
    <col min="3149" max="3327" width="9.140625" style="113"/>
    <col min="3328" max="3328" width="5.42578125" style="113" customWidth="1"/>
    <col min="3329" max="3329" width="23.5703125" style="113" customWidth="1"/>
    <col min="3330" max="3330" width="6.85546875" style="113" customWidth="1"/>
    <col min="3331" max="3331" width="5.7109375" style="113" customWidth="1"/>
    <col min="3332" max="3334" width="5.28515625" style="113" customWidth="1"/>
    <col min="3335" max="3335" width="5" style="113" customWidth="1"/>
    <col min="3336" max="3336" width="7.7109375" style="113" customWidth="1"/>
    <col min="3337" max="3337" width="6" style="113" customWidth="1"/>
    <col min="3338" max="3338" width="4.7109375" style="113" customWidth="1"/>
    <col min="3339" max="3339" width="6.7109375" style="113" customWidth="1"/>
    <col min="3340" max="3340" width="5.85546875" style="113" customWidth="1"/>
    <col min="3341" max="3341" width="8.140625" style="113" customWidth="1"/>
    <col min="3342" max="3342" width="7.5703125" style="113" customWidth="1"/>
    <col min="3343" max="3343" width="10.85546875" style="113" customWidth="1"/>
    <col min="3344" max="3344" width="9.85546875" style="113" customWidth="1"/>
    <col min="3345" max="3345" width="10" style="113" customWidth="1"/>
    <col min="3346" max="3346" width="13.85546875" style="113" customWidth="1"/>
    <col min="3347" max="3347" width="15" style="113" customWidth="1"/>
    <col min="3348" max="3350" width="10.28515625" style="113" customWidth="1"/>
    <col min="3351" max="3351" width="14.7109375" style="113" customWidth="1"/>
    <col min="3352" max="3352" width="10.28515625" style="113" customWidth="1"/>
    <col min="3353" max="3353" width="12" style="113" customWidth="1"/>
    <col min="3354" max="3354" width="16.140625" style="113" customWidth="1"/>
    <col min="3355" max="3355" width="12" style="113" customWidth="1"/>
    <col min="3356" max="3356" width="11.7109375" style="113" customWidth="1"/>
    <col min="3357" max="3404" width="10.28515625" style="113" customWidth="1"/>
    <col min="3405" max="3583" width="9.140625" style="113"/>
    <col min="3584" max="3584" width="5.42578125" style="113" customWidth="1"/>
    <col min="3585" max="3585" width="23.5703125" style="113" customWidth="1"/>
    <col min="3586" max="3586" width="6.85546875" style="113" customWidth="1"/>
    <col min="3587" max="3587" width="5.7109375" style="113" customWidth="1"/>
    <col min="3588" max="3590" width="5.28515625" style="113" customWidth="1"/>
    <col min="3591" max="3591" width="5" style="113" customWidth="1"/>
    <col min="3592" max="3592" width="7.7109375" style="113" customWidth="1"/>
    <col min="3593" max="3593" width="6" style="113" customWidth="1"/>
    <col min="3594" max="3594" width="4.7109375" style="113" customWidth="1"/>
    <col min="3595" max="3595" width="6.7109375" style="113" customWidth="1"/>
    <col min="3596" max="3596" width="5.85546875" style="113" customWidth="1"/>
    <col min="3597" max="3597" width="8.140625" style="113" customWidth="1"/>
    <col min="3598" max="3598" width="7.5703125" style="113" customWidth="1"/>
    <col min="3599" max="3599" width="10.85546875" style="113" customWidth="1"/>
    <col min="3600" max="3600" width="9.85546875" style="113" customWidth="1"/>
    <col min="3601" max="3601" width="10" style="113" customWidth="1"/>
    <col min="3602" max="3602" width="13.85546875" style="113" customWidth="1"/>
    <col min="3603" max="3603" width="15" style="113" customWidth="1"/>
    <col min="3604" max="3606" width="10.28515625" style="113" customWidth="1"/>
    <col min="3607" max="3607" width="14.7109375" style="113" customWidth="1"/>
    <col min="3608" max="3608" width="10.28515625" style="113" customWidth="1"/>
    <col min="3609" max="3609" width="12" style="113" customWidth="1"/>
    <col min="3610" max="3610" width="16.140625" style="113" customWidth="1"/>
    <col min="3611" max="3611" width="12" style="113" customWidth="1"/>
    <col min="3612" max="3612" width="11.7109375" style="113" customWidth="1"/>
    <col min="3613" max="3660" width="10.28515625" style="113" customWidth="1"/>
    <col min="3661" max="3839" width="9.140625" style="113"/>
    <col min="3840" max="3840" width="5.42578125" style="113" customWidth="1"/>
    <col min="3841" max="3841" width="23.5703125" style="113" customWidth="1"/>
    <col min="3842" max="3842" width="6.85546875" style="113" customWidth="1"/>
    <col min="3843" max="3843" width="5.7109375" style="113" customWidth="1"/>
    <col min="3844" max="3846" width="5.28515625" style="113" customWidth="1"/>
    <col min="3847" max="3847" width="5" style="113" customWidth="1"/>
    <col min="3848" max="3848" width="7.7109375" style="113" customWidth="1"/>
    <col min="3849" max="3849" width="6" style="113" customWidth="1"/>
    <col min="3850" max="3850" width="4.7109375" style="113" customWidth="1"/>
    <col min="3851" max="3851" width="6.7109375" style="113" customWidth="1"/>
    <col min="3852" max="3852" width="5.85546875" style="113" customWidth="1"/>
    <col min="3853" max="3853" width="8.140625" style="113" customWidth="1"/>
    <col min="3854" max="3854" width="7.5703125" style="113" customWidth="1"/>
    <col min="3855" max="3855" width="10.85546875" style="113" customWidth="1"/>
    <col min="3856" max="3856" width="9.85546875" style="113" customWidth="1"/>
    <col min="3857" max="3857" width="10" style="113" customWidth="1"/>
    <col min="3858" max="3858" width="13.85546875" style="113" customWidth="1"/>
    <col min="3859" max="3859" width="15" style="113" customWidth="1"/>
    <col min="3860" max="3862" width="10.28515625" style="113" customWidth="1"/>
    <col min="3863" max="3863" width="14.7109375" style="113" customWidth="1"/>
    <col min="3864" max="3864" width="10.28515625" style="113" customWidth="1"/>
    <col min="3865" max="3865" width="12" style="113" customWidth="1"/>
    <col min="3866" max="3866" width="16.140625" style="113" customWidth="1"/>
    <col min="3867" max="3867" width="12" style="113" customWidth="1"/>
    <col min="3868" max="3868" width="11.7109375" style="113" customWidth="1"/>
    <col min="3869" max="3916" width="10.28515625" style="113" customWidth="1"/>
    <col min="3917" max="4095" width="9.140625" style="113"/>
    <col min="4096" max="4096" width="5.42578125" style="113" customWidth="1"/>
    <col min="4097" max="4097" width="23.5703125" style="113" customWidth="1"/>
    <col min="4098" max="4098" width="6.85546875" style="113" customWidth="1"/>
    <col min="4099" max="4099" width="5.7109375" style="113" customWidth="1"/>
    <col min="4100" max="4102" width="5.28515625" style="113" customWidth="1"/>
    <col min="4103" max="4103" width="5" style="113" customWidth="1"/>
    <col min="4104" max="4104" width="7.7109375" style="113" customWidth="1"/>
    <col min="4105" max="4105" width="6" style="113" customWidth="1"/>
    <col min="4106" max="4106" width="4.7109375" style="113" customWidth="1"/>
    <col min="4107" max="4107" width="6.7109375" style="113" customWidth="1"/>
    <col min="4108" max="4108" width="5.85546875" style="113" customWidth="1"/>
    <col min="4109" max="4109" width="8.140625" style="113" customWidth="1"/>
    <col min="4110" max="4110" width="7.5703125" style="113" customWidth="1"/>
    <col min="4111" max="4111" width="10.85546875" style="113" customWidth="1"/>
    <col min="4112" max="4112" width="9.85546875" style="113" customWidth="1"/>
    <col min="4113" max="4113" width="10" style="113" customWidth="1"/>
    <col min="4114" max="4114" width="13.85546875" style="113" customWidth="1"/>
    <col min="4115" max="4115" width="15" style="113" customWidth="1"/>
    <col min="4116" max="4118" width="10.28515625" style="113" customWidth="1"/>
    <col min="4119" max="4119" width="14.7109375" style="113" customWidth="1"/>
    <col min="4120" max="4120" width="10.28515625" style="113" customWidth="1"/>
    <col min="4121" max="4121" width="12" style="113" customWidth="1"/>
    <col min="4122" max="4122" width="16.140625" style="113" customWidth="1"/>
    <col min="4123" max="4123" width="12" style="113" customWidth="1"/>
    <col min="4124" max="4124" width="11.7109375" style="113" customWidth="1"/>
    <col min="4125" max="4172" width="10.28515625" style="113" customWidth="1"/>
    <col min="4173" max="4351" width="9.140625" style="113"/>
    <col min="4352" max="4352" width="5.42578125" style="113" customWidth="1"/>
    <col min="4353" max="4353" width="23.5703125" style="113" customWidth="1"/>
    <col min="4354" max="4354" width="6.85546875" style="113" customWidth="1"/>
    <col min="4355" max="4355" width="5.7109375" style="113" customWidth="1"/>
    <col min="4356" max="4358" width="5.28515625" style="113" customWidth="1"/>
    <col min="4359" max="4359" width="5" style="113" customWidth="1"/>
    <col min="4360" max="4360" width="7.7109375" style="113" customWidth="1"/>
    <col min="4361" max="4361" width="6" style="113" customWidth="1"/>
    <col min="4362" max="4362" width="4.7109375" style="113" customWidth="1"/>
    <col min="4363" max="4363" width="6.7109375" style="113" customWidth="1"/>
    <col min="4364" max="4364" width="5.85546875" style="113" customWidth="1"/>
    <col min="4365" max="4365" width="8.140625" style="113" customWidth="1"/>
    <col min="4366" max="4366" width="7.5703125" style="113" customWidth="1"/>
    <col min="4367" max="4367" width="10.85546875" style="113" customWidth="1"/>
    <col min="4368" max="4368" width="9.85546875" style="113" customWidth="1"/>
    <col min="4369" max="4369" width="10" style="113" customWidth="1"/>
    <col min="4370" max="4370" width="13.85546875" style="113" customWidth="1"/>
    <col min="4371" max="4371" width="15" style="113" customWidth="1"/>
    <col min="4372" max="4374" width="10.28515625" style="113" customWidth="1"/>
    <col min="4375" max="4375" width="14.7109375" style="113" customWidth="1"/>
    <col min="4376" max="4376" width="10.28515625" style="113" customWidth="1"/>
    <col min="4377" max="4377" width="12" style="113" customWidth="1"/>
    <col min="4378" max="4378" width="16.140625" style="113" customWidth="1"/>
    <col min="4379" max="4379" width="12" style="113" customWidth="1"/>
    <col min="4380" max="4380" width="11.7109375" style="113" customWidth="1"/>
    <col min="4381" max="4428" width="10.28515625" style="113" customWidth="1"/>
    <col min="4429" max="4607" width="9.140625" style="113"/>
    <col min="4608" max="4608" width="5.42578125" style="113" customWidth="1"/>
    <col min="4609" max="4609" width="23.5703125" style="113" customWidth="1"/>
    <col min="4610" max="4610" width="6.85546875" style="113" customWidth="1"/>
    <col min="4611" max="4611" width="5.7109375" style="113" customWidth="1"/>
    <col min="4612" max="4614" width="5.28515625" style="113" customWidth="1"/>
    <col min="4615" max="4615" width="5" style="113" customWidth="1"/>
    <col min="4616" max="4616" width="7.7109375" style="113" customWidth="1"/>
    <col min="4617" max="4617" width="6" style="113" customWidth="1"/>
    <col min="4618" max="4618" width="4.7109375" style="113" customWidth="1"/>
    <col min="4619" max="4619" width="6.7109375" style="113" customWidth="1"/>
    <col min="4620" max="4620" width="5.85546875" style="113" customWidth="1"/>
    <col min="4621" max="4621" width="8.140625" style="113" customWidth="1"/>
    <col min="4622" max="4622" width="7.5703125" style="113" customWidth="1"/>
    <col min="4623" max="4623" width="10.85546875" style="113" customWidth="1"/>
    <col min="4624" max="4624" width="9.85546875" style="113" customWidth="1"/>
    <col min="4625" max="4625" width="10" style="113" customWidth="1"/>
    <col min="4626" max="4626" width="13.85546875" style="113" customWidth="1"/>
    <col min="4627" max="4627" width="15" style="113" customWidth="1"/>
    <col min="4628" max="4630" width="10.28515625" style="113" customWidth="1"/>
    <col min="4631" max="4631" width="14.7109375" style="113" customWidth="1"/>
    <col min="4632" max="4632" width="10.28515625" style="113" customWidth="1"/>
    <col min="4633" max="4633" width="12" style="113" customWidth="1"/>
    <col min="4634" max="4634" width="16.140625" style="113" customWidth="1"/>
    <col min="4635" max="4635" width="12" style="113" customWidth="1"/>
    <col min="4636" max="4636" width="11.7109375" style="113" customWidth="1"/>
    <col min="4637" max="4684" width="10.28515625" style="113" customWidth="1"/>
    <col min="4685" max="4863" width="9.140625" style="113"/>
    <col min="4864" max="4864" width="5.42578125" style="113" customWidth="1"/>
    <col min="4865" max="4865" width="23.5703125" style="113" customWidth="1"/>
    <col min="4866" max="4866" width="6.85546875" style="113" customWidth="1"/>
    <col min="4867" max="4867" width="5.7109375" style="113" customWidth="1"/>
    <col min="4868" max="4870" width="5.28515625" style="113" customWidth="1"/>
    <col min="4871" max="4871" width="5" style="113" customWidth="1"/>
    <col min="4872" max="4872" width="7.7109375" style="113" customWidth="1"/>
    <col min="4873" max="4873" width="6" style="113" customWidth="1"/>
    <col min="4874" max="4874" width="4.7109375" style="113" customWidth="1"/>
    <col min="4875" max="4875" width="6.7109375" style="113" customWidth="1"/>
    <col min="4876" max="4876" width="5.85546875" style="113" customWidth="1"/>
    <col min="4877" max="4877" width="8.140625" style="113" customWidth="1"/>
    <col min="4878" max="4878" width="7.5703125" style="113" customWidth="1"/>
    <col min="4879" max="4879" width="10.85546875" style="113" customWidth="1"/>
    <col min="4880" max="4880" width="9.85546875" style="113" customWidth="1"/>
    <col min="4881" max="4881" width="10" style="113" customWidth="1"/>
    <col min="4882" max="4882" width="13.85546875" style="113" customWidth="1"/>
    <col min="4883" max="4883" width="15" style="113" customWidth="1"/>
    <col min="4884" max="4886" width="10.28515625" style="113" customWidth="1"/>
    <col min="4887" max="4887" width="14.7109375" style="113" customWidth="1"/>
    <col min="4888" max="4888" width="10.28515625" style="113" customWidth="1"/>
    <col min="4889" max="4889" width="12" style="113" customWidth="1"/>
    <col min="4890" max="4890" width="16.140625" style="113" customWidth="1"/>
    <col min="4891" max="4891" width="12" style="113" customWidth="1"/>
    <col min="4892" max="4892" width="11.7109375" style="113" customWidth="1"/>
    <col min="4893" max="4940" width="10.28515625" style="113" customWidth="1"/>
    <col min="4941" max="5119" width="9.140625" style="113"/>
    <col min="5120" max="5120" width="5.42578125" style="113" customWidth="1"/>
    <col min="5121" max="5121" width="23.5703125" style="113" customWidth="1"/>
    <col min="5122" max="5122" width="6.85546875" style="113" customWidth="1"/>
    <col min="5123" max="5123" width="5.7109375" style="113" customWidth="1"/>
    <col min="5124" max="5126" width="5.28515625" style="113" customWidth="1"/>
    <col min="5127" max="5127" width="5" style="113" customWidth="1"/>
    <col min="5128" max="5128" width="7.7109375" style="113" customWidth="1"/>
    <col min="5129" max="5129" width="6" style="113" customWidth="1"/>
    <col min="5130" max="5130" width="4.7109375" style="113" customWidth="1"/>
    <col min="5131" max="5131" width="6.7109375" style="113" customWidth="1"/>
    <col min="5132" max="5132" width="5.85546875" style="113" customWidth="1"/>
    <col min="5133" max="5133" width="8.140625" style="113" customWidth="1"/>
    <col min="5134" max="5134" width="7.5703125" style="113" customWidth="1"/>
    <col min="5135" max="5135" width="10.85546875" style="113" customWidth="1"/>
    <col min="5136" max="5136" width="9.85546875" style="113" customWidth="1"/>
    <col min="5137" max="5137" width="10" style="113" customWidth="1"/>
    <col min="5138" max="5138" width="13.85546875" style="113" customWidth="1"/>
    <col min="5139" max="5139" width="15" style="113" customWidth="1"/>
    <col min="5140" max="5142" width="10.28515625" style="113" customWidth="1"/>
    <col min="5143" max="5143" width="14.7109375" style="113" customWidth="1"/>
    <col min="5144" max="5144" width="10.28515625" style="113" customWidth="1"/>
    <col min="5145" max="5145" width="12" style="113" customWidth="1"/>
    <col min="5146" max="5146" width="16.140625" style="113" customWidth="1"/>
    <col min="5147" max="5147" width="12" style="113" customWidth="1"/>
    <col min="5148" max="5148" width="11.7109375" style="113" customWidth="1"/>
    <col min="5149" max="5196" width="10.28515625" style="113" customWidth="1"/>
    <col min="5197" max="5375" width="9.140625" style="113"/>
    <col min="5376" max="5376" width="5.42578125" style="113" customWidth="1"/>
    <col min="5377" max="5377" width="23.5703125" style="113" customWidth="1"/>
    <col min="5378" max="5378" width="6.85546875" style="113" customWidth="1"/>
    <col min="5379" max="5379" width="5.7109375" style="113" customWidth="1"/>
    <col min="5380" max="5382" width="5.28515625" style="113" customWidth="1"/>
    <col min="5383" max="5383" width="5" style="113" customWidth="1"/>
    <col min="5384" max="5384" width="7.7109375" style="113" customWidth="1"/>
    <col min="5385" max="5385" width="6" style="113" customWidth="1"/>
    <col min="5386" max="5386" width="4.7109375" style="113" customWidth="1"/>
    <col min="5387" max="5387" width="6.7109375" style="113" customWidth="1"/>
    <col min="5388" max="5388" width="5.85546875" style="113" customWidth="1"/>
    <col min="5389" max="5389" width="8.140625" style="113" customWidth="1"/>
    <col min="5390" max="5390" width="7.5703125" style="113" customWidth="1"/>
    <col min="5391" max="5391" width="10.85546875" style="113" customWidth="1"/>
    <col min="5392" max="5392" width="9.85546875" style="113" customWidth="1"/>
    <col min="5393" max="5393" width="10" style="113" customWidth="1"/>
    <col min="5394" max="5394" width="13.85546875" style="113" customWidth="1"/>
    <col min="5395" max="5395" width="15" style="113" customWidth="1"/>
    <col min="5396" max="5398" width="10.28515625" style="113" customWidth="1"/>
    <col min="5399" max="5399" width="14.7109375" style="113" customWidth="1"/>
    <col min="5400" max="5400" width="10.28515625" style="113" customWidth="1"/>
    <col min="5401" max="5401" width="12" style="113" customWidth="1"/>
    <col min="5402" max="5402" width="16.140625" style="113" customWidth="1"/>
    <col min="5403" max="5403" width="12" style="113" customWidth="1"/>
    <col min="5404" max="5404" width="11.7109375" style="113" customWidth="1"/>
    <col min="5405" max="5452" width="10.28515625" style="113" customWidth="1"/>
    <col min="5453" max="5631" width="9.140625" style="113"/>
    <col min="5632" max="5632" width="5.42578125" style="113" customWidth="1"/>
    <col min="5633" max="5633" width="23.5703125" style="113" customWidth="1"/>
    <col min="5634" max="5634" width="6.85546875" style="113" customWidth="1"/>
    <col min="5635" max="5635" width="5.7109375" style="113" customWidth="1"/>
    <col min="5636" max="5638" width="5.28515625" style="113" customWidth="1"/>
    <col min="5639" max="5639" width="5" style="113" customWidth="1"/>
    <col min="5640" max="5640" width="7.7109375" style="113" customWidth="1"/>
    <col min="5641" max="5641" width="6" style="113" customWidth="1"/>
    <col min="5642" max="5642" width="4.7109375" style="113" customWidth="1"/>
    <col min="5643" max="5643" width="6.7109375" style="113" customWidth="1"/>
    <col min="5644" max="5644" width="5.85546875" style="113" customWidth="1"/>
    <col min="5645" max="5645" width="8.140625" style="113" customWidth="1"/>
    <col min="5646" max="5646" width="7.5703125" style="113" customWidth="1"/>
    <col min="5647" max="5647" width="10.85546875" style="113" customWidth="1"/>
    <col min="5648" max="5648" width="9.85546875" style="113" customWidth="1"/>
    <col min="5649" max="5649" width="10" style="113" customWidth="1"/>
    <col min="5650" max="5650" width="13.85546875" style="113" customWidth="1"/>
    <col min="5651" max="5651" width="15" style="113" customWidth="1"/>
    <col min="5652" max="5654" width="10.28515625" style="113" customWidth="1"/>
    <col min="5655" max="5655" width="14.7109375" style="113" customWidth="1"/>
    <col min="5656" max="5656" width="10.28515625" style="113" customWidth="1"/>
    <col min="5657" max="5657" width="12" style="113" customWidth="1"/>
    <col min="5658" max="5658" width="16.140625" style="113" customWidth="1"/>
    <col min="5659" max="5659" width="12" style="113" customWidth="1"/>
    <col min="5660" max="5660" width="11.7109375" style="113" customWidth="1"/>
    <col min="5661" max="5708" width="10.28515625" style="113" customWidth="1"/>
    <col min="5709" max="5887" width="9.140625" style="113"/>
    <col min="5888" max="5888" width="5.42578125" style="113" customWidth="1"/>
    <col min="5889" max="5889" width="23.5703125" style="113" customWidth="1"/>
    <col min="5890" max="5890" width="6.85546875" style="113" customWidth="1"/>
    <col min="5891" max="5891" width="5.7109375" style="113" customWidth="1"/>
    <col min="5892" max="5894" width="5.28515625" style="113" customWidth="1"/>
    <col min="5895" max="5895" width="5" style="113" customWidth="1"/>
    <col min="5896" max="5896" width="7.7109375" style="113" customWidth="1"/>
    <col min="5897" max="5897" width="6" style="113" customWidth="1"/>
    <col min="5898" max="5898" width="4.7109375" style="113" customWidth="1"/>
    <col min="5899" max="5899" width="6.7109375" style="113" customWidth="1"/>
    <col min="5900" max="5900" width="5.85546875" style="113" customWidth="1"/>
    <col min="5901" max="5901" width="8.140625" style="113" customWidth="1"/>
    <col min="5902" max="5902" width="7.5703125" style="113" customWidth="1"/>
    <col min="5903" max="5903" width="10.85546875" style="113" customWidth="1"/>
    <col min="5904" max="5904" width="9.85546875" style="113" customWidth="1"/>
    <col min="5905" max="5905" width="10" style="113" customWidth="1"/>
    <col min="5906" max="5906" width="13.85546875" style="113" customWidth="1"/>
    <col min="5907" max="5907" width="15" style="113" customWidth="1"/>
    <col min="5908" max="5910" width="10.28515625" style="113" customWidth="1"/>
    <col min="5911" max="5911" width="14.7109375" style="113" customWidth="1"/>
    <col min="5912" max="5912" width="10.28515625" style="113" customWidth="1"/>
    <col min="5913" max="5913" width="12" style="113" customWidth="1"/>
    <col min="5914" max="5914" width="16.140625" style="113" customWidth="1"/>
    <col min="5915" max="5915" width="12" style="113" customWidth="1"/>
    <col min="5916" max="5916" width="11.7109375" style="113" customWidth="1"/>
    <col min="5917" max="5964" width="10.28515625" style="113" customWidth="1"/>
    <col min="5965" max="6143" width="9.140625" style="113"/>
    <col min="6144" max="6144" width="5.42578125" style="113" customWidth="1"/>
    <col min="6145" max="6145" width="23.5703125" style="113" customWidth="1"/>
    <col min="6146" max="6146" width="6.85546875" style="113" customWidth="1"/>
    <col min="6147" max="6147" width="5.7109375" style="113" customWidth="1"/>
    <col min="6148" max="6150" width="5.28515625" style="113" customWidth="1"/>
    <col min="6151" max="6151" width="5" style="113" customWidth="1"/>
    <col min="6152" max="6152" width="7.7109375" style="113" customWidth="1"/>
    <col min="6153" max="6153" width="6" style="113" customWidth="1"/>
    <col min="6154" max="6154" width="4.7109375" style="113" customWidth="1"/>
    <col min="6155" max="6155" width="6.7109375" style="113" customWidth="1"/>
    <col min="6156" max="6156" width="5.85546875" style="113" customWidth="1"/>
    <col min="6157" max="6157" width="8.140625" style="113" customWidth="1"/>
    <col min="6158" max="6158" width="7.5703125" style="113" customWidth="1"/>
    <col min="6159" max="6159" width="10.85546875" style="113" customWidth="1"/>
    <col min="6160" max="6160" width="9.85546875" style="113" customWidth="1"/>
    <col min="6161" max="6161" width="10" style="113" customWidth="1"/>
    <col min="6162" max="6162" width="13.85546875" style="113" customWidth="1"/>
    <col min="6163" max="6163" width="15" style="113" customWidth="1"/>
    <col min="6164" max="6166" width="10.28515625" style="113" customWidth="1"/>
    <col min="6167" max="6167" width="14.7109375" style="113" customWidth="1"/>
    <col min="6168" max="6168" width="10.28515625" style="113" customWidth="1"/>
    <col min="6169" max="6169" width="12" style="113" customWidth="1"/>
    <col min="6170" max="6170" width="16.140625" style="113" customWidth="1"/>
    <col min="6171" max="6171" width="12" style="113" customWidth="1"/>
    <col min="6172" max="6172" width="11.7109375" style="113" customWidth="1"/>
    <col min="6173" max="6220" width="10.28515625" style="113" customWidth="1"/>
    <col min="6221" max="6399" width="9.140625" style="113"/>
    <col min="6400" max="6400" width="5.42578125" style="113" customWidth="1"/>
    <col min="6401" max="6401" width="23.5703125" style="113" customWidth="1"/>
    <col min="6402" max="6402" width="6.85546875" style="113" customWidth="1"/>
    <col min="6403" max="6403" width="5.7109375" style="113" customWidth="1"/>
    <col min="6404" max="6406" width="5.28515625" style="113" customWidth="1"/>
    <col min="6407" max="6407" width="5" style="113" customWidth="1"/>
    <col min="6408" max="6408" width="7.7109375" style="113" customWidth="1"/>
    <col min="6409" max="6409" width="6" style="113" customWidth="1"/>
    <col min="6410" max="6410" width="4.7109375" style="113" customWidth="1"/>
    <col min="6411" max="6411" width="6.7109375" style="113" customWidth="1"/>
    <col min="6412" max="6412" width="5.85546875" style="113" customWidth="1"/>
    <col min="6413" max="6413" width="8.140625" style="113" customWidth="1"/>
    <col min="6414" max="6414" width="7.5703125" style="113" customWidth="1"/>
    <col min="6415" max="6415" width="10.85546875" style="113" customWidth="1"/>
    <col min="6416" max="6416" width="9.85546875" style="113" customWidth="1"/>
    <col min="6417" max="6417" width="10" style="113" customWidth="1"/>
    <col min="6418" max="6418" width="13.85546875" style="113" customWidth="1"/>
    <col min="6419" max="6419" width="15" style="113" customWidth="1"/>
    <col min="6420" max="6422" width="10.28515625" style="113" customWidth="1"/>
    <col min="6423" max="6423" width="14.7109375" style="113" customWidth="1"/>
    <col min="6424" max="6424" width="10.28515625" style="113" customWidth="1"/>
    <col min="6425" max="6425" width="12" style="113" customWidth="1"/>
    <col min="6426" max="6426" width="16.140625" style="113" customWidth="1"/>
    <col min="6427" max="6427" width="12" style="113" customWidth="1"/>
    <col min="6428" max="6428" width="11.7109375" style="113" customWidth="1"/>
    <col min="6429" max="6476" width="10.28515625" style="113" customWidth="1"/>
    <col min="6477" max="6655" width="9.140625" style="113"/>
    <col min="6656" max="6656" width="5.42578125" style="113" customWidth="1"/>
    <col min="6657" max="6657" width="23.5703125" style="113" customWidth="1"/>
    <col min="6658" max="6658" width="6.85546875" style="113" customWidth="1"/>
    <col min="6659" max="6659" width="5.7109375" style="113" customWidth="1"/>
    <col min="6660" max="6662" width="5.28515625" style="113" customWidth="1"/>
    <col min="6663" max="6663" width="5" style="113" customWidth="1"/>
    <col min="6664" max="6664" width="7.7109375" style="113" customWidth="1"/>
    <col min="6665" max="6665" width="6" style="113" customWidth="1"/>
    <col min="6666" max="6666" width="4.7109375" style="113" customWidth="1"/>
    <col min="6667" max="6667" width="6.7109375" style="113" customWidth="1"/>
    <col min="6668" max="6668" width="5.85546875" style="113" customWidth="1"/>
    <col min="6669" max="6669" width="8.140625" style="113" customWidth="1"/>
    <col min="6670" max="6670" width="7.5703125" style="113" customWidth="1"/>
    <col min="6671" max="6671" width="10.85546875" style="113" customWidth="1"/>
    <col min="6672" max="6672" width="9.85546875" style="113" customWidth="1"/>
    <col min="6673" max="6673" width="10" style="113" customWidth="1"/>
    <col min="6674" max="6674" width="13.85546875" style="113" customWidth="1"/>
    <col min="6675" max="6675" width="15" style="113" customWidth="1"/>
    <col min="6676" max="6678" width="10.28515625" style="113" customWidth="1"/>
    <col min="6679" max="6679" width="14.7109375" style="113" customWidth="1"/>
    <col min="6680" max="6680" width="10.28515625" style="113" customWidth="1"/>
    <col min="6681" max="6681" width="12" style="113" customWidth="1"/>
    <col min="6682" max="6682" width="16.140625" style="113" customWidth="1"/>
    <col min="6683" max="6683" width="12" style="113" customWidth="1"/>
    <col min="6684" max="6684" width="11.7109375" style="113" customWidth="1"/>
    <col min="6685" max="6732" width="10.28515625" style="113" customWidth="1"/>
    <col min="6733" max="6911" width="9.140625" style="113"/>
    <col min="6912" max="6912" width="5.42578125" style="113" customWidth="1"/>
    <col min="6913" max="6913" width="23.5703125" style="113" customWidth="1"/>
    <col min="6914" max="6914" width="6.85546875" style="113" customWidth="1"/>
    <col min="6915" max="6915" width="5.7109375" style="113" customWidth="1"/>
    <col min="6916" max="6918" width="5.28515625" style="113" customWidth="1"/>
    <col min="6919" max="6919" width="5" style="113" customWidth="1"/>
    <col min="6920" max="6920" width="7.7109375" style="113" customWidth="1"/>
    <col min="6921" max="6921" width="6" style="113" customWidth="1"/>
    <col min="6922" max="6922" width="4.7109375" style="113" customWidth="1"/>
    <col min="6923" max="6923" width="6.7109375" style="113" customWidth="1"/>
    <col min="6924" max="6924" width="5.85546875" style="113" customWidth="1"/>
    <col min="6925" max="6925" width="8.140625" style="113" customWidth="1"/>
    <col min="6926" max="6926" width="7.5703125" style="113" customWidth="1"/>
    <col min="6927" max="6927" width="10.85546875" style="113" customWidth="1"/>
    <col min="6928" max="6928" width="9.85546875" style="113" customWidth="1"/>
    <col min="6929" max="6929" width="10" style="113" customWidth="1"/>
    <col min="6930" max="6930" width="13.85546875" style="113" customWidth="1"/>
    <col min="6931" max="6931" width="15" style="113" customWidth="1"/>
    <col min="6932" max="6934" width="10.28515625" style="113" customWidth="1"/>
    <col min="6935" max="6935" width="14.7109375" style="113" customWidth="1"/>
    <col min="6936" max="6936" width="10.28515625" style="113" customWidth="1"/>
    <col min="6937" max="6937" width="12" style="113" customWidth="1"/>
    <col min="6938" max="6938" width="16.140625" style="113" customWidth="1"/>
    <col min="6939" max="6939" width="12" style="113" customWidth="1"/>
    <col min="6940" max="6940" width="11.7109375" style="113" customWidth="1"/>
    <col min="6941" max="6988" width="10.28515625" style="113" customWidth="1"/>
    <col min="6989" max="7167" width="9.140625" style="113"/>
    <col min="7168" max="7168" width="5.42578125" style="113" customWidth="1"/>
    <col min="7169" max="7169" width="23.5703125" style="113" customWidth="1"/>
    <col min="7170" max="7170" width="6.85546875" style="113" customWidth="1"/>
    <col min="7171" max="7171" width="5.7109375" style="113" customWidth="1"/>
    <col min="7172" max="7174" width="5.28515625" style="113" customWidth="1"/>
    <col min="7175" max="7175" width="5" style="113" customWidth="1"/>
    <col min="7176" max="7176" width="7.7109375" style="113" customWidth="1"/>
    <col min="7177" max="7177" width="6" style="113" customWidth="1"/>
    <col min="7178" max="7178" width="4.7109375" style="113" customWidth="1"/>
    <col min="7179" max="7179" width="6.7109375" style="113" customWidth="1"/>
    <col min="7180" max="7180" width="5.85546875" style="113" customWidth="1"/>
    <col min="7181" max="7181" width="8.140625" style="113" customWidth="1"/>
    <col min="7182" max="7182" width="7.5703125" style="113" customWidth="1"/>
    <col min="7183" max="7183" width="10.85546875" style="113" customWidth="1"/>
    <col min="7184" max="7184" width="9.85546875" style="113" customWidth="1"/>
    <col min="7185" max="7185" width="10" style="113" customWidth="1"/>
    <col min="7186" max="7186" width="13.85546875" style="113" customWidth="1"/>
    <col min="7187" max="7187" width="15" style="113" customWidth="1"/>
    <col min="7188" max="7190" width="10.28515625" style="113" customWidth="1"/>
    <col min="7191" max="7191" width="14.7109375" style="113" customWidth="1"/>
    <col min="7192" max="7192" width="10.28515625" style="113" customWidth="1"/>
    <col min="7193" max="7193" width="12" style="113" customWidth="1"/>
    <col min="7194" max="7194" width="16.140625" style="113" customWidth="1"/>
    <col min="7195" max="7195" width="12" style="113" customWidth="1"/>
    <col min="7196" max="7196" width="11.7109375" style="113" customWidth="1"/>
    <col min="7197" max="7244" width="10.28515625" style="113" customWidth="1"/>
    <col min="7245" max="7423" width="9.140625" style="113"/>
    <col min="7424" max="7424" width="5.42578125" style="113" customWidth="1"/>
    <col min="7425" max="7425" width="23.5703125" style="113" customWidth="1"/>
    <col min="7426" max="7426" width="6.85546875" style="113" customWidth="1"/>
    <col min="7427" max="7427" width="5.7109375" style="113" customWidth="1"/>
    <col min="7428" max="7430" width="5.28515625" style="113" customWidth="1"/>
    <col min="7431" max="7431" width="5" style="113" customWidth="1"/>
    <col min="7432" max="7432" width="7.7109375" style="113" customWidth="1"/>
    <col min="7433" max="7433" width="6" style="113" customWidth="1"/>
    <col min="7434" max="7434" width="4.7109375" style="113" customWidth="1"/>
    <col min="7435" max="7435" width="6.7109375" style="113" customWidth="1"/>
    <col min="7436" max="7436" width="5.85546875" style="113" customWidth="1"/>
    <col min="7437" max="7437" width="8.140625" style="113" customWidth="1"/>
    <col min="7438" max="7438" width="7.5703125" style="113" customWidth="1"/>
    <col min="7439" max="7439" width="10.85546875" style="113" customWidth="1"/>
    <col min="7440" max="7440" width="9.85546875" style="113" customWidth="1"/>
    <col min="7441" max="7441" width="10" style="113" customWidth="1"/>
    <col min="7442" max="7442" width="13.85546875" style="113" customWidth="1"/>
    <col min="7443" max="7443" width="15" style="113" customWidth="1"/>
    <col min="7444" max="7446" width="10.28515625" style="113" customWidth="1"/>
    <col min="7447" max="7447" width="14.7109375" style="113" customWidth="1"/>
    <col min="7448" max="7448" width="10.28515625" style="113" customWidth="1"/>
    <col min="7449" max="7449" width="12" style="113" customWidth="1"/>
    <col min="7450" max="7450" width="16.140625" style="113" customWidth="1"/>
    <col min="7451" max="7451" width="12" style="113" customWidth="1"/>
    <col min="7452" max="7452" width="11.7109375" style="113" customWidth="1"/>
    <col min="7453" max="7500" width="10.28515625" style="113" customWidth="1"/>
    <col min="7501" max="7679" width="9.140625" style="113"/>
    <col min="7680" max="7680" width="5.42578125" style="113" customWidth="1"/>
    <col min="7681" max="7681" width="23.5703125" style="113" customWidth="1"/>
    <col min="7682" max="7682" width="6.85546875" style="113" customWidth="1"/>
    <col min="7683" max="7683" width="5.7109375" style="113" customWidth="1"/>
    <col min="7684" max="7686" width="5.28515625" style="113" customWidth="1"/>
    <col min="7687" max="7687" width="5" style="113" customWidth="1"/>
    <col min="7688" max="7688" width="7.7109375" style="113" customWidth="1"/>
    <col min="7689" max="7689" width="6" style="113" customWidth="1"/>
    <col min="7690" max="7690" width="4.7109375" style="113" customWidth="1"/>
    <col min="7691" max="7691" width="6.7109375" style="113" customWidth="1"/>
    <col min="7692" max="7692" width="5.85546875" style="113" customWidth="1"/>
    <col min="7693" max="7693" width="8.140625" style="113" customWidth="1"/>
    <col min="7694" max="7694" width="7.5703125" style="113" customWidth="1"/>
    <col min="7695" max="7695" width="10.85546875" style="113" customWidth="1"/>
    <col min="7696" max="7696" width="9.85546875" style="113" customWidth="1"/>
    <col min="7697" max="7697" width="10" style="113" customWidth="1"/>
    <col min="7698" max="7698" width="13.85546875" style="113" customWidth="1"/>
    <col min="7699" max="7699" width="15" style="113" customWidth="1"/>
    <col min="7700" max="7702" width="10.28515625" style="113" customWidth="1"/>
    <col min="7703" max="7703" width="14.7109375" style="113" customWidth="1"/>
    <col min="7704" max="7704" width="10.28515625" style="113" customWidth="1"/>
    <col min="7705" max="7705" width="12" style="113" customWidth="1"/>
    <col min="7706" max="7706" width="16.140625" style="113" customWidth="1"/>
    <col min="7707" max="7707" width="12" style="113" customWidth="1"/>
    <col min="7708" max="7708" width="11.7109375" style="113" customWidth="1"/>
    <col min="7709" max="7756" width="10.28515625" style="113" customWidth="1"/>
    <col min="7757" max="7935" width="9.140625" style="113"/>
    <col min="7936" max="7936" width="5.42578125" style="113" customWidth="1"/>
    <col min="7937" max="7937" width="23.5703125" style="113" customWidth="1"/>
    <col min="7938" max="7938" width="6.85546875" style="113" customWidth="1"/>
    <col min="7939" max="7939" width="5.7109375" style="113" customWidth="1"/>
    <col min="7940" max="7942" width="5.28515625" style="113" customWidth="1"/>
    <col min="7943" max="7943" width="5" style="113" customWidth="1"/>
    <col min="7944" max="7944" width="7.7109375" style="113" customWidth="1"/>
    <col min="7945" max="7945" width="6" style="113" customWidth="1"/>
    <col min="7946" max="7946" width="4.7109375" style="113" customWidth="1"/>
    <col min="7947" max="7947" width="6.7109375" style="113" customWidth="1"/>
    <col min="7948" max="7948" width="5.85546875" style="113" customWidth="1"/>
    <col min="7949" max="7949" width="8.140625" style="113" customWidth="1"/>
    <col min="7950" max="7950" width="7.5703125" style="113" customWidth="1"/>
    <col min="7951" max="7951" width="10.85546875" style="113" customWidth="1"/>
    <col min="7952" max="7952" width="9.85546875" style="113" customWidth="1"/>
    <col min="7953" max="7953" width="10" style="113" customWidth="1"/>
    <col min="7954" max="7954" width="13.85546875" style="113" customWidth="1"/>
    <col min="7955" max="7955" width="15" style="113" customWidth="1"/>
    <col min="7956" max="7958" width="10.28515625" style="113" customWidth="1"/>
    <col min="7959" max="7959" width="14.7109375" style="113" customWidth="1"/>
    <col min="7960" max="7960" width="10.28515625" style="113" customWidth="1"/>
    <col min="7961" max="7961" width="12" style="113" customWidth="1"/>
    <col min="7962" max="7962" width="16.140625" style="113" customWidth="1"/>
    <col min="7963" max="7963" width="12" style="113" customWidth="1"/>
    <col min="7964" max="7964" width="11.7109375" style="113" customWidth="1"/>
    <col min="7965" max="8012" width="10.28515625" style="113" customWidth="1"/>
    <col min="8013" max="8191" width="9.140625" style="113"/>
    <col min="8192" max="8192" width="5.42578125" style="113" customWidth="1"/>
    <col min="8193" max="8193" width="23.5703125" style="113" customWidth="1"/>
    <col min="8194" max="8194" width="6.85546875" style="113" customWidth="1"/>
    <col min="8195" max="8195" width="5.7109375" style="113" customWidth="1"/>
    <col min="8196" max="8198" width="5.28515625" style="113" customWidth="1"/>
    <col min="8199" max="8199" width="5" style="113" customWidth="1"/>
    <col min="8200" max="8200" width="7.7109375" style="113" customWidth="1"/>
    <col min="8201" max="8201" width="6" style="113" customWidth="1"/>
    <col min="8202" max="8202" width="4.7109375" style="113" customWidth="1"/>
    <col min="8203" max="8203" width="6.7109375" style="113" customWidth="1"/>
    <col min="8204" max="8204" width="5.85546875" style="113" customWidth="1"/>
    <col min="8205" max="8205" width="8.140625" style="113" customWidth="1"/>
    <col min="8206" max="8206" width="7.5703125" style="113" customWidth="1"/>
    <col min="8207" max="8207" width="10.85546875" style="113" customWidth="1"/>
    <col min="8208" max="8208" width="9.85546875" style="113" customWidth="1"/>
    <col min="8209" max="8209" width="10" style="113" customWidth="1"/>
    <col min="8210" max="8210" width="13.85546875" style="113" customWidth="1"/>
    <col min="8211" max="8211" width="15" style="113" customWidth="1"/>
    <col min="8212" max="8214" width="10.28515625" style="113" customWidth="1"/>
    <col min="8215" max="8215" width="14.7109375" style="113" customWidth="1"/>
    <col min="8216" max="8216" width="10.28515625" style="113" customWidth="1"/>
    <col min="8217" max="8217" width="12" style="113" customWidth="1"/>
    <col min="8218" max="8218" width="16.140625" style="113" customWidth="1"/>
    <col min="8219" max="8219" width="12" style="113" customWidth="1"/>
    <col min="8220" max="8220" width="11.7109375" style="113" customWidth="1"/>
    <col min="8221" max="8268" width="10.28515625" style="113" customWidth="1"/>
    <col min="8269" max="8447" width="9.140625" style="113"/>
    <col min="8448" max="8448" width="5.42578125" style="113" customWidth="1"/>
    <col min="8449" max="8449" width="23.5703125" style="113" customWidth="1"/>
    <col min="8450" max="8450" width="6.85546875" style="113" customWidth="1"/>
    <col min="8451" max="8451" width="5.7109375" style="113" customWidth="1"/>
    <col min="8452" max="8454" width="5.28515625" style="113" customWidth="1"/>
    <col min="8455" max="8455" width="5" style="113" customWidth="1"/>
    <col min="8456" max="8456" width="7.7109375" style="113" customWidth="1"/>
    <col min="8457" max="8457" width="6" style="113" customWidth="1"/>
    <col min="8458" max="8458" width="4.7109375" style="113" customWidth="1"/>
    <col min="8459" max="8459" width="6.7109375" style="113" customWidth="1"/>
    <col min="8460" max="8460" width="5.85546875" style="113" customWidth="1"/>
    <col min="8461" max="8461" width="8.140625" style="113" customWidth="1"/>
    <col min="8462" max="8462" width="7.5703125" style="113" customWidth="1"/>
    <col min="8463" max="8463" width="10.85546875" style="113" customWidth="1"/>
    <col min="8464" max="8464" width="9.85546875" style="113" customWidth="1"/>
    <col min="8465" max="8465" width="10" style="113" customWidth="1"/>
    <col min="8466" max="8466" width="13.85546875" style="113" customWidth="1"/>
    <col min="8467" max="8467" width="15" style="113" customWidth="1"/>
    <col min="8468" max="8470" width="10.28515625" style="113" customWidth="1"/>
    <col min="8471" max="8471" width="14.7109375" style="113" customWidth="1"/>
    <col min="8472" max="8472" width="10.28515625" style="113" customWidth="1"/>
    <col min="8473" max="8473" width="12" style="113" customWidth="1"/>
    <col min="8474" max="8474" width="16.140625" style="113" customWidth="1"/>
    <col min="8475" max="8475" width="12" style="113" customWidth="1"/>
    <col min="8476" max="8476" width="11.7109375" style="113" customWidth="1"/>
    <col min="8477" max="8524" width="10.28515625" style="113" customWidth="1"/>
    <col min="8525" max="8703" width="9.140625" style="113"/>
    <col min="8704" max="8704" width="5.42578125" style="113" customWidth="1"/>
    <col min="8705" max="8705" width="23.5703125" style="113" customWidth="1"/>
    <col min="8706" max="8706" width="6.85546875" style="113" customWidth="1"/>
    <col min="8707" max="8707" width="5.7109375" style="113" customWidth="1"/>
    <col min="8708" max="8710" width="5.28515625" style="113" customWidth="1"/>
    <col min="8711" max="8711" width="5" style="113" customWidth="1"/>
    <col min="8712" max="8712" width="7.7109375" style="113" customWidth="1"/>
    <col min="8713" max="8713" width="6" style="113" customWidth="1"/>
    <col min="8714" max="8714" width="4.7109375" style="113" customWidth="1"/>
    <col min="8715" max="8715" width="6.7109375" style="113" customWidth="1"/>
    <col min="8716" max="8716" width="5.85546875" style="113" customWidth="1"/>
    <col min="8717" max="8717" width="8.140625" style="113" customWidth="1"/>
    <col min="8718" max="8718" width="7.5703125" style="113" customWidth="1"/>
    <col min="8719" max="8719" width="10.85546875" style="113" customWidth="1"/>
    <col min="8720" max="8720" width="9.85546875" style="113" customWidth="1"/>
    <col min="8721" max="8721" width="10" style="113" customWidth="1"/>
    <col min="8722" max="8722" width="13.85546875" style="113" customWidth="1"/>
    <col min="8723" max="8723" width="15" style="113" customWidth="1"/>
    <col min="8724" max="8726" width="10.28515625" style="113" customWidth="1"/>
    <col min="8727" max="8727" width="14.7109375" style="113" customWidth="1"/>
    <col min="8728" max="8728" width="10.28515625" style="113" customWidth="1"/>
    <col min="8729" max="8729" width="12" style="113" customWidth="1"/>
    <col min="8730" max="8730" width="16.140625" style="113" customWidth="1"/>
    <col min="8731" max="8731" width="12" style="113" customWidth="1"/>
    <col min="8732" max="8732" width="11.7109375" style="113" customWidth="1"/>
    <col min="8733" max="8780" width="10.28515625" style="113" customWidth="1"/>
    <col min="8781" max="8959" width="9.140625" style="113"/>
    <col min="8960" max="8960" width="5.42578125" style="113" customWidth="1"/>
    <col min="8961" max="8961" width="23.5703125" style="113" customWidth="1"/>
    <col min="8962" max="8962" width="6.85546875" style="113" customWidth="1"/>
    <col min="8963" max="8963" width="5.7109375" style="113" customWidth="1"/>
    <col min="8964" max="8966" width="5.28515625" style="113" customWidth="1"/>
    <col min="8967" max="8967" width="5" style="113" customWidth="1"/>
    <col min="8968" max="8968" width="7.7109375" style="113" customWidth="1"/>
    <col min="8969" max="8969" width="6" style="113" customWidth="1"/>
    <col min="8970" max="8970" width="4.7109375" style="113" customWidth="1"/>
    <col min="8971" max="8971" width="6.7109375" style="113" customWidth="1"/>
    <col min="8972" max="8972" width="5.85546875" style="113" customWidth="1"/>
    <col min="8973" max="8973" width="8.140625" style="113" customWidth="1"/>
    <col min="8974" max="8974" width="7.5703125" style="113" customWidth="1"/>
    <col min="8975" max="8975" width="10.85546875" style="113" customWidth="1"/>
    <col min="8976" max="8976" width="9.85546875" style="113" customWidth="1"/>
    <col min="8977" max="8977" width="10" style="113" customWidth="1"/>
    <col min="8978" max="8978" width="13.85546875" style="113" customWidth="1"/>
    <col min="8979" max="8979" width="15" style="113" customWidth="1"/>
    <col min="8980" max="8982" width="10.28515625" style="113" customWidth="1"/>
    <col min="8983" max="8983" width="14.7109375" style="113" customWidth="1"/>
    <col min="8984" max="8984" width="10.28515625" style="113" customWidth="1"/>
    <col min="8985" max="8985" width="12" style="113" customWidth="1"/>
    <col min="8986" max="8986" width="16.140625" style="113" customWidth="1"/>
    <col min="8987" max="8987" width="12" style="113" customWidth="1"/>
    <col min="8988" max="8988" width="11.7109375" style="113" customWidth="1"/>
    <col min="8989" max="9036" width="10.28515625" style="113" customWidth="1"/>
    <col min="9037" max="9215" width="9.140625" style="113"/>
    <col min="9216" max="9216" width="5.42578125" style="113" customWidth="1"/>
    <col min="9217" max="9217" width="23.5703125" style="113" customWidth="1"/>
    <col min="9218" max="9218" width="6.85546875" style="113" customWidth="1"/>
    <col min="9219" max="9219" width="5.7109375" style="113" customWidth="1"/>
    <col min="9220" max="9222" width="5.28515625" style="113" customWidth="1"/>
    <col min="9223" max="9223" width="5" style="113" customWidth="1"/>
    <col min="9224" max="9224" width="7.7109375" style="113" customWidth="1"/>
    <col min="9225" max="9225" width="6" style="113" customWidth="1"/>
    <col min="9226" max="9226" width="4.7109375" style="113" customWidth="1"/>
    <col min="9227" max="9227" width="6.7109375" style="113" customWidth="1"/>
    <col min="9228" max="9228" width="5.85546875" style="113" customWidth="1"/>
    <col min="9229" max="9229" width="8.140625" style="113" customWidth="1"/>
    <col min="9230" max="9230" width="7.5703125" style="113" customWidth="1"/>
    <col min="9231" max="9231" width="10.85546875" style="113" customWidth="1"/>
    <col min="9232" max="9232" width="9.85546875" style="113" customWidth="1"/>
    <col min="9233" max="9233" width="10" style="113" customWidth="1"/>
    <col min="9234" max="9234" width="13.85546875" style="113" customWidth="1"/>
    <col min="9235" max="9235" width="15" style="113" customWidth="1"/>
    <col min="9236" max="9238" width="10.28515625" style="113" customWidth="1"/>
    <col min="9239" max="9239" width="14.7109375" style="113" customWidth="1"/>
    <col min="9240" max="9240" width="10.28515625" style="113" customWidth="1"/>
    <col min="9241" max="9241" width="12" style="113" customWidth="1"/>
    <col min="9242" max="9242" width="16.140625" style="113" customWidth="1"/>
    <col min="9243" max="9243" width="12" style="113" customWidth="1"/>
    <col min="9244" max="9244" width="11.7109375" style="113" customWidth="1"/>
    <col min="9245" max="9292" width="10.28515625" style="113" customWidth="1"/>
    <col min="9293" max="9471" width="9.140625" style="113"/>
    <col min="9472" max="9472" width="5.42578125" style="113" customWidth="1"/>
    <col min="9473" max="9473" width="23.5703125" style="113" customWidth="1"/>
    <col min="9474" max="9474" width="6.85546875" style="113" customWidth="1"/>
    <col min="9475" max="9475" width="5.7109375" style="113" customWidth="1"/>
    <col min="9476" max="9478" width="5.28515625" style="113" customWidth="1"/>
    <col min="9479" max="9479" width="5" style="113" customWidth="1"/>
    <col min="9480" max="9480" width="7.7109375" style="113" customWidth="1"/>
    <col min="9481" max="9481" width="6" style="113" customWidth="1"/>
    <col min="9482" max="9482" width="4.7109375" style="113" customWidth="1"/>
    <col min="9483" max="9483" width="6.7109375" style="113" customWidth="1"/>
    <col min="9484" max="9484" width="5.85546875" style="113" customWidth="1"/>
    <col min="9485" max="9485" width="8.140625" style="113" customWidth="1"/>
    <col min="9486" max="9486" width="7.5703125" style="113" customWidth="1"/>
    <col min="9487" max="9487" width="10.85546875" style="113" customWidth="1"/>
    <col min="9488" max="9488" width="9.85546875" style="113" customWidth="1"/>
    <col min="9489" max="9489" width="10" style="113" customWidth="1"/>
    <col min="9490" max="9490" width="13.85546875" style="113" customWidth="1"/>
    <col min="9491" max="9491" width="15" style="113" customWidth="1"/>
    <col min="9492" max="9494" width="10.28515625" style="113" customWidth="1"/>
    <col min="9495" max="9495" width="14.7109375" style="113" customWidth="1"/>
    <col min="9496" max="9496" width="10.28515625" style="113" customWidth="1"/>
    <col min="9497" max="9497" width="12" style="113" customWidth="1"/>
    <col min="9498" max="9498" width="16.140625" style="113" customWidth="1"/>
    <col min="9499" max="9499" width="12" style="113" customWidth="1"/>
    <col min="9500" max="9500" width="11.7109375" style="113" customWidth="1"/>
    <col min="9501" max="9548" width="10.28515625" style="113" customWidth="1"/>
    <col min="9549" max="9727" width="9.140625" style="113"/>
    <col min="9728" max="9728" width="5.42578125" style="113" customWidth="1"/>
    <col min="9729" max="9729" width="23.5703125" style="113" customWidth="1"/>
    <col min="9730" max="9730" width="6.85546875" style="113" customWidth="1"/>
    <col min="9731" max="9731" width="5.7109375" style="113" customWidth="1"/>
    <col min="9732" max="9734" width="5.28515625" style="113" customWidth="1"/>
    <col min="9735" max="9735" width="5" style="113" customWidth="1"/>
    <col min="9736" max="9736" width="7.7109375" style="113" customWidth="1"/>
    <col min="9737" max="9737" width="6" style="113" customWidth="1"/>
    <col min="9738" max="9738" width="4.7109375" style="113" customWidth="1"/>
    <col min="9739" max="9739" width="6.7109375" style="113" customWidth="1"/>
    <col min="9740" max="9740" width="5.85546875" style="113" customWidth="1"/>
    <col min="9741" max="9741" width="8.140625" style="113" customWidth="1"/>
    <col min="9742" max="9742" width="7.5703125" style="113" customWidth="1"/>
    <col min="9743" max="9743" width="10.85546875" style="113" customWidth="1"/>
    <col min="9744" max="9744" width="9.85546875" style="113" customWidth="1"/>
    <col min="9745" max="9745" width="10" style="113" customWidth="1"/>
    <col min="9746" max="9746" width="13.85546875" style="113" customWidth="1"/>
    <col min="9747" max="9747" width="15" style="113" customWidth="1"/>
    <col min="9748" max="9750" width="10.28515625" style="113" customWidth="1"/>
    <col min="9751" max="9751" width="14.7109375" style="113" customWidth="1"/>
    <col min="9752" max="9752" width="10.28515625" style="113" customWidth="1"/>
    <col min="9753" max="9753" width="12" style="113" customWidth="1"/>
    <col min="9754" max="9754" width="16.140625" style="113" customWidth="1"/>
    <col min="9755" max="9755" width="12" style="113" customWidth="1"/>
    <col min="9756" max="9756" width="11.7109375" style="113" customWidth="1"/>
    <col min="9757" max="9804" width="10.28515625" style="113" customWidth="1"/>
    <col min="9805" max="9983" width="9.140625" style="113"/>
    <col min="9984" max="9984" width="5.42578125" style="113" customWidth="1"/>
    <col min="9985" max="9985" width="23.5703125" style="113" customWidth="1"/>
    <col min="9986" max="9986" width="6.85546875" style="113" customWidth="1"/>
    <col min="9987" max="9987" width="5.7109375" style="113" customWidth="1"/>
    <col min="9988" max="9990" width="5.28515625" style="113" customWidth="1"/>
    <col min="9991" max="9991" width="5" style="113" customWidth="1"/>
    <col min="9992" max="9992" width="7.7109375" style="113" customWidth="1"/>
    <col min="9993" max="9993" width="6" style="113" customWidth="1"/>
    <col min="9994" max="9994" width="4.7109375" style="113" customWidth="1"/>
    <col min="9995" max="9995" width="6.7109375" style="113" customWidth="1"/>
    <col min="9996" max="9996" width="5.85546875" style="113" customWidth="1"/>
    <col min="9997" max="9997" width="8.140625" style="113" customWidth="1"/>
    <col min="9998" max="9998" width="7.5703125" style="113" customWidth="1"/>
    <col min="9999" max="9999" width="10.85546875" style="113" customWidth="1"/>
    <col min="10000" max="10000" width="9.85546875" style="113" customWidth="1"/>
    <col min="10001" max="10001" width="10" style="113" customWidth="1"/>
    <col min="10002" max="10002" width="13.85546875" style="113" customWidth="1"/>
    <col min="10003" max="10003" width="15" style="113" customWidth="1"/>
    <col min="10004" max="10006" width="10.28515625" style="113" customWidth="1"/>
    <col min="10007" max="10007" width="14.7109375" style="113" customWidth="1"/>
    <col min="10008" max="10008" width="10.28515625" style="113" customWidth="1"/>
    <col min="10009" max="10009" width="12" style="113" customWidth="1"/>
    <col min="10010" max="10010" width="16.140625" style="113" customWidth="1"/>
    <col min="10011" max="10011" width="12" style="113" customWidth="1"/>
    <col min="10012" max="10012" width="11.7109375" style="113" customWidth="1"/>
    <col min="10013" max="10060" width="10.28515625" style="113" customWidth="1"/>
    <col min="10061" max="10239" width="9.140625" style="113"/>
    <col min="10240" max="10240" width="5.42578125" style="113" customWidth="1"/>
    <col min="10241" max="10241" width="23.5703125" style="113" customWidth="1"/>
    <col min="10242" max="10242" width="6.85546875" style="113" customWidth="1"/>
    <col min="10243" max="10243" width="5.7109375" style="113" customWidth="1"/>
    <col min="10244" max="10246" width="5.28515625" style="113" customWidth="1"/>
    <col min="10247" max="10247" width="5" style="113" customWidth="1"/>
    <col min="10248" max="10248" width="7.7109375" style="113" customWidth="1"/>
    <col min="10249" max="10249" width="6" style="113" customWidth="1"/>
    <col min="10250" max="10250" width="4.7109375" style="113" customWidth="1"/>
    <col min="10251" max="10251" width="6.7109375" style="113" customWidth="1"/>
    <col min="10252" max="10252" width="5.85546875" style="113" customWidth="1"/>
    <col min="10253" max="10253" width="8.140625" style="113" customWidth="1"/>
    <col min="10254" max="10254" width="7.5703125" style="113" customWidth="1"/>
    <col min="10255" max="10255" width="10.85546875" style="113" customWidth="1"/>
    <col min="10256" max="10256" width="9.85546875" style="113" customWidth="1"/>
    <col min="10257" max="10257" width="10" style="113" customWidth="1"/>
    <col min="10258" max="10258" width="13.85546875" style="113" customWidth="1"/>
    <col min="10259" max="10259" width="15" style="113" customWidth="1"/>
    <col min="10260" max="10262" width="10.28515625" style="113" customWidth="1"/>
    <col min="10263" max="10263" width="14.7109375" style="113" customWidth="1"/>
    <col min="10264" max="10264" width="10.28515625" style="113" customWidth="1"/>
    <col min="10265" max="10265" width="12" style="113" customWidth="1"/>
    <col min="10266" max="10266" width="16.140625" style="113" customWidth="1"/>
    <col min="10267" max="10267" width="12" style="113" customWidth="1"/>
    <col min="10268" max="10268" width="11.7109375" style="113" customWidth="1"/>
    <col min="10269" max="10316" width="10.28515625" style="113" customWidth="1"/>
    <col min="10317" max="10495" width="9.140625" style="113"/>
    <col min="10496" max="10496" width="5.42578125" style="113" customWidth="1"/>
    <col min="10497" max="10497" width="23.5703125" style="113" customWidth="1"/>
    <col min="10498" max="10498" width="6.85546875" style="113" customWidth="1"/>
    <col min="10499" max="10499" width="5.7109375" style="113" customWidth="1"/>
    <col min="10500" max="10502" width="5.28515625" style="113" customWidth="1"/>
    <col min="10503" max="10503" width="5" style="113" customWidth="1"/>
    <col min="10504" max="10504" width="7.7109375" style="113" customWidth="1"/>
    <col min="10505" max="10505" width="6" style="113" customWidth="1"/>
    <col min="10506" max="10506" width="4.7109375" style="113" customWidth="1"/>
    <col min="10507" max="10507" width="6.7109375" style="113" customWidth="1"/>
    <col min="10508" max="10508" width="5.85546875" style="113" customWidth="1"/>
    <col min="10509" max="10509" width="8.140625" style="113" customWidth="1"/>
    <col min="10510" max="10510" width="7.5703125" style="113" customWidth="1"/>
    <col min="10511" max="10511" width="10.85546875" style="113" customWidth="1"/>
    <col min="10512" max="10512" width="9.85546875" style="113" customWidth="1"/>
    <col min="10513" max="10513" width="10" style="113" customWidth="1"/>
    <col min="10514" max="10514" width="13.85546875" style="113" customWidth="1"/>
    <col min="10515" max="10515" width="15" style="113" customWidth="1"/>
    <col min="10516" max="10518" width="10.28515625" style="113" customWidth="1"/>
    <col min="10519" max="10519" width="14.7109375" style="113" customWidth="1"/>
    <col min="10520" max="10520" width="10.28515625" style="113" customWidth="1"/>
    <col min="10521" max="10521" width="12" style="113" customWidth="1"/>
    <col min="10522" max="10522" width="16.140625" style="113" customWidth="1"/>
    <col min="10523" max="10523" width="12" style="113" customWidth="1"/>
    <col min="10524" max="10524" width="11.7109375" style="113" customWidth="1"/>
    <col min="10525" max="10572" width="10.28515625" style="113" customWidth="1"/>
    <col min="10573" max="10751" width="9.140625" style="113"/>
    <col min="10752" max="10752" width="5.42578125" style="113" customWidth="1"/>
    <col min="10753" max="10753" width="23.5703125" style="113" customWidth="1"/>
    <col min="10754" max="10754" width="6.85546875" style="113" customWidth="1"/>
    <col min="10755" max="10755" width="5.7109375" style="113" customWidth="1"/>
    <col min="10756" max="10758" width="5.28515625" style="113" customWidth="1"/>
    <col min="10759" max="10759" width="5" style="113" customWidth="1"/>
    <col min="10760" max="10760" width="7.7109375" style="113" customWidth="1"/>
    <col min="10761" max="10761" width="6" style="113" customWidth="1"/>
    <col min="10762" max="10762" width="4.7109375" style="113" customWidth="1"/>
    <col min="10763" max="10763" width="6.7109375" style="113" customWidth="1"/>
    <col min="10764" max="10764" width="5.85546875" style="113" customWidth="1"/>
    <col min="10765" max="10765" width="8.140625" style="113" customWidth="1"/>
    <col min="10766" max="10766" width="7.5703125" style="113" customWidth="1"/>
    <col min="10767" max="10767" width="10.85546875" style="113" customWidth="1"/>
    <col min="10768" max="10768" width="9.85546875" style="113" customWidth="1"/>
    <col min="10769" max="10769" width="10" style="113" customWidth="1"/>
    <col min="10770" max="10770" width="13.85546875" style="113" customWidth="1"/>
    <col min="10771" max="10771" width="15" style="113" customWidth="1"/>
    <col min="10772" max="10774" width="10.28515625" style="113" customWidth="1"/>
    <col min="10775" max="10775" width="14.7109375" style="113" customWidth="1"/>
    <col min="10776" max="10776" width="10.28515625" style="113" customWidth="1"/>
    <col min="10777" max="10777" width="12" style="113" customWidth="1"/>
    <col min="10778" max="10778" width="16.140625" style="113" customWidth="1"/>
    <col min="10779" max="10779" width="12" style="113" customWidth="1"/>
    <col min="10780" max="10780" width="11.7109375" style="113" customWidth="1"/>
    <col min="10781" max="10828" width="10.28515625" style="113" customWidth="1"/>
    <col min="10829" max="11007" width="9.140625" style="113"/>
    <col min="11008" max="11008" width="5.42578125" style="113" customWidth="1"/>
    <col min="11009" max="11009" width="23.5703125" style="113" customWidth="1"/>
    <col min="11010" max="11010" width="6.85546875" style="113" customWidth="1"/>
    <col min="11011" max="11011" width="5.7109375" style="113" customWidth="1"/>
    <col min="11012" max="11014" width="5.28515625" style="113" customWidth="1"/>
    <col min="11015" max="11015" width="5" style="113" customWidth="1"/>
    <col min="11016" max="11016" width="7.7109375" style="113" customWidth="1"/>
    <col min="11017" max="11017" width="6" style="113" customWidth="1"/>
    <col min="11018" max="11018" width="4.7109375" style="113" customWidth="1"/>
    <col min="11019" max="11019" width="6.7109375" style="113" customWidth="1"/>
    <col min="11020" max="11020" width="5.85546875" style="113" customWidth="1"/>
    <col min="11021" max="11021" width="8.140625" style="113" customWidth="1"/>
    <col min="11022" max="11022" width="7.5703125" style="113" customWidth="1"/>
    <col min="11023" max="11023" width="10.85546875" style="113" customWidth="1"/>
    <col min="11024" max="11024" width="9.85546875" style="113" customWidth="1"/>
    <col min="11025" max="11025" width="10" style="113" customWidth="1"/>
    <col min="11026" max="11026" width="13.85546875" style="113" customWidth="1"/>
    <col min="11027" max="11027" width="15" style="113" customWidth="1"/>
    <col min="11028" max="11030" width="10.28515625" style="113" customWidth="1"/>
    <col min="11031" max="11031" width="14.7109375" style="113" customWidth="1"/>
    <col min="11032" max="11032" width="10.28515625" style="113" customWidth="1"/>
    <col min="11033" max="11033" width="12" style="113" customWidth="1"/>
    <col min="11034" max="11034" width="16.140625" style="113" customWidth="1"/>
    <col min="11035" max="11035" width="12" style="113" customWidth="1"/>
    <col min="11036" max="11036" width="11.7109375" style="113" customWidth="1"/>
    <col min="11037" max="11084" width="10.28515625" style="113" customWidth="1"/>
    <col min="11085" max="11263" width="9.140625" style="113"/>
    <col min="11264" max="11264" width="5.42578125" style="113" customWidth="1"/>
    <col min="11265" max="11265" width="23.5703125" style="113" customWidth="1"/>
    <col min="11266" max="11266" width="6.85546875" style="113" customWidth="1"/>
    <col min="11267" max="11267" width="5.7109375" style="113" customWidth="1"/>
    <col min="11268" max="11270" width="5.28515625" style="113" customWidth="1"/>
    <col min="11271" max="11271" width="5" style="113" customWidth="1"/>
    <col min="11272" max="11272" width="7.7109375" style="113" customWidth="1"/>
    <col min="11273" max="11273" width="6" style="113" customWidth="1"/>
    <col min="11274" max="11274" width="4.7109375" style="113" customWidth="1"/>
    <col min="11275" max="11275" width="6.7109375" style="113" customWidth="1"/>
    <col min="11276" max="11276" width="5.85546875" style="113" customWidth="1"/>
    <col min="11277" max="11277" width="8.140625" style="113" customWidth="1"/>
    <col min="11278" max="11278" width="7.5703125" style="113" customWidth="1"/>
    <col min="11279" max="11279" width="10.85546875" style="113" customWidth="1"/>
    <col min="11280" max="11280" width="9.85546875" style="113" customWidth="1"/>
    <col min="11281" max="11281" width="10" style="113" customWidth="1"/>
    <col min="11282" max="11282" width="13.85546875" style="113" customWidth="1"/>
    <col min="11283" max="11283" width="15" style="113" customWidth="1"/>
    <col min="11284" max="11286" width="10.28515625" style="113" customWidth="1"/>
    <col min="11287" max="11287" width="14.7109375" style="113" customWidth="1"/>
    <col min="11288" max="11288" width="10.28515625" style="113" customWidth="1"/>
    <col min="11289" max="11289" width="12" style="113" customWidth="1"/>
    <col min="11290" max="11290" width="16.140625" style="113" customWidth="1"/>
    <col min="11291" max="11291" width="12" style="113" customWidth="1"/>
    <col min="11292" max="11292" width="11.7109375" style="113" customWidth="1"/>
    <col min="11293" max="11340" width="10.28515625" style="113" customWidth="1"/>
    <col min="11341" max="11519" width="9.140625" style="113"/>
    <col min="11520" max="11520" width="5.42578125" style="113" customWidth="1"/>
    <col min="11521" max="11521" width="23.5703125" style="113" customWidth="1"/>
    <col min="11522" max="11522" width="6.85546875" style="113" customWidth="1"/>
    <col min="11523" max="11523" width="5.7109375" style="113" customWidth="1"/>
    <col min="11524" max="11526" width="5.28515625" style="113" customWidth="1"/>
    <col min="11527" max="11527" width="5" style="113" customWidth="1"/>
    <col min="11528" max="11528" width="7.7109375" style="113" customWidth="1"/>
    <col min="11529" max="11529" width="6" style="113" customWidth="1"/>
    <col min="11530" max="11530" width="4.7109375" style="113" customWidth="1"/>
    <col min="11531" max="11531" width="6.7109375" style="113" customWidth="1"/>
    <col min="11532" max="11532" width="5.85546875" style="113" customWidth="1"/>
    <col min="11533" max="11533" width="8.140625" style="113" customWidth="1"/>
    <col min="11534" max="11534" width="7.5703125" style="113" customWidth="1"/>
    <col min="11535" max="11535" width="10.85546875" style="113" customWidth="1"/>
    <col min="11536" max="11536" width="9.85546875" style="113" customWidth="1"/>
    <col min="11537" max="11537" width="10" style="113" customWidth="1"/>
    <col min="11538" max="11538" width="13.85546875" style="113" customWidth="1"/>
    <col min="11539" max="11539" width="15" style="113" customWidth="1"/>
    <col min="11540" max="11542" width="10.28515625" style="113" customWidth="1"/>
    <col min="11543" max="11543" width="14.7109375" style="113" customWidth="1"/>
    <col min="11544" max="11544" width="10.28515625" style="113" customWidth="1"/>
    <col min="11545" max="11545" width="12" style="113" customWidth="1"/>
    <col min="11546" max="11546" width="16.140625" style="113" customWidth="1"/>
    <col min="11547" max="11547" width="12" style="113" customWidth="1"/>
    <col min="11548" max="11548" width="11.7109375" style="113" customWidth="1"/>
    <col min="11549" max="11596" width="10.28515625" style="113" customWidth="1"/>
    <col min="11597" max="11775" width="9.140625" style="113"/>
    <col min="11776" max="11776" width="5.42578125" style="113" customWidth="1"/>
    <col min="11777" max="11777" width="23.5703125" style="113" customWidth="1"/>
    <col min="11778" max="11778" width="6.85546875" style="113" customWidth="1"/>
    <col min="11779" max="11779" width="5.7109375" style="113" customWidth="1"/>
    <col min="11780" max="11782" width="5.28515625" style="113" customWidth="1"/>
    <col min="11783" max="11783" width="5" style="113" customWidth="1"/>
    <col min="11784" max="11784" width="7.7109375" style="113" customWidth="1"/>
    <col min="11785" max="11785" width="6" style="113" customWidth="1"/>
    <col min="11786" max="11786" width="4.7109375" style="113" customWidth="1"/>
    <col min="11787" max="11787" width="6.7109375" style="113" customWidth="1"/>
    <col min="11788" max="11788" width="5.85546875" style="113" customWidth="1"/>
    <col min="11789" max="11789" width="8.140625" style="113" customWidth="1"/>
    <col min="11790" max="11790" width="7.5703125" style="113" customWidth="1"/>
    <col min="11791" max="11791" width="10.85546875" style="113" customWidth="1"/>
    <col min="11792" max="11792" width="9.85546875" style="113" customWidth="1"/>
    <col min="11793" max="11793" width="10" style="113" customWidth="1"/>
    <col min="11794" max="11794" width="13.85546875" style="113" customWidth="1"/>
    <col min="11795" max="11795" width="15" style="113" customWidth="1"/>
    <col min="11796" max="11798" width="10.28515625" style="113" customWidth="1"/>
    <col min="11799" max="11799" width="14.7109375" style="113" customWidth="1"/>
    <col min="11800" max="11800" width="10.28515625" style="113" customWidth="1"/>
    <col min="11801" max="11801" width="12" style="113" customWidth="1"/>
    <col min="11802" max="11802" width="16.140625" style="113" customWidth="1"/>
    <col min="11803" max="11803" width="12" style="113" customWidth="1"/>
    <col min="11804" max="11804" width="11.7109375" style="113" customWidth="1"/>
    <col min="11805" max="11852" width="10.28515625" style="113" customWidth="1"/>
    <col min="11853" max="12031" width="9.140625" style="113"/>
    <col min="12032" max="12032" width="5.42578125" style="113" customWidth="1"/>
    <col min="12033" max="12033" width="23.5703125" style="113" customWidth="1"/>
    <col min="12034" max="12034" width="6.85546875" style="113" customWidth="1"/>
    <col min="12035" max="12035" width="5.7109375" style="113" customWidth="1"/>
    <col min="12036" max="12038" width="5.28515625" style="113" customWidth="1"/>
    <col min="12039" max="12039" width="5" style="113" customWidth="1"/>
    <col min="12040" max="12040" width="7.7109375" style="113" customWidth="1"/>
    <col min="12041" max="12041" width="6" style="113" customWidth="1"/>
    <col min="12042" max="12042" width="4.7109375" style="113" customWidth="1"/>
    <col min="12043" max="12043" width="6.7109375" style="113" customWidth="1"/>
    <col min="12044" max="12044" width="5.85546875" style="113" customWidth="1"/>
    <col min="12045" max="12045" width="8.140625" style="113" customWidth="1"/>
    <col min="12046" max="12046" width="7.5703125" style="113" customWidth="1"/>
    <col min="12047" max="12047" width="10.85546875" style="113" customWidth="1"/>
    <col min="12048" max="12048" width="9.85546875" style="113" customWidth="1"/>
    <col min="12049" max="12049" width="10" style="113" customWidth="1"/>
    <col min="12050" max="12050" width="13.85546875" style="113" customWidth="1"/>
    <col min="12051" max="12051" width="15" style="113" customWidth="1"/>
    <col min="12052" max="12054" width="10.28515625" style="113" customWidth="1"/>
    <col min="12055" max="12055" width="14.7109375" style="113" customWidth="1"/>
    <col min="12056" max="12056" width="10.28515625" style="113" customWidth="1"/>
    <col min="12057" max="12057" width="12" style="113" customWidth="1"/>
    <col min="12058" max="12058" width="16.140625" style="113" customWidth="1"/>
    <col min="12059" max="12059" width="12" style="113" customWidth="1"/>
    <col min="12060" max="12060" width="11.7109375" style="113" customWidth="1"/>
    <col min="12061" max="12108" width="10.28515625" style="113" customWidth="1"/>
    <col min="12109" max="12287" width="9.140625" style="113"/>
    <col min="12288" max="12288" width="5.42578125" style="113" customWidth="1"/>
    <col min="12289" max="12289" width="23.5703125" style="113" customWidth="1"/>
    <col min="12290" max="12290" width="6.85546875" style="113" customWidth="1"/>
    <col min="12291" max="12291" width="5.7109375" style="113" customWidth="1"/>
    <col min="12292" max="12294" width="5.28515625" style="113" customWidth="1"/>
    <col min="12295" max="12295" width="5" style="113" customWidth="1"/>
    <col min="12296" max="12296" width="7.7109375" style="113" customWidth="1"/>
    <col min="12297" max="12297" width="6" style="113" customWidth="1"/>
    <col min="12298" max="12298" width="4.7109375" style="113" customWidth="1"/>
    <col min="12299" max="12299" width="6.7109375" style="113" customWidth="1"/>
    <col min="12300" max="12300" width="5.85546875" style="113" customWidth="1"/>
    <col min="12301" max="12301" width="8.140625" style="113" customWidth="1"/>
    <col min="12302" max="12302" width="7.5703125" style="113" customWidth="1"/>
    <col min="12303" max="12303" width="10.85546875" style="113" customWidth="1"/>
    <col min="12304" max="12304" width="9.85546875" style="113" customWidth="1"/>
    <col min="12305" max="12305" width="10" style="113" customWidth="1"/>
    <col min="12306" max="12306" width="13.85546875" style="113" customWidth="1"/>
    <col min="12307" max="12307" width="15" style="113" customWidth="1"/>
    <col min="12308" max="12310" width="10.28515625" style="113" customWidth="1"/>
    <col min="12311" max="12311" width="14.7109375" style="113" customWidth="1"/>
    <col min="12312" max="12312" width="10.28515625" style="113" customWidth="1"/>
    <col min="12313" max="12313" width="12" style="113" customWidth="1"/>
    <col min="12314" max="12314" width="16.140625" style="113" customWidth="1"/>
    <col min="12315" max="12315" width="12" style="113" customWidth="1"/>
    <col min="12316" max="12316" width="11.7109375" style="113" customWidth="1"/>
    <col min="12317" max="12364" width="10.28515625" style="113" customWidth="1"/>
    <col min="12365" max="12543" width="9.140625" style="113"/>
    <col min="12544" max="12544" width="5.42578125" style="113" customWidth="1"/>
    <col min="12545" max="12545" width="23.5703125" style="113" customWidth="1"/>
    <col min="12546" max="12546" width="6.85546875" style="113" customWidth="1"/>
    <col min="12547" max="12547" width="5.7109375" style="113" customWidth="1"/>
    <col min="12548" max="12550" width="5.28515625" style="113" customWidth="1"/>
    <col min="12551" max="12551" width="5" style="113" customWidth="1"/>
    <col min="12552" max="12552" width="7.7109375" style="113" customWidth="1"/>
    <col min="12553" max="12553" width="6" style="113" customWidth="1"/>
    <col min="12554" max="12554" width="4.7109375" style="113" customWidth="1"/>
    <col min="12555" max="12555" width="6.7109375" style="113" customWidth="1"/>
    <col min="12556" max="12556" width="5.85546875" style="113" customWidth="1"/>
    <col min="12557" max="12557" width="8.140625" style="113" customWidth="1"/>
    <col min="12558" max="12558" width="7.5703125" style="113" customWidth="1"/>
    <col min="12559" max="12559" width="10.85546875" style="113" customWidth="1"/>
    <col min="12560" max="12560" width="9.85546875" style="113" customWidth="1"/>
    <col min="12561" max="12561" width="10" style="113" customWidth="1"/>
    <col min="12562" max="12562" width="13.85546875" style="113" customWidth="1"/>
    <col min="12563" max="12563" width="15" style="113" customWidth="1"/>
    <col min="12564" max="12566" width="10.28515625" style="113" customWidth="1"/>
    <col min="12567" max="12567" width="14.7109375" style="113" customWidth="1"/>
    <col min="12568" max="12568" width="10.28515625" style="113" customWidth="1"/>
    <col min="12569" max="12569" width="12" style="113" customWidth="1"/>
    <col min="12570" max="12570" width="16.140625" style="113" customWidth="1"/>
    <col min="12571" max="12571" width="12" style="113" customWidth="1"/>
    <col min="12572" max="12572" width="11.7109375" style="113" customWidth="1"/>
    <col min="12573" max="12620" width="10.28515625" style="113" customWidth="1"/>
    <col min="12621" max="12799" width="9.140625" style="113"/>
    <col min="12800" max="12800" width="5.42578125" style="113" customWidth="1"/>
    <col min="12801" max="12801" width="23.5703125" style="113" customWidth="1"/>
    <col min="12802" max="12802" width="6.85546875" style="113" customWidth="1"/>
    <col min="12803" max="12803" width="5.7109375" style="113" customWidth="1"/>
    <col min="12804" max="12806" width="5.28515625" style="113" customWidth="1"/>
    <col min="12807" max="12807" width="5" style="113" customWidth="1"/>
    <col min="12808" max="12808" width="7.7109375" style="113" customWidth="1"/>
    <col min="12809" max="12809" width="6" style="113" customWidth="1"/>
    <col min="12810" max="12810" width="4.7109375" style="113" customWidth="1"/>
    <col min="12811" max="12811" width="6.7109375" style="113" customWidth="1"/>
    <col min="12812" max="12812" width="5.85546875" style="113" customWidth="1"/>
    <col min="12813" max="12813" width="8.140625" style="113" customWidth="1"/>
    <col min="12814" max="12814" width="7.5703125" style="113" customWidth="1"/>
    <col min="12815" max="12815" width="10.85546875" style="113" customWidth="1"/>
    <col min="12816" max="12816" width="9.85546875" style="113" customWidth="1"/>
    <col min="12817" max="12817" width="10" style="113" customWidth="1"/>
    <col min="12818" max="12818" width="13.85546875" style="113" customWidth="1"/>
    <col min="12819" max="12819" width="15" style="113" customWidth="1"/>
    <col min="12820" max="12822" width="10.28515625" style="113" customWidth="1"/>
    <col min="12823" max="12823" width="14.7109375" style="113" customWidth="1"/>
    <col min="12824" max="12824" width="10.28515625" style="113" customWidth="1"/>
    <col min="12825" max="12825" width="12" style="113" customWidth="1"/>
    <col min="12826" max="12826" width="16.140625" style="113" customWidth="1"/>
    <col min="12827" max="12827" width="12" style="113" customWidth="1"/>
    <col min="12828" max="12828" width="11.7109375" style="113" customWidth="1"/>
    <col min="12829" max="12876" width="10.28515625" style="113" customWidth="1"/>
    <col min="12877" max="13055" width="9.140625" style="113"/>
    <col min="13056" max="13056" width="5.42578125" style="113" customWidth="1"/>
    <col min="13057" max="13057" width="23.5703125" style="113" customWidth="1"/>
    <col min="13058" max="13058" width="6.85546875" style="113" customWidth="1"/>
    <col min="13059" max="13059" width="5.7109375" style="113" customWidth="1"/>
    <col min="13060" max="13062" width="5.28515625" style="113" customWidth="1"/>
    <col min="13063" max="13063" width="5" style="113" customWidth="1"/>
    <col min="13064" max="13064" width="7.7109375" style="113" customWidth="1"/>
    <col min="13065" max="13065" width="6" style="113" customWidth="1"/>
    <col min="13066" max="13066" width="4.7109375" style="113" customWidth="1"/>
    <col min="13067" max="13067" width="6.7109375" style="113" customWidth="1"/>
    <col min="13068" max="13068" width="5.85546875" style="113" customWidth="1"/>
    <col min="13069" max="13069" width="8.140625" style="113" customWidth="1"/>
    <col min="13070" max="13070" width="7.5703125" style="113" customWidth="1"/>
    <col min="13071" max="13071" width="10.85546875" style="113" customWidth="1"/>
    <col min="13072" max="13072" width="9.85546875" style="113" customWidth="1"/>
    <col min="13073" max="13073" width="10" style="113" customWidth="1"/>
    <col min="13074" max="13074" width="13.85546875" style="113" customWidth="1"/>
    <col min="13075" max="13075" width="15" style="113" customWidth="1"/>
    <col min="13076" max="13078" width="10.28515625" style="113" customWidth="1"/>
    <col min="13079" max="13079" width="14.7109375" style="113" customWidth="1"/>
    <col min="13080" max="13080" width="10.28515625" style="113" customWidth="1"/>
    <col min="13081" max="13081" width="12" style="113" customWidth="1"/>
    <col min="13082" max="13082" width="16.140625" style="113" customWidth="1"/>
    <col min="13083" max="13083" width="12" style="113" customWidth="1"/>
    <col min="13084" max="13084" width="11.7109375" style="113" customWidth="1"/>
    <col min="13085" max="13132" width="10.28515625" style="113" customWidth="1"/>
    <col min="13133" max="13311" width="9.140625" style="113"/>
    <col min="13312" max="13312" width="5.42578125" style="113" customWidth="1"/>
    <col min="13313" max="13313" width="23.5703125" style="113" customWidth="1"/>
    <col min="13314" max="13314" width="6.85546875" style="113" customWidth="1"/>
    <col min="13315" max="13315" width="5.7109375" style="113" customWidth="1"/>
    <col min="13316" max="13318" width="5.28515625" style="113" customWidth="1"/>
    <col min="13319" max="13319" width="5" style="113" customWidth="1"/>
    <col min="13320" max="13320" width="7.7109375" style="113" customWidth="1"/>
    <col min="13321" max="13321" width="6" style="113" customWidth="1"/>
    <col min="13322" max="13322" width="4.7109375" style="113" customWidth="1"/>
    <col min="13323" max="13323" width="6.7109375" style="113" customWidth="1"/>
    <col min="13324" max="13324" width="5.85546875" style="113" customWidth="1"/>
    <col min="13325" max="13325" width="8.140625" style="113" customWidth="1"/>
    <col min="13326" max="13326" width="7.5703125" style="113" customWidth="1"/>
    <col min="13327" max="13327" width="10.85546875" style="113" customWidth="1"/>
    <col min="13328" max="13328" width="9.85546875" style="113" customWidth="1"/>
    <col min="13329" max="13329" width="10" style="113" customWidth="1"/>
    <col min="13330" max="13330" width="13.85546875" style="113" customWidth="1"/>
    <col min="13331" max="13331" width="15" style="113" customWidth="1"/>
    <col min="13332" max="13334" width="10.28515625" style="113" customWidth="1"/>
    <col min="13335" max="13335" width="14.7109375" style="113" customWidth="1"/>
    <col min="13336" max="13336" width="10.28515625" style="113" customWidth="1"/>
    <col min="13337" max="13337" width="12" style="113" customWidth="1"/>
    <col min="13338" max="13338" width="16.140625" style="113" customWidth="1"/>
    <col min="13339" max="13339" width="12" style="113" customWidth="1"/>
    <col min="13340" max="13340" width="11.7109375" style="113" customWidth="1"/>
    <col min="13341" max="13388" width="10.28515625" style="113" customWidth="1"/>
    <col min="13389" max="13567" width="9.140625" style="113"/>
    <col min="13568" max="13568" width="5.42578125" style="113" customWidth="1"/>
    <col min="13569" max="13569" width="23.5703125" style="113" customWidth="1"/>
    <col min="13570" max="13570" width="6.85546875" style="113" customWidth="1"/>
    <col min="13571" max="13571" width="5.7109375" style="113" customWidth="1"/>
    <col min="13572" max="13574" width="5.28515625" style="113" customWidth="1"/>
    <col min="13575" max="13575" width="5" style="113" customWidth="1"/>
    <col min="13576" max="13576" width="7.7109375" style="113" customWidth="1"/>
    <col min="13577" max="13577" width="6" style="113" customWidth="1"/>
    <col min="13578" max="13578" width="4.7109375" style="113" customWidth="1"/>
    <col min="13579" max="13579" width="6.7109375" style="113" customWidth="1"/>
    <col min="13580" max="13580" width="5.85546875" style="113" customWidth="1"/>
    <col min="13581" max="13581" width="8.140625" style="113" customWidth="1"/>
    <col min="13582" max="13582" width="7.5703125" style="113" customWidth="1"/>
    <col min="13583" max="13583" width="10.85546875" style="113" customWidth="1"/>
    <col min="13584" max="13584" width="9.85546875" style="113" customWidth="1"/>
    <col min="13585" max="13585" width="10" style="113" customWidth="1"/>
    <col min="13586" max="13586" width="13.85546875" style="113" customWidth="1"/>
    <col min="13587" max="13587" width="15" style="113" customWidth="1"/>
    <col min="13588" max="13590" width="10.28515625" style="113" customWidth="1"/>
    <col min="13591" max="13591" width="14.7109375" style="113" customWidth="1"/>
    <col min="13592" max="13592" width="10.28515625" style="113" customWidth="1"/>
    <col min="13593" max="13593" width="12" style="113" customWidth="1"/>
    <col min="13594" max="13594" width="16.140625" style="113" customWidth="1"/>
    <col min="13595" max="13595" width="12" style="113" customWidth="1"/>
    <col min="13596" max="13596" width="11.7109375" style="113" customWidth="1"/>
    <col min="13597" max="13644" width="10.28515625" style="113" customWidth="1"/>
    <col min="13645" max="13823" width="9.140625" style="113"/>
    <col min="13824" max="13824" width="5.42578125" style="113" customWidth="1"/>
    <col min="13825" max="13825" width="23.5703125" style="113" customWidth="1"/>
    <col min="13826" max="13826" width="6.85546875" style="113" customWidth="1"/>
    <col min="13827" max="13827" width="5.7109375" style="113" customWidth="1"/>
    <col min="13828" max="13830" width="5.28515625" style="113" customWidth="1"/>
    <col min="13831" max="13831" width="5" style="113" customWidth="1"/>
    <col min="13832" max="13832" width="7.7109375" style="113" customWidth="1"/>
    <col min="13833" max="13833" width="6" style="113" customWidth="1"/>
    <col min="13834" max="13834" width="4.7109375" style="113" customWidth="1"/>
    <col min="13835" max="13835" width="6.7109375" style="113" customWidth="1"/>
    <col min="13836" max="13836" width="5.85546875" style="113" customWidth="1"/>
    <col min="13837" max="13837" width="8.140625" style="113" customWidth="1"/>
    <col min="13838" max="13838" width="7.5703125" style="113" customWidth="1"/>
    <col min="13839" max="13839" width="10.85546875" style="113" customWidth="1"/>
    <col min="13840" max="13840" width="9.85546875" style="113" customWidth="1"/>
    <col min="13841" max="13841" width="10" style="113" customWidth="1"/>
    <col min="13842" max="13842" width="13.85546875" style="113" customWidth="1"/>
    <col min="13843" max="13843" width="15" style="113" customWidth="1"/>
    <col min="13844" max="13846" width="10.28515625" style="113" customWidth="1"/>
    <col min="13847" max="13847" width="14.7109375" style="113" customWidth="1"/>
    <col min="13848" max="13848" width="10.28515625" style="113" customWidth="1"/>
    <col min="13849" max="13849" width="12" style="113" customWidth="1"/>
    <col min="13850" max="13850" width="16.140625" style="113" customWidth="1"/>
    <col min="13851" max="13851" width="12" style="113" customWidth="1"/>
    <col min="13852" max="13852" width="11.7109375" style="113" customWidth="1"/>
    <col min="13853" max="13900" width="10.28515625" style="113" customWidth="1"/>
    <col min="13901" max="14079" width="9.140625" style="113"/>
    <col min="14080" max="14080" width="5.42578125" style="113" customWidth="1"/>
    <col min="14081" max="14081" width="23.5703125" style="113" customWidth="1"/>
    <col min="14082" max="14082" width="6.85546875" style="113" customWidth="1"/>
    <col min="14083" max="14083" width="5.7109375" style="113" customWidth="1"/>
    <col min="14084" max="14086" width="5.28515625" style="113" customWidth="1"/>
    <col min="14087" max="14087" width="5" style="113" customWidth="1"/>
    <col min="14088" max="14088" width="7.7109375" style="113" customWidth="1"/>
    <col min="14089" max="14089" width="6" style="113" customWidth="1"/>
    <col min="14090" max="14090" width="4.7109375" style="113" customWidth="1"/>
    <col min="14091" max="14091" width="6.7109375" style="113" customWidth="1"/>
    <col min="14092" max="14092" width="5.85546875" style="113" customWidth="1"/>
    <col min="14093" max="14093" width="8.140625" style="113" customWidth="1"/>
    <col min="14094" max="14094" width="7.5703125" style="113" customWidth="1"/>
    <col min="14095" max="14095" width="10.85546875" style="113" customWidth="1"/>
    <col min="14096" max="14096" width="9.85546875" style="113" customWidth="1"/>
    <col min="14097" max="14097" width="10" style="113" customWidth="1"/>
    <col min="14098" max="14098" width="13.85546875" style="113" customWidth="1"/>
    <col min="14099" max="14099" width="15" style="113" customWidth="1"/>
    <col min="14100" max="14102" width="10.28515625" style="113" customWidth="1"/>
    <col min="14103" max="14103" width="14.7109375" style="113" customWidth="1"/>
    <col min="14104" max="14104" width="10.28515625" style="113" customWidth="1"/>
    <col min="14105" max="14105" width="12" style="113" customWidth="1"/>
    <col min="14106" max="14106" width="16.140625" style="113" customWidth="1"/>
    <col min="14107" max="14107" width="12" style="113" customWidth="1"/>
    <col min="14108" max="14108" width="11.7109375" style="113" customWidth="1"/>
    <col min="14109" max="14156" width="10.28515625" style="113" customWidth="1"/>
    <col min="14157" max="14335" width="9.140625" style="113"/>
    <col min="14336" max="14336" width="5.42578125" style="113" customWidth="1"/>
    <col min="14337" max="14337" width="23.5703125" style="113" customWidth="1"/>
    <col min="14338" max="14338" width="6.85546875" style="113" customWidth="1"/>
    <col min="14339" max="14339" width="5.7109375" style="113" customWidth="1"/>
    <col min="14340" max="14342" width="5.28515625" style="113" customWidth="1"/>
    <col min="14343" max="14343" width="5" style="113" customWidth="1"/>
    <col min="14344" max="14344" width="7.7109375" style="113" customWidth="1"/>
    <col min="14345" max="14345" width="6" style="113" customWidth="1"/>
    <col min="14346" max="14346" width="4.7109375" style="113" customWidth="1"/>
    <col min="14347" max="14347" width="6.7109375" style="113" customWidth="1"/>
    <col min="14348" max="14348" width="5.85546875" style="113" customWidth="1"/>
    <col min="14349" max="14349" width="8.140625" style="113" customWidth="1"/>
    <col min="14350" max="14350" width="7.5703125" style="113" customWidth="1"/>
    <col min="14351" max="14351" width="10.85546875" style="113" customWidth="1"/>
    <col min="14352" max="14352" width="9.85546875" style="113" customWidth="1"/>
    <col min="14353" max="14353" width="10" style="113" customWidth="1"/>
    <col min="14354" max="14354" width="13.85546875" style="113" customWidth="1"/>
    <col min="14355" max="14355" width="15" style="113" customWidth="1"/>
    <col min="14356" max="14358" width="10.28515625" style="113" customWidth="1"/>
    <col min="14359" max="14359" width="14.7109375" style="113" customWidth="1"/>
    <col min="14360" max="14360" width="10.28515625" style="113" customWidth="1"/>
    <col min="14361" max="14361" width="12" style="113" customWidth="1"/>
    <col min="14362" max="14362" width="16.140625" style="113" customWidth="1"/>
    <col min="14363" max="14363" width="12" style="113" customWidth="1"/>
    <col min="14364" max="14364" width="11.7109375" style="113" customWidth="1"/>
    <col min="14365" max="14412" width="10.28515625" style="113" customWidth="1"/>
    <col min="14413" max="14591" width="9.140625" style="113"/>
    <col min="14592" max="14592" width="5.42578125" style="113" customWidth="1"/>
    <col min="14593" max="14593" width="23.5703125" style="113" customWidth="1"/>
    <col min="14594" max="14594" width="6.85546875" style="113" customWidth="1"/>
    <col min="14595" max="14595" width="5.7109375" style="113" customWidth="1"/>
    <col min="14596" max="14598" width="5.28515625" style="113" customWidth="1"/>
    <col min="14599" max="14599" width="5" style="113" customWidth="1"/>
    <col min="14600" max="14600" width="7.7109375" style="113" customWidth="1"/>
    <col min="14601" max="14601" width="6" style="113" customWidth="1"/>
    <col min="14602" max="14602" width="4.7109375" style="113" customWidth="1"/>
    <col min="14603" max="14603" width="6.7109375" style="113" customWidth="1"/>
    <col min="14604" max="14604" width="5.85546875" style="113" customWidth="1"/>
    <col min="14605" max="14605" width="8.140625" style="113" customWidth="1"/>
    <col min="14606" max="14606" width="7.5703125" style="113" customWidth="1"/>
    <col min="14607" max="14607" width="10.85546875" style="113" customWidth="1"/>
    <col min="14608" max="14608" width="9.85546875" style="113" customWidth="1"/>
    <col min="14609" max="14609" width="10" style="113" customWidth="1"/>
    <col min="14610" max="14610" width="13.85546875" style="113" customWidth="1"/>
    <col min="14611" max="14611" width="15" style="113" customWidth="1"/>
    <col min="14612" max="14614" width="10.28515625" style="113" customWidth="1"/>
    <col min="14615" max="14615" width="14.7109375" style="113" customWidth="1"/>
    <col min="14616" max="14616" width="10.28515625" style="113" customWidth="1"/>
    <col min="14617" max="14617" width="12" style="113" customWidth="1"/>
    <col min="14618" max="14618" width="16.140625" style="113" customWidth="1"/>
    <col min="14619" max="14619" width="12" style="113" customWidth="1"/>
    <col min="14620" max="14620" width="11.7109375" style="113" customWidth="1"/>
    <col min="14621" max="14668" width="10.28515625" style="113" customWidth="1"/>
    <col min="14669" max="14847" width="9.140625" style="113"/>
    <col min="14848" max="14848" width="5.42578125" style="113" customWidth="1"/>
    <col min="14849" max="14849" width="23.5703125" style="113" customWidth="1"/>
    <col min="14850" max="14850" width="6.85546875" style="113" customWidth="1"/>
    <col min="14851" max="14851" width="5.7109375" style="113" customWidth="1"/>
    <col min="14852" max="14854" width="5.28515625" style="113" customWidth="1"/>
    <col min="14855" max="14855" width="5" style="113" customWidth="1"/>
    <col min="14856" max="14856" width="7.7109375" style="113" customWidth="1"/>
    <col min="14857" max="14857" width="6" style="113" customWidth="1"/>
    <col min="14858" max="14858" width="4.7109375" style="113" customWidth="1"/>
    <col min="14859" max="14859" width="6.7109375" style="113" customWidth="1"/>
    <col min="14860" max="14860" width="5.85546875" style="113" customWidth="1"/>
    <col min="14861" max="14861" width="8.140625" style="113" customWidth="1"/>
    <col min="14862" max="14862" width="7.5703125" style="113" customWidth="1"/>
    <col min="14863" max="14863" width="10.85546875" style="113" customWidth="1"/>
    <col min="14864" max="14864" width="9.85546875" style="113" customWidth="1"/>
    <col min="14865" max="14865" width="10" style="113" customWidth="1"/>
    <col min="14866" max="14866" width="13.85546875" style="113" customWidth="1"/>
    <col min="14867" max="14867" width="15" style="113" customWidth="1"/>
    <col min="14868" max="14870" width="10.28515625" style="113" customWidth="1"/>
    <col min="14871" max="14871" width="14.7109375" style="113" customWidth="1"/>
    <col min="14872" max="14872" width="10.28515625" style="113" customWidth="1"/>
    <col min="14873" max="14873" width="12" style="113" customWidth="1"/>
    <col min="14874" max="14874" width="16.140625" style="113" customWidth="1"/>
    <col min="14875" max="14875" width="12" style="113" customWidth="1"/>
    <col min="14876" max="14876" width="11.7109375" style="113" customWidth="1"/>
    <col min="14877" max="14924" width="10.28515625" style="113" customWidth="1"/>
    <col min="14925" max="15103" width="9.140625" style="113"/>
    <col min="15104" max="15104" width="5.42578125" style="113" customWidth="1"/>
    <col min="15105" max="15105" width="23.5703125" style="113" customWidth="1"/>
    <col min="15106" max="15106" width="6.85546875" style="113" customWidth="1"/>
    <col min="15107" max="15107" width="5.7109375" style="113" customWidth="1"/>
    <col min="15108" max="15110" width="5.28515625" style="113" customWidth="1"/>
    <col min="15111" max="15111" width="5" style="113" customWidth="1"/>
    <col min="15112" max="15112" width="7.7109375" style="113" customWidth="1"/>
    <col min="15113" max="15113" width="6" style="113" customWidth="1"/>
    <col min="15114" max="15114" width="4.7109375" style="113" customWidth="1"/>
    <col min="15115" max="15115" width="6.7109375" style="113" customWidth="1"/>
    <col min="15116" max="15116" width="5.85546875" style="113" customWidth="1"/>
    <col min="15117" max="15117" width="8.140625" style="113" customWidth="1"/>
    <col min="15118" max="15118" width="7.5703125" style="113" customWidth="1"/>
    <col min="15119" max="15119" width="10.85546875" style="113" customWidth="1"/>
    <col min="15120" max="15120" width="9.85546875" style="113" customWidth="1"/>
    <col min="15121" max="15121" width="10" style="113" customWidth="1"/>
    <col min="15122" max="15122" width="13.85546875" style="113" customWidth="1"/>
    <col min="15123" max="15123" width="15" style="113" customWidth="1"/>
    <col min="15124" max="15126" width="10.28515625" style="113" customWidth="1"/>
    <col min="15127" max="15127" width="14.7109375" style="113" customWidth="1"/>
    <col min="15128" max="15128" width="10.28515625" style="113" customWidth="1"/>
    <col min="15129" max="15129" width="12" style="113" customWidth="1"/>
    <col min="15130" max="15130" width="16.140625" style="113" customWidth="1"/>
    <col min="15131" max="15131" width="12" style="113" customWidth="1"/>
    <col min="15132" max="15132" width="11.7109375" style="113" customWidth="1"/>
    <col min="15133" max="15180" width="10.28515625" style="113" customWidth="1"/>
    <col min="15181" max="15359" width="9.140625" style="113"/>
    <col min="15360" max="15360" width="5.42578125" style="113" customWidth="1"/>
    <col min="15361" max="15361" width="23.5703125" style="113" customWidth="1"/>
    <col min="15362" max="15362" width="6.85546875" style="113" customWidth="1"/>
    <col min="15363" max="15363" width="5.7109375" style="113" customWidth="1"/>
    <col min="15364" max="15366" width="5.28515625" style="113" customWidth="1"/>
    <col min="15367" max="15367" width="5" style="113" customWidth="1"/>
    <col min="15368" max="15368" width="7.7109375" style="113" customWidth="1"/>
    <col min="15369" max="15369" width="6" style="113" customWidth="1"/>
    <col min="15370" max="15370" width="4.7109375" style="113" customWidth="1"/>
    <col min="15371" max="15371" width="6.7109375" style="113" customWidth="1"/>
    <col min="15372" max="15372" width="5.85546875" style="113" customWidth="1"/>
    <col min="15373" max="15373" width="8.140625" style="113" customWidth="1"/>
    <col min="15374" max="15374" width="7.5703125" style="113" customWidth="1"/>
    <col min="15375" max="15375" width="10.85546875" style="113" customWidth="1"/>
    <col min="15376" max="15376" width="9.85546875" style="113" customWidth="1"/>
    <col min="15377" max="15377" width="10" style="113" customWidth="1"/>
    <col min="15378" max="15378" width="13.85546875" style="113" customWidth="1"/>
    <col min="15379" max="15379" width="15" style="113" customWidth="1"/>
    <col min="15380" max="15382" width="10.28515625" style="113" customWidth="1"/>
    <col min="15383" max="15383" width="14.7109375" style="113" customWidth="1"/>
    <col min="15384" max="15384" width="10.28515625" style="113" customWidth="1"/>
    <col min="15385" max="15385" width="12" style="113" customWidth="1"/>
    <col min="15386" max="15386" width="16.140625" style="113" customWidth="1"/>
    <col min="15387" max="15387" width="12" style="113" customWidth="1"/>
    <col min="15388" max="15388" width="11.7109375" style="113" customWidth="1"/>
    <col min="15389" max="15436" width="10.28515625" style="113" customWidth="1"/>
    <col min="15437" max="15615" width="9.140625" style="113"/>
    <col min="15616" max="15616" width="5.42578125" style="113" customWidth="1"/>
    <col min="15617" max="15617" width="23.5703125" style="113" customWidth="1"/>
    <col min="15618" max="15618" width="6.85546875" style="113" customWidth="1"/>
    <col min="15619" max="15619" width="5.7109375" style="113" customWidth="1"/>
    <col min="15620" max="15622" width="5.28515625" style="113" customWidth="1"/>
    <col min="15623" max="15623" width="5" style="113" customWidth="1"/>
    <col min="15624" max="15624" width="7.7109375" style="113" customWidth="1"/>
    <col min="15625" max="15625" width="6" style="113" customWidth="1"/>
    <col min="15626" max="15626" width="4.7109375" style="113" customWidth="1"/>
    <col min="15627" max="15627" width="6.7109375" style="113" customWidth="1"/>
    <col min="15628" max="15628" width="5.85546875" style="113" customWidth="1"/>
    <col min="15629" max="15629" width="8.140625" style="113" customWidth="1"/>
    <col min="15630" max="15630" width="7.5703125" style="113" customWidth="1"/>
    <col min="15631" max="15631" width="10.85546875" style="113" customWidth="1"/>
    <col min="15632" max="15632" width="9.85546875" style="113" customWidth="1"/>
    <col min="15633" max="15633" width="10" style="113" customWidth="1"/>
    <col min="15634" max="15634" width="13.85546875" style="113" customWidth="1"/>
    <col min="15635" max="15635" width="15" style="113" customWidth="1"/>
    <col min="15636" max="15638" width="10.28515625" style="113" customWidth="1"/>
    <col min="15639" max="15639" width="14.7109375" style="113" customWidth="1"/>
    <col min="15640" max="15640" width="10.28515625" style="113" customWidth="1"/>
    <col min="15641" max="15641" width="12" style="113" customWidth="1"/>
    <col min="15642" max="15642" width="16.140625" style="113" customWidth="1"/>
    <col min="15643" max="15643" width="12" style="113" customWidth="1"/>
    <col min="15644" max="15644" width="11.7109375" style="113" customWidth="1"/>
    <col min="15645" max="15692" width="10.28515625" style="113" customWidth="1"/>
    <col min="15693" max="15871" width="9.140625" style="113"/>
    <col min="15872" max="15872" width="5.42578125" style="113" customWidth="1"/>
    <col min="15873" max="15873" width="23.5703125" style="113" customWidth="1"/>
    <col min="15874" max="15874" width="6.85546875" style="113" customWidth="1"/>
    <col min="15875" max="15875" width="5.7109375" style="113" customWidth="1"/>
    <col min="15876" max="15878" width="5.28515625" style="113" customWidth="1"/>
    <col min="15879" max="15879" width="5" style="113" customWidth="1"/>
    <col min="15880" max="15880" width="7.7109375" style="113" customWidth="1"/>
    <col min="15881" max="15881" width="6" style="113" customWidth="1"/>
    <col min="15882" max="15882" width="4.7109375" style="113" customWidth="1"/>
    <col min="15883" max="15883" width="6.7109375" style="113" customWidth="1"/>
    <col min="15884" max="15884" width="5.85546875" style="113" customWidth="1"/>
    <col min="15885" max="15885" width="8.140625" style="113" customWidth="1"/>
    <col min="15886" max="15886" width="7.5703125" style="113" customWidth="1"/>
    <col min="15887" max="15887" width="10.85546875" style="113" customWidth="1"/>
    <col min="15888" max="15888" width="9.85546875" style="113" customWidth="1"/>
    <col min="15889" max="15889" width="10" style="113" customWidth="1"/>
    <col min="15890" max="15890" width="13.85546875" style="113" customWidth="1"/>
    <col min="15891" max="15891" width="15" style="113" customWidth="1"/>
    <col min="15892" max="15894" width="10.28515625" style="113" customWidth="1"/>
    <col min="15895" max="15895" width="14.7109375" style="113" customWidth="1"/>
    <col min="15896" max="15896" width="10.28515625" style="113" customWidth="1"/>
    <col min="15897" max="15897" width="12" style="113" customWidth="1"/>
    <col min="15898" max="15898" width="16.140625" style="113" customWidth="1"/>
    <col min="15899" max="15899" width="12" style="113" customWidth="1"/>
    <col min="15900" max="15900" width="11.7109375" style="113" customWidth="1"/>
    <col min="15901" max="15948" width="10.28515625" style="113" customWidth="1"/>
    <col min="15949" max="16127" width="9.140625" style="113"/>
    <col min="16128" max="16128" width="5.42578125" style="113" customWidth="1"/>
    <col min="16129" max="16129" width="23.5703125" style="113" customWidth="1"/>
    <col min="16130" max="16130" width="6.85546875" style="113" customWidth="1"/>
    <col min="16131" max="16131" width="5.7109375" style="113" customWidth="1"/>
    <col min="16132" max="16134" width="5.28515625" style="113" customWidth="1"/>
    <col min="16135" max="16135" width="5" style="113" customWidth="1"/>
    <col min="16136" max="16136" width="7.7109375" style="113" customWidth="1"/>
    <col min="16137" max="16137" width="6" style="113" customWidth="1"/>
    <col min="16138" max="16138" width="4.7109375" style="113" customWidth="1"/>
    <col min="16139" max="16139" width="6.7109375" style="113" customWidth="1"/>
    <col min="16140" max="16140" width="5.85546875" style="113" customWidth="1"/>
    <col min="16141" max="16141" width="8.140625" style="113" customWidth="1"/>
    <col min="16142" max="16142" width="7.5703125" style="113" customWidth="1"/>
    <col min="16143" max="16143" width="10.85546875" style="113" customWidth="1"/>
    <col min="16144" max="16144" width="9.85546875" style="113" customWidth="1"/>
    <col min="16145" max="16145" width="10" style="113" customWidth="1"/>
    <col min="16146" max="16146" width="13.85546875" style="113" customWidth="1"/>
    <col min="16147" max="16147" width="15" style="113" customWidth="1"/>
    <col min="16148" max="16150" width="10.28515625" style="113" customWidth="1"/>
    <col min="16151" max="16151" width="14.7109375" style="113" customWidth="1"/>
    <col min="16152" max="16152" width="10.28515625" style="113" customWidth="1"/>
    <col min="16153" max="16153" width="12" style="113" customWidth="1"/>
    <col min="16154" max="16154" width="16.140625" style="113" customWidth="1"/>
    <col min="16155" max="16155" width="12" style="113" customWidth="1"/>
    <col min="16156" max="16156" width="11.7109375" style="113" customWidth="1"/>
    <col min="16157" max="16204" width="10.28515625" style="113" customWidth="1"/>
    <col min="16205" max="16384" width="9.140625" style="113"/>
  </cols>
  <sheetData>
    <row r="1" spans="1:77" s="99" customFormat="1" ht="24" customHeight="1">
      <c r="A1" s="94" t="s">
        <v>154</v>
      </c>
      <c r="B1" s="95"/>
      <c r="C1" s="96"/>
      <c r="D1" s="97"/>
      <c r="E1" s="97"/>
      <c r="F1" s="97"/>
      <c r="G1" s="97"/>
      <c r="H1" s="98"/>
      <c r="I1" s="98"/>
      <c r="J1" s="98"/>
      <c r="K1" s="98"/>
      <c r="L1" s="98"/>
      <c r="M1" s="98"/>
      <c r="S1" s="438"/>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1"/>
      <c r="BP1" s="101"/>
      <c r="BQ1" s="101"/>
      <c r="BR1" s="101"/>
      <c r="BS1" s="101"/>
      <c r="BT1" s="101"/>
      <c r="BU1" s="101"/>
      <c r="BV1" s="101"/>
      <c r="BW1" s="101"/>
      <c r="BX1" s="101"/>
      <c r="BY1" s="101"/>
    </row>
    <row r="2" spans="1:77" s="99" customFormat="1" ht="24" customHeight="1">
      <c r="A2" s="94" t="s">
        <v>3</v>
      </c>
      <c r="B2" s="95"/>
      <c r="C2" s="96"/>
      <c r="D2" s="97"/>
      <c r="E2" s="97"/>
      <c r="F2" s="97"/>
      <c r="G2" s="97"/>
      <c r="H2" s="98"/>
      <c r="I2" s="98"/>
      <c r="J2" s="98"/>
      <c r="K2" s="98"/>
      <c r="L2" s="98"/>
      <c r="M2" s="98"/>
      <c r="O2" s="102"/>
      <c r="S2" s="438"/>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1"/>
      <c r="BO2" s="101"/>
      <c r="BP2" s="101"/>
      <c r="BQ2" s="101"/>
      <c r="BR2" s="101"/>
      <c r="BS2" s="101"/>
      <c r="BT2" s="101"/>
      <c r="BU2" s="101"/>
      <c r="BV2" s="101"/>
      <c r="BW2" s="101"/>
      <c r="BX2" s="101"/>
    </row>
    <row r="3" spans="1:77" ht="26.25" customHeight="1" thickBot="1">
      <c r="A3" s="536" t="s">
        <v>155</v>
      </c>
      <c r="B3" s="536"/>
      <c r="C3" s="536"/>
      <c r="D3" s="536"/>
      <c r="E3" s="536"/>
      <c r="F3" s="536"/>
      <c r="G3" s="536"/>
      <c r="H3" s="536"/>
      <c r="I3" s="536"/>
      <c r="J3" s="536"/>
      <c r="K3" s="536"/>
      <c r="L3" s="536"/>
      <c r="M3" s="536"/>
      <c r="N3" s="536"/>
      <c r="O3" s="536"/>
      <c r="P3" s="536"/>
      <c r="Q3" s="536"/>
      <c r="R3" s="536"/>
      <c r="S3" s="536"/>
      <c r="T3" s="103"/>
      <c r="U3" s="104"/>
      <c r="V3" s="105"/>
      <c r="W3" s="106"/>
      <c r="X3" s="107"/>
      <c r="Y3" s="108"/>
      <c r="Z3" s="109"/>
      <c r="AA3" s="105"/>
      <c r="AB3" s="105"/>
      <c r="AC3" s="110"/>
    </row>
    <row r="4" spans="1:77" s="120" customFormat="1" ht="18" customHeight="1" thickTop="1">
      <c r="A4" s="521" t="s">
        <v>156</v>
      </c>
      <c r="B4" s="524" t="s">
        <v>157</v>
      </c>
      <c r="C4" s="524" t="s">
        <v>158</v>
      </c>
      <c r="D4" s="526" t="s">
        <v>159</v>
      </c>
      <c r="E4" s="527"/>
      <c r="F4" s="527"/>
      <c r="G4" s="527"/>
      <c r="H4" s="527"/>
      <c r="I4" s="527"/>
      <c r="J4" s="527"/>
      <c r="K4" s="527"/>
      <c r="L4" s="527"/>
      <c r="M4" s="527"/>
      <c r="N4" s="528"/>
      <c r="O4" s="529" t="s">
        <v>160</v>
      </c>
      <c r="P4" s="524" t="s">
        <v>161</v>
      </c>
      <c r="Q4" s="524" t="s">
        <v>162</v>
      </c>
      <c r="R4" s="524" t="s">
        <v>378</v>
      </c>
      <c r="S4" s="537" t="s">
        <v>17</v>
      </c>
      <c r="T4" s="114"/>
      <c r="U4" s="104"/>
      <c r="V4" s="105"/>
      <c r="W4" s="106"/>
      <c r="X4" s="115"/>
      <c r="Y4" s="116"/>
      <c r="Z4" s="116"/>
      <c r="AA4" s="105"/>
      <c r="AB4" s="105"/>
      <c r="AC4" s="110"/>
      <c r="AD4" s="117"/>
      <c r="AE4" s="117"/>
      <c r="AF4" s="117"/>
      <c r="AG4" s="117"/>
      <c r="AH4" s="117"/>
      <c r="AI4" s="117"/>
      <c r="AJ4" s="117"/>
      <c r="AK4" s="117"/>
      <c r="AL4" s="117"/>
      <c r="AM4" s="117"/>
      <c r="AN4" s="117"/>
      <c r="AO4" s="117"/>
      <c r="AP4" s="117"/>
      <c r="AQ4" s="117"/>
      <c r="AR4" s="117"/>
      <c r="AS4" s="118"/>
      <c r="AT4" s="118"/>
      <c r="AU4" s="118"/>
      <c r="AV4" s="118"/>
      <c r="AW4" s="118"/>
      <c r="AX4" s="118"/>
      <c r="AY4" s="118"/>
      <c r="AZ4" s="118"/>
      <c r="BA4" s="118"/>
      <c r="BB4" s="118"/>
      <c r="BC4" s="118"/>
      <c r="BD4" s="118"/>
      <c r="BE4" s="118"/>
      <c r="BF4" s="118"/>
      <c r="BG4" s="118"/>
      <c r="BH4" s="118"/>
      <c r="BI4" s="118"/>
      <c r="BJ4" s="118"/>
      <c r="BK4" s="118"/>
      <c r="BL4" s="118"/>
      <c r="BM4" s="118"/>
      <c r="BN4" s="119"/>
      <c r="BO4" s="119"/>
      <c r="BP4" s="119"/>
      <c r="BQ4" s="119"/>
      <c r="BR4" s="119"/>
      <c r="BS4" s="119"/>
      <c r="BT4" s="119"/>
      <c r="BU4" s="119"/>
      <c r="BV4" s="119"/>
      <c r="BW4" s="119"/>
      <c r="BX4" s="119"/>
    </row>
    <row r="5" spans="1:77" s="120" customFormat="1" ht="16.5" customHeight="1">
      <c r="A5" s="522"/>
      <c r="B5" s="525"/>
      <c r="C5" s="525"/>
      <c r="D5" s="514" t="s">
        <v>18</v>
      </c>
      <c r="E5" s="514" t="s">
        <v>19</v>
      </c>
      <c r="F5" s="533" t="s">
        <v>163</v>
      </c>
      <c r="G5" s="514" t="s">
        <v>164</v>
      </c>
      <c r="H5" s="516" t="s">
        <v>21</v>
      </c>
      <c r="I5" s="517"/>
      <c r="J5" s="514" t="s">
        <v>22</v>
      </c>
      <c r="K5" s="516" t="s">
        <v>23</v>
      </c>
      <c r="L5" s="517"/>
      <c r="M5" s="514" t="s">
        <v>165</v>
      </c>
      <c r="N5" s="514" t="s">
        <v>166</v>
      </c>
      <c r="O5" s="525"/>
      <c r="P5" s="525"/>
      <c r="Q5" s="525"/>
      <c r="R5" s="525"/>
      <c r="S5" s="538"/>
      <c r="T5" s="114"/>
      <c r="U5" s="104"/>
      <c r="V5" s="105"/>
      <c r="W5" s="106"/>
      <c r="X5" s="121"/>
      <c r="Y5" s="116"/>
      <c r="Z5" s="116"/>
      <c r="AA5" s="105"/>
      <c r="AB5" s="105"/>
      <c r="AC5" s="110"/>
      <c r="AD5" s="117"/>
      <c r="AE5" s="117"/>
      <c r="AF5" s="117"/>
      <c r="AG5" s="117"/>
      <c r="AH5" s="117"/>
      <c r="AI5" s="117"/>
      <c r="AJ5" s="117"/>
      <c r="AK5" s="117"/>
      <c r="AL5" s="117"/>
      <c r="AM5" s="117"/>
      <c r="AN5" s="117"/>
      <c r="AO5" s="117"/>
      <c r="AP5" s="117"/>
      <c r="AQ5" s="117"/>
      <c r="AR5" s="117"/>
      <c r="AS5" s="118"/>
      <c r="AT5" s="118"/>
      <c r="AU5" s="118"/>
      <c r="AV5" s="118"/>
      <c r="AW5" s="118"/>
      <c r="AX5" s="118"/>
      <c r="AY5" s="118"/>
      <c r="AZ5" s="118"/>
      <c r="BA5" s="118"/>
      <c r="BB5" s="118"/>
      <c r="BC5" s="118"/>
      <c r="BD5" s="118"/>
      <c r="BE5" s="118"/>
      <c r="BF5" s="118"/>
      <c r="BG5" s="118"/>
      <c r="BH5" s="118"/>
      <c r="BI5" s="118"/>
      <c r="BJ5" s="118"/>
      <c r="BK5" s="118"/>
      <c r="BL5" s="118"/>
      <c r="BM5" s="118"/>
      <c r="BN5" s="119"/>
      <c r="BO5" s="119"/>
      <c r="BP5" s="119"/>
      <c r="BQ5" s="119"/>
      <c r="BR5" s="119"/>
      <c r="BS5" s="119"/>
      <c r="BT5" s="119"/>
      <c r="BU5" s="119"/>
      <c r="BV5" s="119"/>
      <c r="BW5" s="119"/>
      <c r="BX5" s="119"/>
    </row>
    <row r="6" spans="1:77" s="128" customFormat="1" ht="38.25" customHeight="1">
      <c r="A6" s="523"/>
      <c r="B6" s="515"/>
      <c r="C6" s="515"/>
      <c r="D6" s="515"/>
      <c r="E6" s="515"/>
      <c r="F6" s="515"/>
      <c r="G6" s="535"/>
      <c r="H6" s="122" t="s">
        <v>167</v>
      </c>
      <c r="I6" s="122" t="s">
        <v>168</v>
      </c>
      <c r="J6" s="515"/>
      <c r="K6" s="122" t="s">
        <v>167</v>
      </c>
      <c r="L6" s="122" t="s">
        <v>168</v>
      </c>
      <c r="M6" s="515"/>
      <c r="N6" s="515"/>
      <c r="O6" s="515"/>
      <c r="P6" s="515"/>
      <c r="Q6" s="515"/>
      <c r="R6" s="515"/>
      <c r="S6" s="539"/>
      <c r="T6" s="123"/>
      <c r="U6" s="124"/>
      <c r="V6" s="125"/>
      <c r="W6" s="125"/>
      <c r="X6" s="123"/>
      <c r="Y6" s="126"/>
      <c r="Z6" s="127"/>
      <c r="AA6" s="125"/>
      <c r="AB6" s="125"/>
      <c r="AC6" s="125"/>
      <c r="AD6" s="117"/>
      <c r="AE6" s="117"/>
      <c r="AF6" s="117"/>
      <c r="AG6" s="117"/>
      <c r="AH6" s="117"/>
      <c r="AI6" s="117"/>
      <c r="AJ6" s="117"/>
      <c r="AK6" s="117"/>
      <c r="AL6" s="117"/>
      <c r="AM6" s="117"/>
      <c r="AN6" s="117"/>
      <c r="AO6" s="117"/>
      <c r="AP6" s="117"/>
      <c r="AQ6" s="117"/>
      <c r="AR6" s="117"/>
      <c r="AS6" s="118"/>
      <c r="AT6" s="118"/>
      <c r="AU6" s="118"/>
      <c r="AV6" s="118"/>
      <c r="AW6" s="118"/>
      <c r="AX6" s="118"/>
      <c r="AY6" s="118"/>
      <c r="AZ6" s="118"/>
      <c r="BA6" s="118"/>
      <c r="BB6" s="118"/>
      <c r="BC6" s="118"/>
      <c r="BD6" s="118"/>
      <c r="BE6" s="118"/>
      <c r="BF6" s="118"/>
      <c r="BG6" s="118"/>
      <c r="BH6" s="118"/>
      <c r="BI6" s="118"/>
      <c r="BJ6" s="118"/>
      <c r="BK6" s="118"/>
      <c r="BL6" s="118"/>
      <c r="BM6" s="118"/>
      <c r="BN6" s="119"/>
      <c r="BO6" s="119"/>
      <c r="BP6" s="119"/>
      <c r="BQ6" s="119"/>
      <c r="BR6" s="119"/>
      <c r="BS6" s="119"/>
      <c r="BT6" s="119"/>
      <c r="BU6" s="119"/>
      <c r="BV6" s="119"/>
      <c r="BW6" s="119"/>
      <c r="BX6" s="119"/>
    </row>
    <row r="7" spans="1:77" s="119" customFormat="1" ht="15.75">
      <c r="A7" s="129" t="s">
        <v>36</v>
      </c>
      <c r="B7" s="130" t="s">
        <v>174</v>
      </c>
      <c r="C7" s="122"/>
      <c r="D7" s="122"/>
      <c r="E7" s="122"/>
      <c r="F7" s="131"/>
      <c r="G7" s="122"/>
      <c r="H7" s="122"/>
      <c r="I7" s="122"/>
      <c r="J7" s="122"/>
      <c r="K7" s="122"/>
      <c r="L7" s="122"/>
      <c r="M7" s="132"/>
      <c r="N7" s="122"/>
      <c r="O7" s="133"/>
      <c r="P7" s="122"/>
      <c r="Q7" s="122"/>
      <c r="R7" s="122"/>
      <c r="S7" s="469"/>
      <c r="T7" s="468"/>
      <c r="U7" s="135"/>
      <c r="V7" s="136"/>
      <c r="W7" s="137"/>
      <c r="X7" s="138"/>
      <c r="Y7" s="139"/>
      <c r="Z7" s="140"/>
      <c r="AA7" s="141"/>
      <c r="AB7" s="138"/>
      <c r="AC7" s="142"/>
      <c r="AD7" s="117"/>
      <c r="AE7" s="117"/>
      <c r="AF7" s="117"/>
      <c r="AG7" s="117"/>
      <c r="AH7" s="117"/>
      <c r="AI7" s="117"/>
      <c r="AJ7" s="117"/>
      <c r="AK7" s="117"/>
      <c r="AL7" s="117"/>
      <c r="AM7" s="117"/>
      <c r="AN7" s="117"/>
      <c r="AO7" s="117"/>
      <c r="AP7" s="117"/>
      <c r="AQ7" s="117"/>
      <c r="AR7" s="117"/>
      <c r="AS7" s="118"/>
      <c r="AT7" s="118"/>
      <c r="AU7" s="118"/>
      <c r="AV7" s="118"/>
      <c r="AW7" s="118"/>
      <c r="AX7" s="118"/>
      <c r="AY7" s="118"/>
      <c r="AZ7" s="118"/>
      <c r="BA7" s="118"/>
      <c r="BB7" s="118"/>
      <c r="BC7" s="118"/>
      <c r="BD7" s="118"/>
      <c r="BE7" s="118"/>
      <c r="BF7" s="118"/>
      <c r="BG7" s="118"/>
      <c r="BH7" s="118"/>
      <c r="BI7" s="118"/>
      <c r="BJ7" s="118"/>
      <c r="BK7" s="118"/>
      <c r="BL7" s="118"/>
      <c r="BM7" s="118"/>
    </row>
    <row r="8" spans="1:77" s="453" customFormat="1" ht="15.75" customHeight="1">
      <c r="A8" s="310">
        <v>1</v>
      </c>
      <c r="B8" s="311" t="s">
        <v>176</v>
      </c>
      <c r="C8" s="312">
        <v>5.42</v>
      </c>
      <c r="D8" s="312">
        <v>0.7</v>
      </c>
      <c r="E8" s="312">
        <v>0.3</v>
      </c>
      <c r="F8" s="313"/>
      <c r="G8" s="312"/>
      <c r="H8" s="312">
        <v>60</v>
      </c>
      <c r="I8" s="314">
        <f t="shared" ref="I8:I39" si="0">(C8+D8+L8)*H8/100</f>
        <v>3.6719999999999997</v>
      </c>
      <c r="J8" s="312">
        <v>0.3</v>
      </c>
      <c r="K8" s="315"/>
      <c r="L8" s="316"/>
      <c r="M8" s="317">
        <v>0.3</v>
      </c>
      <c r="N8" s="314">
        <f>(D8+E8+J8+G8+F8+I8+L8+M8)</f>
        <v>5.2719999999999994</v>
      </c>
      <c r="O8" s="314"/>
      <c r="P8" s="315"/>
      <c r="Q8" s="315"/>
      <c r="R8" s="315"/>
      <c r="S8" s="439" t="s">
        <v>351</v>
      </c>
      <c r="T8" s="134"/>
      <c r="U8" s="135"/>
      <c r="V8" s="460"/>
      <c r="W8" s="461"/>
      <c r="X8" s="432"/>
      <c r="Y8" s="158"/>
      <c r="Z8" s="140"/>
      <c r="AA8" s="462"/>
      <c r="AB8" s="432"/>
      <c r="AC8" s="463"/>
      <c r="AD8" s="450"/>
      <c r="AE8" s="452"/>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row>
    <row r="9" spans="1:77" ht="15.75" customHeight="1">
      <c r="A9" s="310">
        <v>2</v>
      </c>
      <c r="B9" s="318" t="s">
        <v>178</v>
      </c>
      <c r="C9" s="312">
        <v>3.99</v>
      </c>
      <c r="D9" s="312">
        <v>0.4</v>
      </c>
      <c r="E9" s="319">
        <v>0.3</v>
      </c>
      <c r="F9" s="313"/>
      <c r="G9" s="312"/>
      <c r="H9" s="312">
        <v>20</v>
      </c>
      <c r="I9" s="314">
        <f t="shared" si="0"/>
        <v>0.87800000000000011</v>
      </c>
      <c r="J9" s="312">
        <v>0.2</v>
      </c>
      <c r="K9" s="315"/>
      <c r="L9" s="314"/>
      <c r="M9" s="317">
        <v>0.3</v>
      </c>
      <c r="N9" s="314">
        <f t="shared" ref="N9:N72" si="1">(D9+E9+J9+F9+I9+L9+M9)</f>
        <v>2.0779999999999998</v>
      </c>
      <c r="O9" s="314"/>
      <c r="P9" s="315"/>
      <c r="Q9" s="315"/>
      <c r="R9" s="315"/>
      <c r="S9" s="371"/>
      <c r="T9" s="134"/>
      <c r="U9" s="135"/>
      <c r="V9" s="136"/>
      <c r="W9" s="137"/>
      <c r="X9" s="138"/>
      <c r="Y9" s="139"/>
      <c r="Z9" s="140"/>
      <c r="AA9" s="374"/>
      <c r="AB9" s="138"/>
      <c r="AC9" s="149"/>
      <c r="AE9" s="117"/>
    </row>
    <row r="10" spans="1:77" ht="15.75" customHeight="1">
      <c r="A10" s="310">
        <v>3</v>
      </c>
      <c r="B10" s="318" t="s">
        <v>180</v>
      </c>
      <c r="C10" s="316">
        <v>3.03</v>
      </c>
      <c r="D10" s="312">
        <v>0.3</v>
      </c>
      <c r="E10" s="319">
        <v>0.3</v>
      </c>
      <c r="F10" s="313"/>
      <c r="G10" s="312"/>
      <c r="H10" s="319">
        <v>20</v>
      </c>
      <c r="I10" s="314">
        <f t="shared" si="0"/>
        <v>0.66599999999999993</v>
      </c>
      <c r="J10" s="312"/>
      <c r="K10" s="315"/>
      <c r="L10" s="320"/>
      <c r="M10" s="321"/>
      <c r="N10" s="314">
        <f t="shared" si="1"/>
        <v>1.266</v>
      </c>
      <c r="O10" s="314"/>
      <c r="P10" s="315"/>
      <c r="Q10" s="315"/>
      <c r="R10" s="315"/>
      <c r="S10" s="371"/>
      <c r="T10" s="134"/>
      <c r="U10" s="135"/>
      <c r="V10" s="136"/>
      <c r="W10" s="137"/>
      <c r="X10" s="138"/>
      <c r="Y10" s="139"/>
      <c r="Z10" s="140"/>
      <c r="AA10" s="374"/>
      <c r="AB10" s="138"/>
      <c r="AC10" s="149"/>
      <c r="AE10" s="117"/>
    </row>
    <row r="11" spans="1:77" s="151" customFormat="1" ht="15.75" customHeight="1">
      <c r="A11" s="310">
        <v>4</v>
      </c>
      <c r="B11" s="318" t="s">
        <v>183</v>
      </c>
      <c r="C11" s="312">
        <v>2.86</v>
      </c>
      <c r="D11" s="312"/>
      <c r="E11" s="312">
        <v>0.3</v>
      </c>
      <c r="F11" s="313"/>
      <c r="G11" s="312"/>
      <c r="H11" s="312">
        <v>20</v>
      </c>
      <c r="I11" s="314">
        <f t="shared" si="0"/>
        <v>0.57199999999999995</v>
      </c>
      <c r="J11" s="312"/>
      <c r="K11" s="315"/>
      <c r="L11" s="320"/>
      <c r="M11" s="321"/>
      <c r="N11" s="314">
        <f t="shared" si="1"/>
        <v>0.87199999999999989</v>
      </c>
      <c r="O11" s="314"/>
      <c r="P11" s="315"/>
      <c r="Q11" s="315"/>
      <c r="R11" s="315"/>
      <c r="S11" s="371"/>
      <c r="T11" s="134"/>
      <c r="U11" s="135"/>
      <c r="V11" s="136"/>
      <c r="W11" s="137"/>
      <c r="X11" s="138"/>
      <c r="Y11" s="139"/>
      <c r="Z11" s="140"/>
      <c r="AA11" s="374">
        <v>0.2</v>
      </c>
      <c r="AB11" s="138"/>
      <c r="AC11" s="149"/>
      <c r="AD11" s="111"/>
      <c r="AE11" s="117"/>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2"/>
      <c r="BO11" s="112"/>
      <c r="BP11" s="112"/>
      <c r="BQ11" s="112"/>
      <c r="BR11" s="112"/>
      <c r="BS11" s="112"/>
      <c r="BT11" s="112"/>
      <c r="BU11" s="112"/>
      <c r="BV11" s="112"/>
      <c r="BW11" s="112"/>
      <c r="BX11" s="112"/>
    </row>
    <row r="12" spans="1:77" ht="15.75" customHeight="1">
      <c r="A12" s="310">
        <v>5</v>
      </c>
      <c r="B12" s="318" t="s">
        <v>185</v>
      </c>
      <c r="C12" s="316">
        <v>2.66</v>
      </c>
      <c r="D12" s="312"/>
      <c r="E12" s="319">
        <v>0.3</v>
      </c>
      <c r="F12" s="313"/>
      <c r="G12" s="312"/>
      <c r="H12" s="319">
        <v>20</v>
      </c>
      <c r="I12" s="314">
        <f t="shared" si="0"/>
        <v>0.53200000000000003</v>
      </c>
      <c r="J12" s="312"/>
      <c r="K12" s="315"/>
      <c r="L12" s="314"/>
      <c r="M12" s="317"/>
      <c r="N12" s="314">
        <f t="shared" si="1"/>
        <v>0.83200000000000007</v>
      </c>
      <c r="O12" s="314"/>
      <c r="P12" s="315"/>
      <c r="Q12" s="315"/>
      <c r="R12" s="315"/>
      <c r="S12" s="371"/>
      <c r="T12" s="134"/>
      <c r="U12" s="135"/>
      <c r="V12" s="136"/>
      <c r="W12" s="137"/>
      <c r="X12" s="138"/>
      <c r="Y12" s="139"/>
      <c r="Z12" s="140"/>
      <c r="AA12" s="374"/>
      <c r="AB12" s="138"/>
      <c r="AC12" s="149"/>
      <c r="AE12" s="117"/>
    </row>
    <row r="13" spans="1:77" ht="15.75" customHeight="1">
      <c r="A13" s="310">
        <v>6</v>
      </c>
      <c r="B13" s="318" t="s">
        <v>187</v>
      </c>
      <c r="C13" s="312">
        <v>2.72</v>
      </c>
      <c r="D13" s="312"/>
      <c r="E13" s="312">
        <v>0.3</v>
      </c>
      <c r="F13" s="313"/>
      <c r="G13" s="312"/>
      <c r="H13" s="312">
        <v>20</v>
      </c>
      <c r="I13" s="314">
        <f t="shared" si="0"/>
        <v>0.54400000000000004</v>
      </c>
      <c r="J13" s="312"/>
      <c r="K13" s="315"/>
      <c r="L13" s="320"/>
      <c r="M13" s="321"/>
      <c r="N13" s="314">
        <f t="shared" si="1"/>
        <v>0.84400000000000008</v>
      </c>
      <c r="O13" s="314"/>
      <c r="P13" s="315"/>
      <c r="Q13" s="315"/>
      <c r="R13" s="315"/>
      <c r="S13" s="371"/>
      <c r="T13" s="134"/>
      <c r="U13" s="135"/>
      <c r="V13" s="136"/>
      <c r="W13" s="137"/>
      <c r="X13" s="138"/>
      <c r="Y13" s="139"/>
      <c r="Z13" s="140"/>
      <c r="AA13" s="374"/>
      <c r="AB13" s="138"/>
      <c r="AC13" s="149"/>
      <c r="AE13" s="117"/>
    </row>
    <row r="14" spans="1:77" ht="15.75" customHeight="1">
      <c r="A14" s="310">
        <v>7</v>
      </c>
      <c r="B14" s="318" t="s">
        <v>189</v>
      </c>
      <c r="C14" s="312">
        <v>4.0599999999999996</v>
      </c>
      <c r="D14" s="312">
        <v>0.3</v>
      </c>
      <c r="E14" s="312">
        <v>0.3</v>
      </c>
      <c r="F14" s="313"/>
      <c r="G14" s="312"/>
      <c r="H14" s="312">
        <v>40</v>
      </c>
      <c r="I14" s="314">
        <f t="shared" si="0"/>
        <v>1.9226399999999999</v>
      </c>
      <c r="J14" s="312"/>
      <c r="K14" s="315">
        <v>11</v>
      </c>
      <c r="L14" s="314">
        <f>C14*K14/100</f>
        <v>0.44659999999999994</v>
      </c>
      <c r="M14" s="317"/>
      <c r="N14" s="314">
        <f t="shared" si="1"/>
        <v>2.9692400000000001</v>
      </c>
      <c r="O14" s="314"/>
      <c r="P14" s="315"/>
      <c r="Q14" s="315"/>
      <c r="R14" s="315"/>
      <c r="S14" s="371"/>
      <c r="T14" s="134"/>
      <c r="U14" s="135"/>
      <c r="V14" s="136"/>
      <c r="W14" s="137"/>
      <c r="X14" s="138"/>
      <c r="Y14" s="139"/>
      <c r="Z14" s="140"/>
      <c r="AA14" s="374"/>
      <c r="AB14" s="138"/>
      <c r="AC14" s="142"/>
      <c r="AE14" s="117"/>
    </row>
    <row r="15" spans="1:77" s="154" customFormat="1" ht="15.75" customHeight="1">
      <c r="A15" s="310">
        <v>8</v>
      </c>
      <c r="B15" s="318" t="s">
        <v>65</v>
      </c>
      <c r="C15" s="316">
        <v>3</v>
      </c>
      <c r="D15" s="312">
        <v>0.4</v>
      </c>
      <c r="E15" s="319">
        <v>0.3</v>
      </c>
      <c r="F15" s="313"/>
      <c r="G15" s="312"/>
      <c r="H15" s="319">
        <v>40</v>
      </c>
      <c r="I15" s="314">
        <f t="shared" si="0"/>
        <v>1.36</v>
      </c>
      <c r="J15" s="312"/>
      <c r="K15" s="315"/>
      <c r="L15" s="314"/>
      <c r="M15" s="317"/>
      <c r="N15" s="314">
        <f t="shared" si="1"/>
        <v>2.06</v>
      </c>
      <c r="O15" s="314"/>
      <c r="P15" s="315"/>
      <c r="Q15" s="315"/>
      <c r="R15" s="315"/>
      <c r="S15" s="371"/>
      <c r="T15" s="134"/>
      <c r="U15" s="135"/>
      <c r="V15" s="136"/>
      <c r="W15" s="137"/>
      <c r="X15" s="138"/>
      <c r="Y15" s="139"/>
      <c r="Z15" s="140"/>
      <c r="AA15" s="374"/>
      <c r="AB15" s="138"/>
      <c r="AC15" s="149"/>
      <c r="AD15" s="152"/>
      <c r="AE15" s="117"/>
      <c r="AF15" s="152"/>
      <c r="AG15" s="152"/>
      <c r="AH15" s="152"/>
      <c r="AI15" s="152"/>
      <c r="AJ15" s="152"/>
      <c r="AK15" s="152"/>
      <c r="AL15" s="152"/>
      <c r="AM15" s="152"/>
      <c r="AN15" s="152"/>
      <c r="AO15" s="152"/>
      <c r="AP15" s="152"/>
      <c r="AQ15" s="152"/>
      <c r="AR15" s="152"/>
      <c r="AS15" s="152"/>
      <c r="AT15" s="152"/>
      <c r="AU15" s="153"/>
      <c r="AV15" s="153"/>
      <c r="AW15" s="153"/>
      <c r="AX15" s="153"/>
      <c r="AY15" s="153"/>
      <c r="AZ15" s="153"/>
      <c r="BA15" s="153"/>
      <c r="BB15" s="153"/>
      <c r="BC15" s="153"/>
      <c r="BD15" s="153"/>
      <c r="BE15" s="153"/>
      <c r="BF15" s="153"/>
      <c r="BG15" s="153"/>
      <c r="BH15" s="153"/>
      <c r="BI15" s="153"/>
      <c r="BJ15" s="153"/>
      <c r="BK15" s="153"/>
      <c r="BL15" s="153"/>
      <c r="BM15" s="153"/>
      <c r="BN15" s="153"/>
    </row>
    <row r="16" spans="1:77" s="486" customFormat="1" ht="15.75" customHeight="1">
      <c r="A16" s="310">
        <v>9</v>
      </c>
      <c r="B16" s="322" t="s">
        <v>193</v>
      </c>
      <c r="C16" s="323">
        <v>2.66</v>
      </c>
      <c r="D16" s="313"/>
      <c r="E16" s="313">
        <v>0.3</v>
      </c>
      <c r="F16" s="313"/>
      <c r="G16" s="313"/>
      <c r="H16" s="313">
        <v>40</v>
      </c>
      <c r="I16" s="324">
        <f t="shared" si="0"/>
        <v>1.0640000000000001</v>
      </c>
      <c r="J16" s="313"/>
      <c r="K16" s="325"/>
      <c r="L16" s="324"/>
      <c r="M16" s="326"/>
      <c r="N16" s="324">
        <f t="shared" si="1"/>
        <v>1.3640000000000001</v>
      </c>
      <c r="O16" s="324"/>
      <c r="P16" s="315"/>
      <c r="Q16" s="315"/>
      <c r="R16" s="315"/>
      <c r="S16" s="389"/>
      <c r="T16" s="155"/>
      <c r="U16" s="156"/>
      <c r="V16" s="433"/>
      <c r="W16" s="434"/>
      <c r="X16" s="158"/>
      <c r="Y16" s="158"/>
      <c r="Z16" s="158"/>
      <c r="AA16" s="462">
        <v>0.2</v>
      </c>
      <c r="AB16" s="158"/>
      <c r="AC16" s="158"/>
      <c r="AD16" s="485"/>
      <c r="AE16" s="452"/>
      <c r="AF16" s="485"/>
      <c r="AG16" s="485"/>
      <c r="AH16" s="485"/>
      <c r="AI16" s="485"/>
      <c r="AJ16" s="485"/>
      <c r="AK16" s="485"/>
      <c r="AL16" s="485"/>
      <c r="AM16" s="485"/>
      <c r="AN16" s="485"/>
      <c r="AO16" s="485"/>
      <c r="AP16" s="485"/>
      <c r="AQ16" s="485"/>
      <c r="AR16" s="485"/>
      <c r="AS16" s="485"/>
      <c r="AT16" s="485"/>
      <c r="AU16" s="485"/>
      <c r="AV16" s="485"/>
      <c r="AW16" s="485"/>
      <c r="AX16" s="485"/>
      <c r="AY16" s="485"/>
      <c r="AZ16" s="485"/>
      <c r="BA16" s="485"/>
      <c r="BB16" s="485"/>
      <c r="BC16" s="485"/>
      <c r="BD16" s="485"/>
      <c r="BE16" s="485"/>
      <c r="BF16" s="485"/>
      <c r="BG16" s="485"/>
      <c r="BH16" s="485"/>
      <c r="BI16" s="485"/>
      <c r="BJ16" s="485"/>
      <c r="BK16" s="485"/>
      <c r="BL16" s="485"/>
      <c r="BM16" s="485"/>
      <c r="BN16" s="485"/>
    </row>
    <row r="17" spans="1:76" ht="15.75" customHeight="1">
      <c r="A17" s="310">
        <v>10</v>
      </c>
      <c r="B17" s="318" t="s">
        <v>194</v>
      </c>
      <c r="C17" s="316">
        <v>2.66</v>
      </c>
      <c r="D17" s="312"/>
      <c r="E17" s="319">
        <v>0.3</v>
      </c>
      <c r="F17" s="313">
        <v>0.2</v>
      </c>
      <c r="G17" s="312"/>
      <c r="H17" s="319">
        <v>40</v>
      </c>
      <c r="I17" s="314">
        <f t="shared" si="0"/>
        <v>1.0640000000000001</v>
      </c>
      <c r="J17" s="312"/>
      <c r="K17" s="315"/>
      <c r="L17" s="314"/>
      <c r="M17" s="317"/>
      <c r="N17" s="314">
        <f t="shared" si="1"/>
        <v>1.5640000000000001</v>
      </c>
      <c r="O17" s="314"/>
      <c r="P17" s="315"/>
      <c r="Q17" s="315"/>
      <c r="R17" s="315"/>
      <c r="S17" s="371"/>
      <c r="T17" s="105"/>
      <c r="U17" s="104"/>
      <c r="V17" s="513"/>
      <c r="W17" s="513"/>
      <c r="X17" s="107"/>
      <c r="Y17" s="108"/>
      <c r="Z17" s="159"/>
      <c r="AA17" s="375">
        <v>0.2</v>
      </c>
      <c r="AB17" s="105"/>
      <c r="AC17" s="110"/>
      <c r="AE17" s="117"/>
    </row>
    <row r="18" spans="1:76" s="154" customFormat="1" ht="15.75" customHeight="1">
      <c r="A18" s="310">
        <v>11</v>
      </c>
      <c r="B18" s="322" t="s">
        <v>195</v>
      </c>
      <c r="C18" s="316">
        <v>2.46</v>
      </c>
      <c r="D18" s="312"/>
      <c r="E18" s="319"/>
      <c r="F18" s="313"/>
      <c r="G18" s="312"/>
      <c r="H18" s="319"/>
      <c r="I18" s="314">
        <f t="shared" si="0"/>
        <v>0</v>
      </c>
      <c r="J18" s="312"/>
      <c r="K18" s="315"/>
      <c r="L18" s="314"/>
      <c r="M18" s="317"/>
      <c r="N18" s="314">
        <f t="shared" si="1"/>
        <v>0</v>
      </c>
      <c r="O18" s="314"/>
      <c r="P18" s="315"/>
      <c r="Q18" s="315"/>
      <c r="R18" s="315"/>
      <c r="S18" s="371" t="s">
        <v>196</v>
      </c>
      <c r="T18" s="138"/>
      <c r="U18" s="160"/>
      <c r="V18" s="513"/>
      <c r="W18" s="513"/>
      <c r="X18" s="107"/>
      <c r="Y18" s="161"/>
      <c r="Z18" s="162"/>
      <c r="AA18" s="376"/>
      <c r="AB18" s="105"/>
      <c r="AC18" s="110"/>
      <c r="AD18" s="152"/>
      <c r="AE18" s="117"/>
      <c r="AF18" s="152"/>
      <c r="AG18" s="152"/>
      <c r="AH18" s="152"/>
      <c r="AI18" s="152"/>
      <c r="AJ18" s="152"/>
      <c r="AK18" s="152"/>
      <c r="AL18" s="152"/>
      <c r="AM18" s="152"/>
      <c r="AN18" s="152"/>
      <c r="AO18" s="152"/>
      <c r="AP18" s="152"/>
      <c r="AQ18" s="152"/>
      <c r="AR18" s="152"/>
      <c r="AS18" s="152"/>
      <c r="AT18" s="152"/>
      <c r="AU18" s="153"/>
      <c r="AV18" s="153"/>
      <c r="AW18" s="153"/>
      <c r="AX18" s="153"/>
      <c r="AY18" s="153"/>
      <c r="AZ18" s="153"/>
      <c r="BA18" s="153"/>
      <c r="BB18" s="153"/>
      <c r="BC18" s="153"/>
      <c r="BD18" s="153"/>
      <c r="BE18" s="153"/>
      <c r="BF18" s="153"/>
      <c r="BG18" s="153"/>
      <c r="BH18" s="153"/>
      <c r="BI18" s="153"/>
      <c r="BJ18" s="153"/>
      <c r="BK18" s="153"/>
      <c r="BL18" s="153"/>
      <c r="BM18" s="153"/>
      <c r="BN18" s="153"/>
    </row>
    <row r="19" spans="1:76" ht="15.75" customHeight="1">
      <c r="A19" s="310">
        <v>12</v>
      </c>
      <c r="B19" s="318" t="s">
        <v>197</v>
      </c>
      <c r="C19" s="316">
        <v>4.6500000000000004</v>
      </c>
      <c r="D19" s="312">
        <v>0.4</v>
      </c>
      <c r="E19" s="312">
        <v>0.3</v>
      </c>
      <c r="F19" s="313"/>
      <c r="G19" s="312"/>
      <c r="H19" s="319">
        <v>70</v>
      </c>
      <c r="I19" s="314">
        <f t="shared" si="0"/>
        <v>3.5350000000000006</v>
      </c>
      <c r="J19" s="312"/>
      <c r="K19" s="315"/>
      <c r="L19" s="314"/>
      <c r="M19" s="317">
        <v>0.3</v>
      </c>
      <c r="N19" s="314">
        <f t="shared" si="1"/>
        <v>4.5350000000000001</v>
      </c>
      <c r="O19" s="314"/>
      <c r="P19" s="315"/>
      <c r="Q19" s="315"/>
      <c r="R19" s="315"/>
      <c r="S19" s="389"/>
      <c r="T19" s="138"/>
      <c r="U19" s="160"/>
      <c r="V19" s="513"/>
      <c r="W19" s="513"/>
      <c r="X19" s="107"/>
      <c r="Y19" s="161"/>
      <c r="Z19" s="162"/>
      <c r="AA19" s="376"/>
      <c r="AB19" s="105"/>
      <c r="AC19" s="110"/>
      <c r="AE19" s="117"/>
    </row>
    <row r="20" spans="1:76" ht="15.75" customHeight="1">
      <c r="A20" s="310">
        <v>13</v>
      </c>
      <c r="B20" s="318" t="s">
        <v>198</v>
      </c>
      <c r="C20" s="316">
        <v>4.0599999999999996</v>
      </c>
      <c r="D20" s="312"/>
      <c r="E20" s="319">
        <v>0.3</v>
      </c>
      <c r="F20" s="313"/>
      <c r="G20" s="312"/>
      <c r="H20" s="312">
        <v>40</v>
      </c>
      <c r="I20" s="314">
        <f t="shared" si="0"/>
        <v>1.7214399999999999</v>
      </c>
      <c r="J20" s="312"/>
      <c r="K20" s="315">
        <v>6</v>
      </c>
      <c r="L20" s="314">
        <f>C20*K20/100</f>
        <v>0.24359999999999998</v>
      </c>
      <c r="M20" s="317"/>
      <c r="N20" s="314">
        <f t="shared" si="1"/>
        <v>2.2650399999999995</v>
      </c>
      <c r="O20" s="314"/>
      <c r="P20" s="315"/>
      <c r="Q20" s="315"/>
      <c r="R20" s="315"/>
      <c r="S20" s="371"/>
      <c r="T20" s="138"/>
      <c r="U20" s="160"/>
      <c r="V20" s="513"/>
      <c r="W20" s="513"/>
      <c r="X20" s="107"/>
      <c r="Y20" s="161"/>
      <c r="Z20" s="162"/>
      <c r="AA20" s="377"/>
      <c r="AB20" s="105"/>
      <c r="AC20" s="110"/>
      <c r="AE20" s="117"/>
    </row>
    <row r="21" spans="1:76" ht="15.75" customHeight="1">
      <c r="A21" s="310">
        <v>14</v>
      </c>
      <c r="B21" s="318" t="s">
        <v>44</v>
      </c>
      <c r="C21" s="316">
        <v>2.46</v>
      </c>
      <c r="D21" s="312"/>
      <c r="E21" s="312">
        <v>0.3</v>
      </c>
      <c r="F21" s="326"/>
      <c r="G21" s="317"/>
      <c r="H21" s="319">
        <v>40</v>
      </c>
      <c r="I21" s="314">
        <f t="shared" si="0"/>
        <v>0.9840000000000001</v>
      </c>
      <c r="J21" s="312"/>
      <c r="K21" s="315"/>
      <c r="L21" s="314"/>
      <c r="M21" s="317"/>
      <c r="N21" s="314">
        <f t="shared" si="1"/>
        <v>1.284</v>
      </c>
      <c r="O21" s="314"/>
      <c r="P21" s="315"/>
      <c r="Q21" s="315"/>
      <c r="R21" s="315"/>
      <c r="S21" s="371"/>
      <c r="T21" s="134"/>
      <c r="U21" s="160"/>
      <c r="V21" s="513"/>
      <c r="W21" s="513"/>
      <c r="X21" s="107"/>
      <c r="Y21" s="164"/>
      <c r="Z21" s="165"/>
      <c r="AA21" s="378"/>
      <c r="AB21" s="105"/>
      <c r="AC21" s="110"/>
      <c r="AE21" s="117"/>
    </row>
    <row r="22" spans="1:76" ht="15.75" customHeight="1">
      <c r="A22" s="310">
        <v>15</v>
      </c>
      <c r="B22" s="318" t="s">
        <v>200</v>
      </c>
      <c r="C22" s="316">
        <v>3</v>
      </c>
      <c r="D22" s="312"/>
      <c r="E22" s="319">
        <v>0.3</v>
      </c>
      <c r="F22" s="313"/>
      <c r="G22" s="312"/>
      <c r="H22" s="312">
        <v>60</v>
      </c>
      <c r="I22" s="314">
        <f t="shared" si="0"/>
        <v>1.8</v>
      </c>
      <c r="J22" s="312"/>
      <c r="K22" s="315"/>
      <c r="L22" s="314"/>
      <c r="M22" s="317"/>
      <c r="N22" s="314">
        <f t="shared" si="1"/>
        <v>2.1</v>
      </c>
      <c r="O22" s="314"/>
      <c r="P22" s="315"/>
      <c r="Q22" s="315"/>
      <c r="R22" s="315"/>
      <c r="S22" s="371"/>
      <c r="T22" s="134"/>
      <c r="U22" s="160"/>
      <c r="V22" s="513"/>
      <c r="W22" s="513"/>
      <c r="X22" s="107"/>
      <c r="Y22" s="108"/>
      <c r="Z22" s="109"/>
      <c r="AA22" s="375"/>
      <c r="AB22" s="105"/>
      <c r="AC22" s="110"/>
      <c r="AE22" s="117"/>
    </row>
    <row r="23" spans="1:76" s="166" customFormat="1" ht="15.75" customHeight="1">
      <c r="A23" s="310">
        <v>16</v>
      </c>
      <c r="B23" s="318" t="s">
        <v>201</v>
      </c>
      <c r="C23" s="316">
        <v>3</v>
      </c>
      <c r="D23" s="312">
        <v>0.3</v>
      </c>
      <c r="E23" s="319">
        <v>0.3</v>
      </c>
      <c r="F23" s="313"/>
      <c r="G23" s="312"/>
      <c r="H23" s="312">
        <v>50</v>
      </c>
      <c r="I23" s="314">
        <f t="shared" si="0"/>
        <v>1.65</v>
      </c>
      <c r="J23" s="312"/>
      <c r="K23" s="315"/>
      <c r="L23" s="314"/>
      <c r="M23" s="317"/>
      <c r="N23" s="314">
        <f t="shared" si="1"/>
        <v>2.25</v>
      </c>
      <c r="O23" s="314"/>
      <c r="P23" s="315"/>
      <c r="Q23" s="315"/>
      <c r="R23" s="315"/>
      <c r="S23" s="371" t="s">
        <v>391</v>
      </c>
      <c r="T23" s="134"/>
      <c r="U23" s="160"/>
      <c r="V23" s="534"/>
      <c r="W23" s="534"/>
      <c r="X23" s="107"/>
      <c r="Y23" s="108"/>
      <c r="Z23" s="109"/>
      <c r="AA23" s="375"/>
      <c r="AB23" s="105"/>
      <c r="AC23" s="110"/>
      <c r="AD23" s="111"/>
      <c r="AE23" s="117"/>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2"/>
      <c r="BO23" s="112"/>
      <c r="BP23" s="112"/>
      <c r="BQ23" s="112"/>
      <c r="BR23" s="112"/>
      <c r="BS23" s="112"/>
      <c r="BT23" s="112"/>
      <c r="BU23" s="112"/>
      <c r="BV23" s="112"/>
      <c r="BW23" s="112"/>
      <c r="BX23" s="112"/>
    </row>
    <row r="24" spans="1:76" s="166" customFormat="1" ht="15.75" customHeight="1">
      <c r="A24" s="310">
        <v>17</v>
      </c>
      <c r="B24" s="318" t="s">
        <v>58</v>
      </c>
      <c r="C24" s="316">
        <v>4.0599999999999996</v>
      </c>
      <c r="D24" s="312"/>
      <c r="E24" s="312">
        <v>0.3</v>
      </c>
      <c r="F24" s="313"/>
      <c r="G24" s="312"/>
      <c r="H24" s="312">
        <v>40</v>
      </c>
      <c r="I24" s="314">
        <f t="shared" si="0"/>
        <v>1.77016</v>
      </c>
      <c r="J24" s="312"/>
      <c r="K24" s="315">
        <v>9</v>
      </c>
      <c r="L24" s="314">
        <f>C24*K24/100</f>
        <v>0.3654</v>
      </c>
      <c r="M24" s="317"/>
      <c r="N24" s="314">
        <f t="shared" si="1"/>
        <v>2.4355600000000002</v>
      </c>
      <c r="O24" s="314"/>
      <c r="P24" s="315"/>
      <c r="Q24" s="315"/>
      <c r="R24" s="315"/>
      <c r="S24" s="371"/>
      <c r="T24" s="511"/>
      <c r="U24" s="512"/>
      <c r="V24" s="511"/>
      <c r="W24" s="512"/>
      <c r="X24" s="107"/>
      <c r="Y24" s="108"/>
      <c r="Z24" s="109"/>
      <c r="AA24" s="375"/>
      <c r="AB24" s="105"/>
      <c r="AC24" s="110"/>
      <c r="AD24" s="111"/>
      <c r="AE24" s="117"/>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2"/>
      <c r="BO24" s="112"/>
      <c r="BP24" s="112"/>
      <c r="BQ24" s="112"/>
      <c r="BR24" s="112"/>
      <c r="BS24" s="112"/>
      <c r="BT24" s="112"/>
      <c r="BU24" s="112"/>
      <c r="BV24" s="112"/>
      <c r="BW24" s="112"/>
      <c r="BX24" s="112"/>
    </row>
    <row r="25" spans="1:76" s="170" customFormat="1" ht="15.75" customHeight="1">
      <c r="A25" s="310">
        <v>18</v>
      </c>
      <c r="B25" s="327" t="s">
        <v>203</v>
      </c>
      <c r="C25" s="328">
        <v>3.33</v>
      </c>
      <c r="D25" s="329">
        <v>0.4</v>
      </c>
      <c r="E25" s="329">
        <v>0.3</v>
      </c>
      <c r="F25" s="329"/>
      <c r="G25" s="329"/>
      <c r="H25" s="329">
        <v>70</v>
      </c>
      <c r="I25" s="330">
        <f t="shared" si="0"/>
        <v>2.6110000000000002</v>
      </c>
      <c r="J25" s="329"/>
      <c r="K25" s="331"/>
      <c r="L25" s="330"/>
      <c r="M25" s="332"/>
      <c r="N25" s="330">
        <f t="shared" si="1"/>
        <v>3.3109999999999999</v>
      </c>
      <c r="O25" s="330"/>
      <c r="P25" s="315"/>
      <c r="Q25" s="315"/>
      <c r="R25" s="331"/>
      <c r="S25" s="373" t="s">
        <v>394</v>
      </c>
      <c r="T25" s="107"/>
      <c r="U25" s="168"/>
      <c r="V25" s="107"/>
      <c r="W25" s="106"/>
      <c r="X25" s="107"/>
      <c r="Y25" s="108"/>
      <c r="Z25" s="109"/>
      <c r="AA25" s="375">
        <v>0.4</v>
      </c>
      <c r="AB25" s="105"/>
      <c r="AC25" s="110"/>
      <c r="AD25" s="169"/>
      <c r="AE25" s="117"/>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row>
    <row r="26" spans="1:76" s="456" customFormat="1" ht="15.75" customHeight="1">
      <c r="A26" s="310">
        <v>19</v>
      </c>
      <c r="B26" s="327" t="s">
        <v>204</v>
      </c>
      <c r="C26" s="329">
        <v>2.46</v>
      </c>
      <c r="D26" s="329"/>
      <c r="E26" s="319">
        <v>0.3</v>
      </c>
      <c r="F26" s="329"/>
      <c r="G26" s="329"/>
      <c r="H26" s="329">
        <v>40</v>
      </c>
      <c r="I26" s="330">
        <f t="shared" si="0"/>
        <v>0.9840000000000001</v>
      </c>
      <c r="J26" s="329"/>
      <c r="K26" s="331"/>
      <c r="L26" s="320"/>
      <c r="M26" s="321"/>
      <c r="N26" s="314">
        <f t="shared" si="1"/>
        <v>1.284</v>
      </c>
      <c r="O26" s="314"/>
      <c r="P26" s="315"/>
      <c r="Q26" s="315"/>
      <c r="R26" s="315"/>
      <c r="S26" s="371" t="s">
        <v>205</v>
      </c>
      <c r="T26" s="482" t="s">
        <v>206</v>
      </c>
      <c r="U26" s="483"/>
      <c r="V26" s="454"/>
      <c r="W26" s="454"/>
      <c r="X26" s="454"/>
      <c r="Y26" s="454"/>
      <c r="Z26" s="454"/>
      <c r="AA26" s="455"/>
      <c r="AB26" s="454"/>
      <c r="AC26" s="454"/>
      <c r="AD26" s="454"/>
      <c r="AE26" s="452"/>
      <c r="AF26" s="454"/>
      <c r="AG26" s="454"/>
      <c r="AH26" s="454"/>
      <c r="AI26" s="454"/>
      <c r="AJ26" s="454"/>
      <c r="AK26" s="454"/>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4"/>
    </row>
    <row r="27" spans="1:76" s="172" customFormat="1" ht="15.75" customHeight="1">
      <c r="A27" s="310">
        <v>20</v>
      </c>
      <c r="B27" s="327" t="s">
        <v>207</v>
      </c>
      <c r="C27" s="329">
        <v>2.06</v>
      </c>
      <c r="D27" s="329"/>
      <c r="E27" s="319">
        <v>0.3</v>
      </c>
      <c r="F27" s="329"/>
      <c r="G27" s="329"/>
      <c r="H27" s="329">
        <v>40</v>
      </c>
      <c r="I27" s="330">
        <f t="shared" si="0"/>
        <v>0.82400000000000007</v>
      </c>
      <c r="J27" s="329"/>
      <c r="K27" s="331"/>
      <c r="L27" s="320"/>
      <c r="M27" s="321"/>
      <c r="N27" s="314">
        <f t="shared" si="1"/>
        <v>1.1240000000000001</v>
      </c>
      <c r="O27" s="314"/>
      <c r="P27" s="315"/>
      <c r="Q27" s="315"/>
      <c r="R27" s="315"/>
      <c r="S27" s="371"/>
      <c r="T27" s="171"/>
      <c r="U27" s="171"/>
      <c r="V27" s="171"/>
      <c r="W27" s="171"/>
      <c r="X27" s="171"/>
      <c r="Y27" s="171"/>
      <c r="Z27" s="171"/>
      <c r="AA27" s="379"/>
      <c r="AB27" s="171"/>
      <c r="AC27" s="171"/>
      <c r="AD27" s="171"/>
      <c r="AE27" s="117"/>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row>
    <row r="28" spans="1:76" s="175" customFormat="1" ht="15.75" customHeight="1">
      <c r="A28" s="310">
        <v>21</v>
      </c>
      <c r="B28" s="333" t="s">
        <v>208</v>
      </c>
      <c r="C28" s="328">
        <v>2.46</v>
      </c>
      <c r="D28" s="329"/>
      <c r="E28" s="319"/>
      <c r="F28" s="329"/>
      <c r="G28" s="329"/>
      <c r="H28" s="329"/>
      <c r="I28" s="330">
        <f t="shared" si="0"/>
        <v>0</v>
      </c>
      <c r="J28" s="329"/>
      <c r="K28" s="331"/>
      <c r="L28" s="314"/>
      <c r="M28" s="317"/>
      <c r="N28" s="314">
        <f t="shared" si="1"/>
        <v>0</v>
      </c>
      <c r="O28" s="314"/>
      <c r="P28" s="315"/>
      <c r="Q28" s="315"/>
      <c r="R28" s="315"/>
      <c r="S28" s="371" t="s">
        <v>196</v>
      </c>
      <c r="T28" s="173"/>
      <c r="U28" s="173"/>
      <c r="V28" s="173"/>
      <c r="W28" s="173"/>
      <c r="X28" s="173"/>
      <c r="Y28" s="173"/>
      <c r="Z28" s="173"/>
      <c r="AA28" s="380"/>
      <c r="AB28" s="173"/>
      <c r="AC28" s="173"/>
      <c r="AD28" s="173"/>
      <c r="AE28" s="117"/>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4"/>
      <c r="BO28" s="174"/>
      <c r="BP28" s="174"/>
      <c r="BQ28" s="174"/>
      <c r="BR28" s="174"/>
      <c r="BS28" s="174"/>
      <c r="BT28" s="174"/>
      <c r="BU28" s="174"/>
      <c r="BV28" s="174"/>
      <c r="BW28" s="174"/>
      <c r="BX28" s="174"/>
    </row>
    <row r="29" spans="1:76" s="81" customFormat="1" ht="15.75" customHeight="1">
      <c r="A29" s="310">
        <v>22</v>
      </c>
      <c r="B29" s="327" t="s">
        <v>209</v>
      </c>
      <c r="C29" s="329">
        <v>2.46</v>
      </c>
      <c r="D29" s="329"/>
      <c r="E29" s="329">
        <v>0.3</v>
      </c>
      <c r="F29" s="329"/>
      <c r="G29" s="329"/>
      <c r="H29" s="329">
        <v>40</v>
      </c>
      <c r="I29" s="330">
        <f t="shared" si="0"/>
        <v>0.9840000000000001</v>
      </c>
      <c r="J29" s="329"/>
      <c r="K29" s="331"/>
      <c r="L29" s="330"/>
      <c r="M29" s="332"/>
      <c r="N29" s="330">
        <f t="shared" si="1"/>
        <v>1.284</v>
      </c>
      <c r="O29" s="330"/>
      <c r="P29" s="315"/>
      <c r="Q29" s="315"/>
      <c r="R29" s="331"/>
      <c r="S29" s="371"/>
      <c r="T29" s="87"/>
      <c r="U29" s="87"/>
      <c r="V29" s="87"/>
      <c r="W29" s="87"/>
      <c r="X29" s="87"/>
      <c r="Y29" s="87"/>
      <c r="Z29" s="87"/>
      <c r="AA29" s="381"/>
      <c r="AB29" s="87"/>
      <c r="AC29" s="87"/>
      <c r="AD29" s="87"/>
      <c r="AE29" s="11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8"/>
      <c r="BO29" s="88"/>
      <c r="BP29" s="88"/>
      <c r="BQ29" s="88"/>
      <c r="BR29" s="88"/>
      <c r="BS29" s="88"/>
      <c r="BT29" s="88"/>
      <c r="BU29" s="88"/>
      <c r="BV29" s="88"/>
      <c r="BW29" s="88"/>
      <c r="BX29" s="88"/>
    </row>
    <row r="30" spans="1:76" s="172" customFormat="1" ht="15.75" customHeight="1">
      <c r="A30" s="310">
        <v>23</v>
      </c>
      <c r="B30" s="318" t="s">
        <v>210</v>
      </c>
      <c r="C30" s="312">
        <v>2.66</v>
      </c>
      <c r="D30" s="312"/>
      <c r="E30" s="319">
        <v>0.3</v>
      </c>
      <c r="F30" s="313"/>
      <c r="G30" s="312"/>
      <c r="H30" s="312">
        <v>40</v>
      </c>
      <c r="I30" s="314">
        <f t="shared" si="0"/>
        <v>1.0640000000000001</v>
      </c>
      <c r="J30" s="312"/>
      <c r="K30" s="315"/>
      <c r="L30" s="316"/>
      <c r="M30" s="317"/>
      <c r="N30" s="314">
        <f t="shared" si="1"/>
        <v>1.3640000000000001</v>
      </c>
      <c r="O30" s="314"/>
      <c r="P30" s="315"/>
      <c r="Q30" s="315"/>
      <c r="R30" s="315"/>
      <c r="S30" s="371"/>
      <c r="T30" s="171"/>
      <c r="U30" s="171"/>
      <c r="V30" s="171"/>
      <c r="W30" s="171"/>
      <c r="X30" s="171"/>
      <c r="Y30" s="171"/>
      <c r="Z30" s="171"/>
      <c r="AA30" s="379"/>
      <c r="AB30" s="171"/>
      <c r="AC30" s="171"/>
      <c r="AD30" s="171"/>
      <c r="AE30" s="117"/>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row>
    <row r="31" spans="1:76" s="172" customFormat="1" ht="15.75" customHeight="1">
      <c r="A31" s="310">
        <v>24</v>
      </c>
      <c r="B31" s="318" t="s">
        <v>211</v>
      </c>
      <c r="C31" s="312">
        <v>4.6500000000000004</v>
      </c>
      <c r="D31" s="312">
        <v>0.4</v>
      </c>
      <c r="E31" s="312">
        <v>0.3</v>
      </c>
      <c r="F31" s="313"/>
      <c r="G31" s="312"/>
      <c r="H31" s="312">
        <v>40</v>
      </c>
      <c r="I31" s="314">
        <f t="shared" si="0"/>
        <v>2.0200000000000005</v>
      </c>
      <c r="J31" s="312"/>
      <c r="K31" s="315"/>
      <c r="L31" s="316"/>
      <c r="M31" s="317"/>
      <c r="N31" s="314">
        <f t="shared" si="1"/>
        <v>2.7200000000000006</v>
      </c>
      <c r="O31" s="314"/>
      <c r="P31" s="315"/>
      <c r="Q31" s="315"/>
      <c r="R31" s="315"/>
      <c r="S31" s="371"/>
      <c r="T31" s="171"/>
      <c r="U31" s="171"/>
      <c r="V31" s="171"/>
      <c r="W31" s="171"/>
      <c r="X31" s="171"/>
      <c r="Y31" s="171"/>
      <c r="Z31" s="171"/>
      <c r="AA31" s="379"/>
      <c r="AB31" s="171"/>
      <c r="AC31" s="171"/>
      <c r="AD31" s="171"/>
      <c r="AE31" s="117"/>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row>
    <row r="32" spans="1:76" ht="15.75" customHeight="1">
      <c r="A32" s="310">
        <v>25</v>
      </c>
      <c r="B32" s="318" t="s">
        <v>212</v>
      </c>
      <c r="C32" s="316">
        <v>4.0599999999999996</v>
      </c>
      <c r="D32" s="312"/>
      <c r="E32" s="319">
        <v>0.3</v>
      </c>
      <c r="F32" s="313"/>
      <c r="G32" s="312"/>
      <c r="H32" s="312">
        <v>40</v>
      </c>
      <c r="I32" s="314">
        <f t="shared" si="0"/>
        <v>1.77016</v>
      </c>
      <c r="J32" s="312"/>
      <c r="K32" s="315">
        <v>9</v>
      </c>
      <c r="L32" s="314">
        <f>C32*K32/100</f>
        <v>0.3654</v>
      </c>
      <c r="M32" s="317"/>
      <c r="N32" s="314">
        <f t="shared" si="1"/>
        <v>2.4355600000000002</v>
      </c>
      <c r="O32" s="314"/>
      <c r="P32" s="315"/>
      <c r="Q32" s="315"/>
      <c r="R32" s="315"/>
      <c r="S32" s="371" t="s">
        <v>213</v>
      </c>
      <c r="AA32" s="382"/>
      <c r="AE32" s="117"/>
    </row>
    <row r="33" spans="1:77" ht="15.75" customHeight="1">
      <c r="A33" s="310">
        <v>26</v>
      </c>
      <c r="B33" s="318" t="s">
        <v>214</v>
      </c>
      <c r="C33" s="316">
        <v>4.32</v>
      </c>
      <c r="D33" s="312"/>
      <c r="E33" s="319">
        <v>0.3</v>
      </c>
      <c r="F33" s="313"/>
      <c r="G33" s="312"/>
      <c r="H33" s="319">
        <v>40</v>
      </c>
      <c r="I33" s="314">
        <f t="shared" si="0"/>
        <v>1.7280000000000002</v>
      </c>
      <c r="J33" s="312"/>
      <c r="K33" s="315"/>
      <c r="L33" s="320"/>
      <c r="M33" s="321"/>
      <c r="N33" s="314">
        <f t="shared" si="1"/>
        <v>2.028</v>
      </c>
      <c r="O33" s="314"/>
      <c r="P33" s="315"/>
      <c r="Q33" s="315"/>
      <c r="R33" s="315"/>
      <c r="S33" s="371"/>
      <c r="AA33" s="382"/>
      <c r="AE33" s="117"/>
      <c r="BN33" s="111"/>
      <c r="BY33" s="112"/>
    </row>
    <row r="34" spans="1:77" ht="15.75" customHeight="1">
      <c r="A34" s="310">
        <v>27</v>
      </c>
      <c r="B34" s="318" t="s">
        <v>215</v>
      </c>
      <c r="C34" s="316">
        <v>3.26</v>
      </c>
      <c r="D34" s="312">
        <v>0.3</v>
      </c>
      <c r="E34" s="312">
        <v>0.3</v>
      </c>
      <c r="F34" s="313"/>
      <c r="G34" s="312"/>
      <c r="H34" s="319">
        <v>40</v>
      </c>
      <c r="I34" s="314">
        <f t="shared" si="0"/>
        <v>1.4239999999999997</v>
      </c>
      <c r="J34" s="312"/>
      <c r="K34" s="315"/>
      <c r="L34" s="314"/>
      <c r="M34" s="317"/>
      <c r="N34" s="314">
        <f t="shared" si="1"/>
        <v>2.0239999999999996</v>
      </c>
      <c r="O34" s="314"/>
      <c r="P34" s="315"/>
      <c r="Q34" s="315"/>
      <c r="R34" s="315"/>
      <c r="S34" s="371"/>
      <c r="AA34" s="382"/>
      <c r="AE34" s="117"/>
    </row>
    <row r="35" spans="1:77" ht="15.75" customHeight="1">
      <c r="A35" s="310">
        <v>28</v>
      </c>
      <c r="B35" s="318" t="s">
        <v>216</v>
      </c>
      <c r="C35" s="312">
        <v>2.67</v>
      </c>
      <c r="D35" s="312">
        <v>0.3</v>
      </c>
      <c r="E35" s="319">
        <v>0.3</v>
      </c>
      <c r="F35" s="313"/>
      <c r="G35" s="312"/>
      <c r="H35" s="312">
        <v>40</v>
      </c>
      <c r="I35" s="314">
        <f t="shared" si="0"/>
        <v>1.1879999999999997</v>
      </c>
      <c r="J35" s="312"/>
      <c r="K35" s="315"/>
      <c r="L35" s="314"/>
      <c r="M35" s="317"/>
      <c r="N35" s="314">
        <f t="shared" si="1"/>
        <v>1.7879999999999998</v>
      </c>
      <c r="O35" s="314"/>
      <c r="P35" s="315"/>
      <c r="Q35" s="315"/>
      <c r="R35" s="315"/>
      <c r="S35" s="371" t="s">
        <v>382</v>
      </c>
      <c r="AA35" s="382"/>
      <c r="AE35" s="117"/>
      <c r="BN35" s="111"/>
      <c r="BY35" s="112"/>
    </row>
    <row r="36" spans="1:77" ht="15.75" customHeight="1">
      <c r="A36" s="310">
        <v>29</v>
      </c>
      <c r="B36" s="318" t="s">
        <v>218</v>
      </c>
      <c r="C36" s="316">
        <v>2.2599999999999998</v>
      </c>
      <c r="D36" s="312"/>
      <c r="E36" s="312">
        <v>0.3</v>
      </c>
      <c r="F36" s="313"/>
      <c r="G36" s="312"/>
      <c r="H36" s="312">
        <v>40</v>
      </c>
      <c r="I36" s="314">
        <f t="shared" si="0"/>
        <v>0.90399999999999991</v>
      </c>
      <c r="J36" s="312"/>
      <c r="K36" s="315"/>
      <c r="L36" s="314"/>
      <c r="M36" s="317"/>
      <c r="N36" s="314">
        <f t="shared" si="1"/>
        <v>1.204</v>
      </c>
      <c r="O36" s="314"/>
      <c r="P36" s="315"/>
      <c r="Q36" s="315"/>
      <c r="R36" s="315"/>
      <c r="S36" s="371"/>
      <c r="AA36" s="382"/>
      <c r="AE36" s="117"/>
      <c r="BN36" s="111"/>
      <c r="BY36" s="112"/>
    </row>
    <row r="37" spans="1:77" s="172" customFormat="1" ht="15.75" customHeight="1">
      <c r="A37" s="310">
        <v>30</v>
      </c>
      <c r="B37" s="318" t="s">
        <v>219</v>
      </c>
      <c r="C37" s="312">
        <v>3.86</v>
      </c>
      <c r="D37" s="312"/>
      <c r="E37" s="319">
        <v>0.3</v>
      </c>
      <c r="F37" s="313"/>
      <c r="G37" s="312"/>
      <c r="H37" s="319">
        <v>40</v>
      </c>
      <c r="I37" s="314">
        <f t="shared" si="0"/>
        <v>1.544</v>
      </c>
      <c r="J37" s="312"/>
      <c r="K37" s="315"/>
      <c r="L37" s="314"/>
      <c r="M37" s="317"/>
      <c r="N37" s="314">
        <f t="shared" si="1"/>
        <v>1.8440000000000001</v>
      </c>
      <c r="O37" s="314"/>
      <c r="P37" s="315"/>
      <c r="Q37" s="315"/>
      <c r="R37" s="315"/>
      <c r="S37" s="371" t="s">
        <v>213</v>
      </c>
      <c r="T37" s="111"/>
      <c r="U37" s="111"/>
      <c r="V37" s="111"/>
      <c r="W37" s="111"/>
      <c r="X37" s="111"/>
      <c r="Y37" s="111"/>
      <c r="Z37" s="111"/>
      <c r="AA37" s="382"/>
      <c r="AB37" s="111"/>
      <c r="AC37" s="111"/>
      <c r="AD37" s="111"/>
      <c r="AE37" s="117"/>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2"/>
      <c r="BO37" s="112"/>
      <c r="BP37" s="112"/>
      <c r="BQ37" s="112"/>
      <c r="BR37" s="112"/>
      <c r="BS37" s="112"/>
      <c r="BT37" s="112"/>
      <c r="BU37" s="112"/>
      <c r="BV37" s="112"/>
      <c r="BW37" s="112"/>
      <c r="BX37" s="112"/>
    </row>
    <row r="38" spans="1:77" ht="15.75" customHeight="1">
      <c r="A38" s="310">
        <v>31</v>
      </c>
      <c r="B38" s="318" t="s">
        <v>220</v>
      </c>
      <c r="C38" s="312">
        <v>5.76</v>
      </c>
      <c r="D38" s="312">
        <v>0.5</v>
      </c>
      <c r="E38" s="319">
        <v>0.3</v>
      </c>
      <c r="F38" s="313"/>
      <c r="G38" s="312"/>
      <c r="H38" s="312">
        <v>40</v>
      </c>
      <c r="I38" s="314">
        <f t="shared" si="0"/>
        <v>2.5039999999999996</v>
      </c>
      <c r="J38" s="312"/>
      <c r="K38" s="315"/>
      <c r="L38" s="320"/>
      <c r="M38" s="321"/>
      <c r="N38" s="314">
        <f t="shared" si="1"/>
        <v>3.3039999999999994</v>
      </c>
      <c r="O38" s="314"/>
      <c r="P38" s="315"/>
      <c r="Q38" s="315"/>
      <c r="R38" s="315"/>
      <c r="S38" s="371"/>
      <c r="AA38" s="382"/>
      <c r="AE38" s="117"/>
    </row>
    <row r="39" spans="1:77" ht="15.75" customHeight="1">
      <c r="A39" s="310">
        <v>32</v>
      </c>
      <c r="B39" s="318" t="s">
        <v>221</v>
      </c>
      <c r="C39" s="312">
        <v>4.0599999999999996</v>
      </c>
      <c r="D39" s="312"/>
      <c r="E39" s="312">
        <v>0.3</v>
      </c>
      <c r="F39" s="313"/>
      <c r="G39" s="312"/>
      <c r="H39" s="319">
        <v>40</v>
      </c>
      <c r="I39" s="314">
        <f t="shared" si="0"/>
        <v>1.6239999999999997</v>
      </c>
      <c r="J39" s="312"/>
      <c r="K39" s="315"/>
      <c r="L39" s="314"/>
      <c r="M39" s="317"/>
      <c r="N39" s="314">
        <f t="shared" si="1"/>
        <v>1.9239999999999997</v>
      </c>
      <c r="O39" s="314"/>
      <c r="P39" s="315"/>
      <c r="Q39" s="315"/>
      <c r="R39" s="315"/>
      <c r="S39" s="371"/>
      <c r="AA39" s="382">
        <v>0.1</v>
      </c>
      <c r="AE39" s="117"/>
      <c r="BN39" s="111"/>
      <c r="BY39" s="112"/>
    </row>
    <row r="40" spans="1:77" ht="15.75" customHeight="1">
      <c r="A40" s="310">
        <v>33</v>
      </c>
      <c r="B40" s="318" t="s">
        <v>222</v>
      </c>
      <c r="C40" s="312">
        <v>3.86</v>
      </c>
      <c r="D40" s="312"/>
      <c r="E40" s="319">
        <v>0.3</v>
      </c>
      <c r="F40" s="313">
        <v>0.2</v>
      </c>
      <c r="G40" s="312"/>
      <c r="H40" s="312">
        <v>40</v>
      </c>
      <c r="I40" s="314">
        <f t="shared" ref="I40:I71" si="2">(C40+D40+L40)*H40/100</f>
        <v>1.544</v>
      </c>
      <c r="J40" s="312"/>
      <c r="K40" s="315"/>
      <c r="L40" s="314"/>
      <c r="M40" s="317"/>
      <c r="N40" s="314">
        <f t="shared" si="1"/>
        <v>2.044</v>
      </c>
      <c r="O40" s="314"/>
      <c r="P40" s="315"/>
      <c r="Q40" s="315"/>
      <c r="R40" s="315"/>
      <c r="S40" s="371" t="s">
        <v>393</v>
      </c>
      <c r="AA40" s="382">
        <v>0.2</v>
      </c>
      <c r="AE40" s="117"/>
    </row>
    <row r="41" spans="1:77" ht="15.75" customHeight="1">
      <c r="A41" s="310">
        <v>34</v>
      </c>
      <c r="B41" s="322" t="s">
        <v>223</v>
      </c>
      <c r="C41" s="312">
        <v>2.46</v>
      </c>
      <c r="D41" s="312"/>
      <c r="E41" s="312">
        <v>0.3</v>
      </c>
      <c r="F41" s="312"/>
      <c r="G41" s="312"/>
      <c r="H41" s="319">
        <v>40</v>
      </c>
      <c r="I41" s="314">
        <f t="shared" si="2"/>
        <v>0.9840000000000001</v>
      </c>
      <c r="J41" s="312"/>
      <c r="K41" s="315"/>
      <c r="L41" s="314"/>
      <c r="M41" s="317"/>
      <c r="N41" s="314">
        <f t="shared" si="1"/>
        <v>1.284</v>
      </c>
      <c r="O41" s="314"/>
      <c r="P41" s="315"/>
      <c r="Q41" s="315"/>
      <c r="R41" s="315"/>
      <c r="S41" s="371"/>
      <c r="AA41" s="382"/>
      <c r="AE41" s="117"/>
    </row>
    <row r="42" spans="1:77" ht="15.75" customHeight="1">
      <c r="A42" s="310">
        <v>35</v>
      </c>
      <c r="B42" s="318" t="s">
        <v>224</v>
      </c>
      <c r="C42" s="312">
        <v>2.66</v>
      </c>
      <c r="D42" s="312"/>
      <c r="E42" s="319">
        <v>0.3</v>
      </c>
      <c r="F42" s="313">
        <v>0.2</v>
      </c>
      <c r="G42" s="312"/>
      <c r="H42" s="319">
        <v>40</v>
      </c>
      <c r="I42" s="314">
        <f t="shared" si="2"/>
        <v>1.0640000000000001</v>
      </c>
      <c r="J42" s="312"/>
      <c r="K42" s="315"/>
      <c r="L42" s="314"/>
      <c r="M42" s="317"/>
      <c r="N42" s="314">
        <f t="shared" si="1"/>
        <v>1.5640000000000001</v>
      </c>
      <c r="O42" s="314"/>
      <c r="P42" s="315"/>
      <c r="Q42" s="315"/>
      <c r="R42" s="315"/>
      <c r="S42" s="371"/>
      <c r="AA42" s="382">
        <v>0.2</v>
      </c>
      <c r="AE42" s="117"/>
    </row>
    <row r="43" spans="1:77" s="112" customFormat="1" ht="15.75" customHeight="1">
      <c r="A43" s="310">
        <v>36</v>
      </c>
      <c r="B43" s="327" t="s">
        <v>225</v>
      </c>
      <c r="C43" s="312">
        <v>2.34</v>
      </c>
      <c r="D43" s="319">
        <v>0.3</v>
      </c>
      <c r="E43" s="319">
        <v>0.3</v>
      </c>
      <c r="F43" s="313"/>
      <c r="G43" s="312"/>
      <c r="H43" s="319">
        <v>40</v>
      </c>
      <c r="I43" s="314">
        <f t="shared" si="2"/>
        <v>1.056</v>
      </c>
      <c r="J43" s="312"/>
      <c r="K43" s="315"/>
      <c r="L43" s="316"/>
      <c r="M43" s="317"/>
      <c r="N43" s="314">
        <f t="shared" si="1"/>
        <v>1.6560000000000001</v>
      </c>
      <c r="O43" s="314"/>
      <c r="P43" s="315"/>
      <c r="Q43" s="315"/>
      <c r="R43" s="315"/>
      <c r="S43" s="371" t="s">
        <v>217</v>
      </c>
      <c r="T43" s="111"/>
      <c r="U43" s="111"/>
      <c r="V43" s="111"/>
      <c r="W43" s="111"/>
      <c r="X43" s="111"/>
      <c r="Y43" s="111"/>
      <c r="Z43" s="111"/>
      <c r="AA43" s="382"/>
      <c r="AB43" s="111"/>
      <c r="AC43" s="111"/>
      <c r="AD43" s="111"/>
      <c r="AE43" s="117"/>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row>
    <row r="44" spans="1:77" ht="15.75" customHeight="1">
      <c r="A44" s="310">
        <v>37</v>
      </c>
      <c r="B44" s="318" t="s">
        <v>215</v>
      </c>
      <c r="C44" s="316">
        <v>2.86</v>
      </c>
      <c r="D44" s="312"/>
      <c r="E44" s="312">
        <v>0.3</v>
      </c>
      <c r="F44" s="313"/>
      <c r="G44" s="312"/>
      <c r="H44" s="319">
        <v>40</v>
      </c>
      <c r="I44" s="314">
        <f t="shared" si="2"/>
        <v>1.1439999999999999</v>
      </c>
      <c r="J44" s="312"/>
      <c r="K44" s="315"/>
      <c r="L44" s="314"/>
      <c r="M44" s="317"/>
      <c r="N44" s="314">
        <f t="shared" si="1"/>
        <v>1.444</v>
      </c>
      <c r="O44" s="314"/>
      <c r="P44" s="315"/>
      <c r="Q44" s="315"/>
      <c r="R44" s="315"/>
      <c r="S44" s="371"/>
      <c r="AA44" s="382"/>
      <c r="AE44" s="117"/>
    </row>
    <row r="45" spans="1:77" ht="15.75" customHeight="1">
      <c r="A45" s="310">
        <v>38</v>
      </c>
      <c r="B45" s="318" t="s">
        <v>226</v>
      </c>
      <c r="C45" s="312">
        <v>4.0599999999999996</v>
      </c>
      <c r="D45" s="312">
        <v>0.3</v>
      </c>
      <c r="E45" s="319">
        <v>0.3</v>
      </c>
      <c r="F45" s="313"/>
      <c r="G45" s="312"/>
      <c r="H45" s="312">
        <v>40</v>
      </c>
      <c r="I45" s="314">
        <f t="shared" si="2"/>
        <v>1.8414399999999997</v>
      </c>
      <c r="J45" s="312"/>
      <c r="K45" s="315">
        <v>6</v>
      </c>
      <c r="L45" s="314">
        <f>C45*K45/100</f>
        <v>0.24359999999999998</v>
      </c>
      <c r="M45" s="317">
        <v>0.3</v>
      </c>
      <c r="N45" s="314">
        <f t="shared" si="1"/>
        <v>2.9850399999999992</v>
      </c>
      <c r="O45" s="314"/>
      <c r="P45" s="315"/>
      <c r="Q45" s="315"/>
      <c r="R45" s="315"/>
      <c r="S45" s="371" t="s">
        <v>213</v>
      </c>
      <c r="AA45" s="382"/>
      <c r="AE45" s="117"/>
      <c r="BN45" s="111"/>
      <c r="BY45" s="112"/>
    </row>
    <row r="46" spans="1:77" s="172" customFormat="1" ht="15.75" customHeight="1">
      <c r="A46" s="310">
        <v>39</v>
      </c>
      <c r="B46" s="318" t="s">
        <v>227</v>
      </c>
      <c r="C46" s="312">
        <v>3.45</v>
      </c>
      <c r="D46" s="312"/>
      <c r="E46" s="319">
        <v>0.3</v>
      </c>
      <c r="F46" s="313">
        <v>0.4</v>
      </c>
      <c r="G46" s="312"/>
      <c r="H46" s="312">
        <v>40</v>
      </c>
      <c r="I46" s="314">
        <f t="shared" si="2"/>
        <v>1.38</v>
      </c>
      <c r="J46" s="312"/>
      <c r="K46" s="315"/>
      <c r="L46" s="316"/>
      <c r="M46" s="317"/>
      <c r="N46" s="314">
        <f t="shared" si="1"/>
        <v>2.08</v>
      </c>
      <c r="O46" s="314"/>
      <c r="P46" s="315"/>
      <c r="Q46" s="315"/>
      <c r="R46" s="315"/>
      <c r="S46" s="371"/>
      <c r="T46" s="171"/>
      <c r="U46" s="171"/>
      <c r="V46" s="171"/>
      <c r="W46" s="171"/>
      <c r="X46" s="171"/>
      <c r="Y46" s="171"/>
      <c r="Z46" s="171"/>
      <c r="AA46" s="379">
        <v>0.4</v>
      </c>
      <c r="AB46" s="171"/>
      <c r="AC46" s="171"/>
      <c r="AD46" s="171"/>
      <c r="AE46" s="117"/>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row>
    <row r="47" spans="1:77" s="172" customFormat="1" ht="15.75" customHeight="1">
      <c r="A47" s="310">
        <v>40</v>
      </c>
      <c r="B47" s="318" t="s">
        <v>228</v>
      </c>
      <c r="C47" s="312">
        <v>2.91</v>
      </c>
      <c r="D47" s="312"/>
      <c r="E47" s="319">
        <v>0.3</v>
      </c>
      <c r="F47" s="313"/>
      <c r="G47" s="319"/>
      <c r="H47" s="312">
        <v>40</v>
      </c>
      <c r="I47" s="314">
        <f t="shared" si="2"/>
        <v>1.1640000000000001</v>
      </c>
      <c r="J47" s="319"/>
      <c r="K47" s="315"/>
      <c r="L47" s="320"/>
      <c r="M47" s="321"/>
      <c r="N47" s="314">
        <f t="shared" si="1"/>
        <v>1.4640000000000002</v>
      </c>
      <c r="O47" s="314"/>
      <c r="P47" s="315"/>
      <c r="Q47" s="315"/>
      <c r="R47" s="315"/>
      <c r="S47" s="371" t="s">
        <v>213</v>
      </c>
      <c r="T47" s="111"/>
      <c r="U47" s="111"/>
      <c r="V47" s="111"/>
      <c r="W47" s="111"/>
      <c r="X47" s="111"/>
      <c r="Y47" s="111"/>
      <c r="Z47" s="111"/>
      <c r="AA47" s="382"/>
      <c r="AB47" s="111"/>
      <c r="AC47" s="111"/>
      <c r="AD47" s="111"/>
      <c r="AE47" s="117"/>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2"/>
      <c r="BO47" s="112"/>
      <c r="BP47" s="112"/>
      <c r="BQ47" s="112"/>
      <c r="BR47" s="112"/>
      <c r="BS47" s="112"/>
      <c r="BT47" s="112"/>
      <c r="BU47" s="112"/>
      <c r="BV47" s="112"/>
      <c r="BW47" s="112"/>
      <c r="BX47" s="112"/>
    </row>
    <row r="48" spans="1:77" ht="15.75" customHeight="1">
      <c r="A48" s="310">
        <v>41</v>
      </c>
      <c r="B48" s="318" t="s">
        <v>229</v>
      </c>
      <c r="C48" s="316">
        <v>4.0599999999999996</v>
      </c>
      <c r="D48" s="312"/>
      <c r="E48" s="312">
        <v>0.3</v>
      </c>
      <c r="F48" s="313">
        <v>0.3</v>
      </c>
      <c r="G48" s="312"/>
      <c r="H48" s="319">
        <v>70</v>
      </c>
      <c r="I48" s="314">
        <f t="shared" si="2"/>
        <v>3.04094</v>
      </c>
      <c r="J48" s="312"/>
      <c r="K48" s="315">
        <v>7</v>
      </c>
      <c r="L48" s="314">
        <f>C48*K48/100</f>
        <v>0.28420000000000001</v>
      </c>
      <c r="M48" s="317"/>
      <c r="N48" s="314">
        <f t="shared" si="1"/>
        <v>3.9251399999999999</v>
      </c>
      <c r="O48" s="314"/>
      <c r="P48" s="315"/>
      <c r="Q48" s="315"/>
      <c r="R48" s="315"/>
      <c r="S48" s="371" t="s">
        <v>213</v>
      </c>
      <c r="AA48" s="382">
        <v>0.3</v>
      </c>
      <c r="AE48" s="117"/>
    </row>
    <row r="49" spans="1:77" ht="15.75" customHeight="1">
      <c r="A49" s="310">
        <v>42</v>
      </c>
      <c r="B49" s="318" t="s">
        <v>230</v>
      </c>
      <c r="C49" s="316">
        <f>3.06+0.06</f>
        <v>3.12</v>
      </c>
      <c r="D49" s="312"/>
      <c r="E49" s="319">
        <v>0.3</v>
      </c>
      <c r="F49" s="313">
        <v>0.4</v>
      </c>
      <c r="G49" s="312"/>
      <c r="H49" s="319">
        <v>40</v>
      </c>
      <c r="I49" s="314">
        <f t="shared" si="2"/>
        <v>1.2480000000000002</v>
      </c>
      <c r="J49" s="312"/>
      <c r="K49" s="315"/>
      <c r="L49" s="314"/>
      <c r="M49" s="317"/>
      <c r="N49" s="314">
        <f t="shared" si="1"/>
        <v>1.9480000000000002</v>
      </c>
      <c r="O49" s="314"/>
      <c r="P49" s="315"/>
      <c r="Q49" s="315"/>
      <c r="R49" s="315"/>
      <c r="S49" s="371"/>
      <c r="AA49" s="382">
        <v>0.4</v>
      </c>
      <c r="AE49" s="117"/>
    </row>
    <row r="50" spans="1:77" s="172" customFormat="1" ht="15.75" customHeight="1">
      <c r="A50" s="310">
        <v>43</v>
      </c>
      <c r="B50" s="318" t="s">
        <v>231</v>
      </c>
      <c r="C50" s="316">
        <v>3.33</v>
      </c>
      <c r="D50" s="312">
        <v>0.4</v>
      </c>
      <c r="E50" s="319">
        <v>0.3</v>
      </c>
      <c r="F50" s="313">
        <v>0.4</v>
      </c>
      <c r="G50" s="312"/>
      <c r="H50" s="319">
        <v>40</v>
      </c>
      <c r="I50" s="314">
        <f t="shared" si="2"/>
        <v>1.492</v>
      </c>
      <c r="J50" s="312"/>
      <c r="K50" s="315"/>
      <c r="L50" s="314"/>
      <c r="M50" s="317"/>
      <c r="N50" s="314">
        <f t="shared" si="1"/>
        <v>2.5920000000000001</v>
      </c>
      <c r="O50" s="314"/>
      <c r="P50" s="315"/>
      <c r="Q50" s="315"/>
      <c r="R50" s="315"/>
      <c r="S50" s="371" t="s">
        <v>217</v>
      </c>
      <c r="T50" s="111"/>
      <c r="U50" s="111"/>
      <c r="V50" s="111"/>
      <c r="W50" s="111"/>
      <c r="X50" s="111"/>
      <c r="Y50" s="111"/>
      <c r="Z50" s="111"/>
      <c r="AA50" s="382">
        <v>0.4</v>
      </c>
      <c r="AB50" s="111"/>
      <c r="AC50" s="111"/>
      <c r="AD50" s="111"/>
      <c r="AE50" s="117"/>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2"/>
      <c r="BO50" s="112"/>
      <c r="BP50" s="112"/>
      <c r="BQ50" s="112"/>
      <c r="BR50" s="112"/>
      <c r="BS50" s="112"/>
      <c r="BT50" s="112"/>
      <c r="BU50" s="112"/>
      <c r="BV50" s="112"/>
      <c r="BW50" s="112"/>
      <c r="BX50" s="112"/>
    </row>
    <row r="51" spans="1:77" s="112" customFormat="1" ht="15.75" customHeight="1">
      <c r="A51" s="310">
        <v>44</v>
      </c>
      <c r="B51" s="318" t="s">
        <v>232</v>
      </c>
      <c r="C51" s="312">
        <v>4.0599999999999996</v>
      </c>
      <c r="D51" s="312"/>
      <c r="E51" s="319">
        <v>0.3</v>
      </c>
      <c r="F51" s="313">
        <v>0.3</v>
      </c>
      <c r="G51" s="312"/>
      <c r="H51" s="312">
        <v>70</v>
      </c>
      <c r="I51" s="314">
        <f t="shared" si="2"/>
        <v>3.0693599999999996</v>
      </c>
      <c r="J51" s="312"/>
      <c r="K51" s="315">
        <v>8</v>
      </c>
      <c r="L51" s="314">
        <f>C51*K51/100</f>
        <v>0.32479999999999998</v>
      </c>
      <c r="M51" s="317"/>
      <c r="N51" s="314">
        <f t="shared" si="1"/>
        <v>3.9941599999999999</v>
      </c>
      <c r="O51" s="314"/>
      <c r="P51" s="315"/>
      <c r="Q51" s="315"/>
      <c r="R51" s="315"/>
      <c r="S51" s="371"/>
      <c r="T51" s="111"/>
      <c r="U51" s="111"/>
      <c r="V51" s="111"/>
      <c r="W51" s="111"/>
      <c r="X51" s="111"/>
      <c r="Y51" s="111"/>
      <c r="Z51" s="111"/>
      <c r="AA51" s="382">
        <v>0.3</v>
      </c>
      <c r="AB51" s="111"/>
      <c r="AC51" s="111"/>
      <c r="AD51" s="111"/>
      <c r="AE51" s="117"/>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row>
    <row r="52" spans="1:77" s="172" customFormat="1" ht="15.75" customHeight="1">
      <c r="A52" s="310">
        <v>45</v>
      </c>
      <c r="B52" s="318" t="s">
        <v>233</v>
      </c>
      <c r="C52" s="316">
        <v>4.0599999999999996</v>
      </c>
      <c r="D52" s="312"/>
      <c r="E52" s="312">
        <v>0.3</v>
      </c>
      <c r="F52" s="313">
        <v>0.2</v>
      </c>
      <c r="G52" s="312"/>
      <c r="H52" s="319">
        <v>40</v>
      </c>
      <c r="I52" s="314">
        <f t="shared" si="2"/>
        <v>1.77016</v>
      </c>
      <c r="J52" s="312"/>
      <c r="K52" s="315">
        <v>9</v>
      </c>
      <c r="L52" s="314">
        <f>C52*K52/100</f>
        <v>0.3654</v>
      </c>
      <c r="M52" s="317"/>
      <c r="N52" s="314">
        <f t="shared" si="1"/>
        <v>2.6355599999999999</v>
      </c>
      <c r="O52" s="314"/>
      <c r="P52" s="315"/>
      <c r="Q52" s="315"/>
      <c r="R52" s="315"/>
      <c r="S52" s="371"/>
      <c r="T52" s="111"/>
      <c r="U52" s="111"/>
      <c r="V52" s="111"/>
      <c r="W52" s="111"/>
      <c r="X52" s="111"/>
      <c r="Y52" s="111"/>
      <c r="Z52" s="111"/>
      <c r="AA52" s="382">
        <v>0.2</v>
      </c>
      <c r="AB52" s="111"/>
      <c r="AC52" s="111"/>
      <c r="AD52" s="111"/>
      <c r="AE52" s="117"/>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2"/>
      <c r="BO52" s="112"/>
      <c r="BP52" s="112"/>
      <c r="BQ52" s="112"/>
      <c r="BR52" s="112"/>
      <c r="BS52" s="112"/>
      <c r="BT52" s="112"/>
      <c r="BU52" s="112"/>
      <c r="BV52" s="112"/>
      <c r="BW52" s="112"/>
      <c r="BX52" s="112"/>
    </row>
    <row r="53" spans="1:77" s="166" customFormat="1" ht="15.75" customHeight="1">
      <c r="A53" s="310">
        <v>46</v>
      </c>
      <c r="B53" s="318" t="s">
        <v>234</v>
      </c>
      <c r="C53" s="316">
        <v>3.86</v>
      </c>
      <c r="D53" s="312"/>
      <c r="E53" s="319">
        <v>0.3</v>
      </c>
      <c r="F53" s="313"/>
      <c r="G53" s="312"/>
      <c r="H53" s="319">
        <v>40</v>
      </c>
      <c r="I53" s="314">
        <f t="shared" si="2"/>
        <v>1.544</v>
      </c>
      <c r="J53" s="312"/>
      <c r="K53" s="315"/>
      <c r="L53" s="314"/>
      <c r="M53" s="317"/>
      <c r="N53" s="314">
        <f t="shared" si="1"/>
        <v>1.8440000000000001</v>
      </c>
      <c r="O53" s="314"/>
      <c r="P53" s="315"/>
      <c r="Q53" s="315"/>
      <c r="R53" s="315"/>
      <c r="S53" s="371"/>
      <c r="T53" s="111"/>
      <c r="U53" s="111"/>
      <c r="V53" s="111"/>
      <c r="W53" s="111"/>
      <c r="X53" s="111"/>
      <c r="Y53" s="111"/>
      <c r="Z53" s="111"/>
      <c r="AA53" s="382"/>
      <c r="AB53" s="111"/>
      <c r="AC53" s="111"/>
      <c r="AD53" s="111"/>
      <c r="AE53" s="117"/>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2"/>
      <c r="BO53" s="112"/>
      <c r="BP53" s="112"/>
      <c r="BQ53" s="112"/>
      <c r="BR53" s="112"/>
      <c r="BS53" s="112"/>
      <c r="BT53" s="112"/>
      <c r="BU53" s="112"/>
      <c r="BV53" s="112"/>
      <c r="BW53" s="112"/>
      <c r="BX53" s="112"/>
    </row>
    <row r="54" spans="1:77" s="172" customFormat="1" ht="15.75" customHeight="1">
      <c r="A54" s="310">
        <v>47</v>
      </c>
      <c r="B54" s="318" t="s">
        <v>235</v>
      </c>
      <c r="C54" s="312">
        <v>4.0599999999999996</v>
      </c>
      <c r="D54" s="312"/>
      <c r="E54" s="312">
        <v>0.3</v>
      </c>
      <c r="F54" s="313">
        <v>0.4</v>
      </c>
      <c r="G54" s="312"/>
      <c r="H54" s="312">
        <v>40</v>
      </c>
      <c r="I54" s="314">
        <f t="shared" si="2"/>
        <v>1.7051999999999998</v>
      </c>
      <c r="J54" s="312"/>
      <c r="K54" s="315">
        <v>5</v>
      </c>
      <c r="L54" s="314">
        <f>C54*K54/100</f>
        <v>0.20299999999999996</v>
      </c>
      <c r="M54" s="321"/>
      <c r="N54" s="314">
        <f t="shared" si="1"/>
        <v>2.6081999999999996</v>
      </c>
      <c r="O54" s="314"/>
      <c r="P54" s="315"/>
      <c r="Q54" s="315"/>
      <c r="R54" s="315"/>
      <c r="S54" s="371"/>
      <c r="T54" s="176"/>
      <c r="U54" s="176"/>
      <c r="V54" s="176"/>
      <c r="W54" s="176"/>
      <c r="X54" s="176"/>
      <c r="Y54" s="176"/>
      <c r="Z54" s="176"/>
      <c r="AA54" s="383">
        <v>0.4</v>
      </c>
      <c r="AB54" s="176"/>
      <c r="AC54" s="176"/>
      <c r="AD54" s="176"/>
      <c r="AE54" s="117"/>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51"/>
      <c r="BO54" s="151"/>
      <c r="BP54" s="151"/>
      <c r="BQ54" s="151"/>
      <c r="BR54" s="151"/>
      <c r="BS54" s="151"/>
      <c r="BT54" s="151"/>
      <c r="BU54" s="151"/>
      <c r="BV54" s="151"/>
      <c r="BW54" s="151"/>
      <c r="BX54" s="151"/>
    </row>
    <row r="55" spans="1:77" s="166" customFormat="1" ht="15.75" customHeight="1">
      <c r="A55" s="310">
        <v>48</v>
      </c>
      <c r="B55" s="318" t="s">
        <v>236</v>
      </c>
      <c r="C55" s="312">
        <v>2.46</v>
      </c>
      <c r="D55" s="312"/>
      <c r="E55" s="319">
        <v>0.3</v>
      </c>
      <c r="F55" s="313">
        <v>0.4</v>
      </c>
      <c r="G55" s="312"/>
      <c r="H55" s="312">
        <v>40</v>
      </c>
      <c r="I55" s="314">
        <f t="shared" si="2"/>
        <v>0.9840000000000001</v>
      </c>
      <c r="J55" s="312"/>
      <c r="K55" s="315"/>
      <c r="L55" s="314"/>
      <c r="M55" s="317"/>
      <c r="N55" s="314">
        <f t="shared" si="1"/>
        <v>1.6840000000000002</v>
      </c>
      <c r="O55" s="314"/>
      <c r="P55" s="315"/>
      <c r="Q55" s="315"/>
      <c r="R55" s="315"/>
      <c r="S55" s="371"/>
      <c r="T55" s="111"/>
      <c r="U55" s="111"/>
      <c r="V55" s="111"/>
      <c r="W55" s="111"/>
      <c r="X55" s="111"/>
      <c r="Y55" s="111"/>
      <c r="Z55" s="111"/>
      <c r="AA55" s="382">
        <v>0.4</v>
      </c>
      <c r="AB55" s="111"/>
      <c r="AC55" s="111"/>
      <c r="AD55" s="111"/>
      <c r="AE55" s="117"/>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2"/>
      <c r="BP55" s="112"/>
      <c r="BQ55" s="112"/>
      <c r="BR55" s="112"/>
      <c r="BS55" s="112"/>
      <c r="BT55" s="112"/>
      <c r="BU55" s="112"/>
      <c r="BV55" s="112"/>
      <c r="BW55" s="112"/>
      <c r="BX55" s="112"/>
      <c r="BY55" s="112"/>
    </row>
    <row r="56" spans="1:77" s="172" customFormat="1" ht="15.75" customHeight="1">
      <c r="A56" s="310">
        <v>49</v>
      </c>
      <c r="B56" s="318" t="s">
        <v>237</v>
      </c>
      <c r="C56" s="312">
        <v>2.46</v>
      </c>
      <c r="D56" s="312"/>
      <c r="E56" s="319">
        <v>0.3</v>
      </c>
      <c r="F56" s="313">
        <v>0.3</v>
      </c>
      <c r="G56" s="313"/>
      <c r="H56" s="313">
        <v>70</v>
      </c>
      <c r="I56" s="314">
        <f t="shared" si="2"/>
        <v>1.722</v>
      </c>
      <c r="J56" s="312"/>
      <c r="K56" s="315"/>
      <c r="L56" s="316"/>
      <c r="M56" s="317"/>
      <c r="N56" s="314">
        <f t="shared" si="1"/>
        <v>2.3220000000000001</v>
      </c>
      <c r="O56" s="314"/>
      <c r="P56" s="315"/>
      <c r="Q56" s="315"/>
      <c r="R56" s="315"/>
      <c r="S56" s="373"/>
      <c r="T56" s="184"/>
      <c r="U56" s="171"/>
      <c r="V56" s="171"/>
      <c r="W56" s="171"/>
      <c r="X56" s="171"/>
      <c r="Y56" s="171"/>
      <c r="Z56" s="171"/>
      <c r="AA56" s="379">
        <v>0.3</v>
      </c>
      <c r="AB56" s="171"/>
      <c r="AC56" s="171"/>
      <c r="AD56" s="171"/>
      <c r="AE56" s="117"/>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row>
    <row r="57" spans="1:77" s="166" customFormat="1" ht="15.75" customHeight="1">
      <c r="A57" s="310">
        <v>50</v>
      </c>
      <c r="B57" s="327" t="s">
        <v>238</v>
      </c>
      <c r="C57" s="329">
        <v>2.46</v>
      </c>
      <c r="D57" s="329"/>
      <c r="E57" s="329"/>
      <c r="F57" s="329"/>
      <c r="G57" s="329"/>
      <c r="H57" s="329"/>
      <c r="I57" s="330">
        <f t="shared" si="2"/>
        <v>0</v>
      </c>
      <c r="J57" s="329"/>
      <c r="K57" s="331"/>
      <c r="L57" s="330"/>
      <c r="M57" s="332"/>
      <c r="N57" s="330">
        <f t="shared" si="1"/>
        <v>0</v>
      </c>
      <c r="O57" s="330"/>
      <c r="P57" s="331"/>
      <c r="Q57" s="331"/>
      <c r="R57" s="331"/>
      <c r="S57" s="373" t="s">
        <v>239</v>
      </c>
      <c r="T57" s="111" t="s">
        <v>240</v>
      </c>
      <c r="U57" s="111"/>
      <c r="V57" s="111"/>
      <c r="W57" s="111"/>
      <c r="X57" s="111"/>
      <c r="Y57" s="111"/>
      <c r="Z57" s="111"/>
      <c r="AA57" s="382"/>
      <c r="AB57" s="111"/>
      <c r="AC57" s="111"/>
      <c r="AD57" s="111"/>
      <c r="AE57" s="117"/>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2"/>
      <c r="BP57" s="112"/>
      <c r="BQ57" s="112"/>
      <c r="BR57" s="112"/>
      <c r="BS57" s="112"/>
      <c r="BT57" s="112"/>
      <c r="BU57" s="112"/>
      <c r="BV57" s="112"/>
      <c r="BW57" s="112"/>
      <c r="BX57" s="112"/>
      <c r="BY57" s="112"/>
    </row>
    <row r="58" spans="1:77" s="172" customFormat="1" ht="15.75" customHeight="1">
      <c r="A58" s="310">
        <v>51</v>
      </c>
      <c r="B58" s="318" t="s">
        <v>241</v>
      </c>
      <c r="C58" s="316"/>
      <c r="D58" s="312"/>
      <c r="E58" s="312"/>
      <c r="F58" s="313"/>
      <c r="G58" s="312"/>
      <c r="H58" s="312">
        <v>60</v>
      </c>
      <c r="I58" s="314">
        <f t="shared" si="2"/>
        <v>0</v>
      </c>
      <c r="J58" s="312"/>
      <c r="K58" s="315"/>
      <c r="L58" s="320"/>
      <c r="M58" s="321"/>
      <c r="N58" s="314">
        <f t="shared" si="1"/>
        <v>0</v>
      </c>
      <c r="O58" s="314"/>
      <c r="P58" s="315"/>
      <c r="Q58" s="315"/>
      <c r="R58" s="315"/>
      <c r="S58" s="371" t="s">
        <v>47</v>
      </c>
      <c r="T58" s="177" t="s">
        <v>353</v>
      </c>
      <c r="U58" s="177"/>
      <c r="V58" s="177"/>
      <c r="W58" s="177"/>
      <c r="X58" s="177"/>
      <c r="Y58" s="177"/>
      <c r="Z58" s="177"/>
      <c r="AA58" s="384"/>
      <c r="AB58" s="177"/>
      <c r="AC58" s="177"/>
      <c r="AD58" s="177"/>
      <c r="AE58" s="11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66"/>
      <c r="BO58" s="166"/>
      <c r="BP58" s="166"/>
      <c r="BQ58" s="166"/>
      <c r="BR58" s="166"/>
      <c r="BS58" s="166"/>
      <c r="BT58" s="166"/>
      <c r="BU58" s="166"/>
      <c r="BV58" s="166"/>
      <c r="BW58" s="166"/>
      <c r="BX58" s="166"/>
    </row>
    <row r="59" spans="1:77" s="179" customFormat="1">
      <c r="A59" s="310">
        <v>52</v>
      </c>
      <c r="B59" s="322" t="s">
        <v>242</v>
      </c>
      <c r="C59" s="313">
        <v>2.67</v>
      </c>
      <c r="D59" s="313"/>
      <c r="E59" s="313">
        <v>0.3</v>
      </c>
      <c r="F59" s="313"/>
      <c r="G59" s="313"/>
      <c r="H59" s="313">
        <v>40</v>
      </c>
      <c r="I59" s="324">
        <f t="shared" si="2"/>
        <v>1.0680000000000001</v>
      </c>
      <c r="J59" s="313"/>
      <c r="K59" s="325"/>
      <c r="L59" s="323"/>
      <c r="M59" s="326"/>
      <c r="N59" s="324">
        <f t="shared" si="1"/>
        <v>1.3680000000000001</v>
      </c>
      <c r="O59" s="324"/>
      <c r="P59" s="315"/>
      <c r="Q59" s="315"/>
      <c r="R59" s="315"/>
      <c r="S59" s="440" t="s">
        <v>392</v>
      </c>
      <c r="T59" s="178"/>
      <c r="U59" s="178"/>
      <c r="V59" s="178"/>
      <c r="W59" s="178"/>
      <c r="X59" s="178"/>
      <c r="Y59" s="178"/>
      <c r="Z59" s="178"/>
      <c r="AA59" s="385"/>
      <c r="AB59" s="178"/>
      <c r="AC59" s="178"/>
      <c r="AD59" s="178"/>
      <c r="AE59" s="117"/>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row>
    <row r="60" spans="1:77" s="88" customFormat="1" ht="15.75" customHeight="1">
      <c r="A60" s="310">
        <v>53</v>
      </c>
      <c r="B60" s="327" t="s">
        <v>243</v>
      </c>
      <c r="C60" s="329">
        <v>2.67</v>
      </c>
      <c r="D60" s="329"/>
      <c r="E60" s="329">
        <v>0.3</v>
      </c>
      <c r="F60" s="329"/>
      <c r="G60" s="329"/>
      <c r="H60" s="329">
        <v>60</v>
      </c>
      <c r="I60" s="330">
        <f t="shared" si="2"/>
        <v>1.6019999999999999</v>
      </c>
      <c r="J60" s="329">
        <v>0.3</v>
      </c>
      <c r="K60" s="331"/>
      <c r="L60" s="328"/>
      <c r="M60" s="332"/>
      <c r="N60" s="330">
        <f t="shared" si="1"/>
        <v>2.202</v>
      </c>
      <c r="O60" s="330"/>
      <c r="P60" s="315"/>
      <c r="Q60" s="315"/>
      <c r="R60" s="331"/>
      <c r="S60" s="373"/>
      <c r="T60" s="87"/>
      <c r="U60" s="87"/>
      <c r="V60" s="87"/>
      <c r="W60" s="87"/>
      <c r="X60" s="87"/>
      <c r="Y60" s="87"/>
      <c r="Z60" s="87"/>
      <c r="AA60" s="381"/>
      <c r="AB60" s="87"/>
      <c r="AC60" s="87"/>
      <c r="AD60" s="87"/>
      <c r="AE60" s="11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row>
    <row r="61" spans="1:77" s="88" customFormat="1" ht="15.75" customHeight="1">
      <c r="A61" s="310">
        <v>54</v>
      </c>
      <c r="B61" s="327" t="s">
        <v>244</v>
      </c>
      <c r="C61" s="319">
        <v>4.0599999999999996</v>
      </c>
      <c r="D61" s="319">
        <v>0.3</v>
      </c>
      <c r="E61" s="312">
        <v>0.3</v>
      </c>
      <c r="F61" s="313"/>
      <c r="G61" s="319"/>
      <c r="H61" s="319">
        <v>60</v>
      </c>
      <c r="I61" s="314">
        <f t="shared" si="2"/>
        <v>2.7865199999999999</v>
      </c>
      <c r="J61" s="319">
        <v>0.3</v>
      </c>
      <c r="K61" s="315">
        <v>7</v>
      </c>
      <c r="L61" s="314">
        <f>C61*K61/100</f>
        <v>0.28420000000000001</v>
      </c>
      <c r="M61" s="317">
        <v>0.3</v>
      </c>
      <c r="N61" s="314">
        <f t="shared" si="1"/>
        <v>4.2707199999999998</v>
      </c>
      <c r="O61" s="314"/>
      <c r="P61" s="315"/>
      <c r="Q61" s="315"/>
      <c r="R61" s="315"/>
      <c r="S61" s="371"/>
      <c r="T61" s="87"/>
      <c r="U61" s="87"/>
      <c r="V61" s="87"/>
      <c r="W61" s="87"/>
      <c r="X61" s="87"/>
      <c r="Y61" s="87"/>
      <c r="Z61" s="87"/>
      <c r="AA61" s="381"/>
      <c r="AB61" s="87"/>
      <c r="AC61" s="87"/>
      <c r="AD61" s="87"/>
      <c r="AE61" s="11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row>
    <row r="62" spans="1:77" s="88" customFormat="1" ht="15.75" customHeight="1">
      <c r="A62" s="310">
        <v>55</v>
      </c>
      <c r="B62" s="318" t="s">
        <v>245</v>
      </c>
      <c r="C62" s="319">
        <v>3.63</v>
      </c>
      <c r="D62" s="319"/>
      <c r="E62" s="319">
        <v>0.3</v>
      </c>
      <c r="F62" s="313">
        <v>0.2</v>
      </c>
      <c r="G62" s="319"/>
      <c r="H62" s="319">
        <v>40</v>
      </c>
      <c r="I62" s="314">
        <f t="shared" si="2"/>
        <v>1.452</v>
      </c>
      <c r="J62" s="319"/>
      <c r="K62" s="315"/>
      <c r="L62" s="320"/>
      <c r="M62" s="321"/>
      <c r="N62" s="314">
        <f t="shared" si="1"/>
        <v>1.952</v>
      </c>
      <c r="O62" s="314"/>
      <c r="P62" s="315"/>
      <c r="Q62" s="315"/>
      <c r="R62" s="315"/>
      <c r="S62" s="371"/>
      <c r="T62" s="87"/>
      <c r="U62" s="87"/>
      <c r="V62" s="87"/>
      <c r="W62" s="87"/>
      <c r="X62" s="87"/>
      <c r="Y62" s="87"/>
      <c r="Z62" s="87"/>
      <c r="AA62" s="381">
        <v>0.2</v>
      </c>
      <c r="AB62" s="87"/>
      <c r="AC62" s="87"/>
      <c r="AD62" s="87"/>
      <c r="AE62" s="11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row>
    <row r="63" spans="1:77" ht="15.75" customHeight="1">
      <c r="A63" s="310">
        <v>56</v>
      </c>
      <c r="B63" s="318" t="s">
        <v>246</v>
      </c>
      <c r="C63" s="316">
        <v>3</v>
      </c>
      <c r="D63" s="312"/>
      <c r="E63" s="312">
        <v>0.3</v>
      </c>
      <c r="F63" s="313"/>
      <c r="G63" s="312"/>
      <c r="H63" s="312">
        <v>60</v>
      </c>
      <c r="I63" s="314">
        <f t="shared" si="2"/>
        <v>1.8</v>
      </c>
      <c r="J63" s="312">
        <v>0.3</v>
      </c>
      <c r="K63" s="315"/>
      <c r="L63" s="314"/>
      <c r="M63" s="317"/>
      <c r="N63" s="314">
        <f t="shared" si="1"/>
        <v>2.4</v>
      </c>
      <c r="O63" s="314"/>
      <c r="P63" s="315"/>
      <c r="Q63" s="315"/>
      <c r="R63" s="315"/>
      <c r="S63" s="371"/>
      <c r="AA63" s="382"/>
      <c r="AE63" s="117"/>
      <c r="BN63" s="111"/>
      <c r="BY63" s="112"/>
    </row>
    <row r="64" spans="1:77" s="181" customFormat="1" ht="15.75" customHeight="1">
      <c r="A64" s="310">
        <v>57</v>
      </c>
      <c r="B64" s="327" t="s">
        <v>247</v>
      </c>
      <c r="C64" s="329">
        <v>2.92</v>
      </c>
      <c r="D64" s="329"/>
      <c r="E64" s="329">
        <v>0.3</v>
      </c>
      <c r="F64" s="329"/>
      <c r="G64" s="329"/>
      <c r="H64" s="329">
        <v>50</v>
      </c>
      <c r="I64" s="330">
        <f t="shared" si="2"/>
        <v>1.46</v>
      </c>
      <c r="J64" s="329"/>
      <c r="K64" s="331"/>
      <c r="L64" s="328"/>
      <c r="M64" s="332"/>
      <c r="N64" s="330">
        <f t="shared" si="1"/>
        <v>1.76</v>
      </c>
      <c r="O64" s="330"/>
      <c r="P64" s="315"/>
      <c r="Q64" s="315"/>
      <c r="R64" s="331"/>
      <c r="S64" s="373"/>
      <c r="T64" s="87"/>
      <c r="U64" s="180"/>
      <c r="V64" s="180"/>
      <c r="W64" s="180"/>
      <c r="X64" s="180"/>
      <c r="Y64" s="180"/>
      <c r="Z64" s="180"/>
      <c r="AA64" s="386"/>
      <c r="AB64" s="180"/>
      <c r="AC64" s="180"/>
      <c r="AD64" s="180"/>
      <c r="AE64" s="117"/>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row>
    <row r="65" spans="1:77" s="183" customFormat="1" ht="15.75" customHeight="1">
      <c r="A65" s="310">
        <v>58</v>
      </c>
      <c r="B65" s="322" t="s">
        <v>248</v>
      </c>
      <c r="C65" s="313">
        <v>2.66</v>
      </c>
      <c r="D65" s="313"/>
      <c r="E65" s="313">
        <v>0.3</v>
      </c>
      <c r="F65" s="313"/>
      <c r="G65" s="313"/>
      <c r="H65" s="313">
        <v>50</v>
      </c>
      <c r="I65" s="324">
        <f t="shared" si="2"/>
        <v>1.33</v>
      </c>
      <c r="J65" s="313"/>
      <c r="K65" s="325"/>
      <c r="L65" s="323"/>
      <c r="M65" s="326"/>
      <c r="N65" s="324">
        <f t="shared" si="1"/>
        <v>1.6300000000000001</v>
      </c>
      <c r="O65" s="324"/>
      <c r="P65" s="315"/>
      <c r="Q65" s="315"/>
      <c r="R65" s="315"/>
      <c r="S65" s="389"/>
      <c r="T65" s="182"/>
      <c r="U65" s="182"/>
      <c r="V65" s="182"/>
      <c r="W65" s="182"/>
      <c r="X65" s="182"/>
      <c r="Y65" s="182"/>
      <c r="Z65" s="182"/>
      <c r="AA65" s="387"/>
      <c r="AB65" s="182"/>
      <c r="AC65" s="182"/>
      <c r="AD65" s="182"/>
      <c r="AE65" s="117"/>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row>
    <row r="66" spans="1:77" s="172" customFormat="1" ht="15.75" customHeight="1">
      <c r="A66" s="310">
        <v>59</v>
      </c>
      <c r="B66" s="318" t="s">
        <v>249</v>
      </c>
      <c r="C66" s="312">
        <v>2.46</v>
      </c>
      <c r="D66" s="312"/>
      <c r="E66" s="312">
        <v>0.3</v>
      </c>
      <c r="F66" s="313"/>
      <c r="G66" s="312"/>
      <c r="H66" s="319">
        <v>70</v>
      </c>
      <c r="I66" s="314">
        <f t="shared" si="2"/>
        <v>1.722</v>
      </c>
      <c r="J66" s="312"/>
      <c r="K66" s="315"/>
      <c r="L66" s="314"/>
      <c r="M66" s="317"/>
      <c r="N66" s="314">
        <f t="shared" si="1"/>
        <v>2.0219999999999998</v>
      </c>
      <c r="O66" s="314"/>
      <c r="P66" s="315"/>
      <c r="Q66" s="315"/>
      <c r="R66" s="315"/>
      <c r="S66" s="371" t="s">
        <v>213</v>
      </c>
      <c r="T66" s="111"/>
      <c r="U66" s="111"/>
      <c r="V66" s="111"/>
      <c r="W66" s="111"/>
      <c r="X66" s="111"/>
      <c r="Y66" s="111"/>
      <c r="Z66" s="111"/>
      <c r="AA66" s="382"/>
      <c r="AB66" s="111"/>
      <c r="AC66" s="111"/>
      <c r="AD66" s="111"/>
      <c r="AE66" s="117"/>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2"/>
      <c r="BO66" s="112"/>
      <c r="BP66" s="112"/>
      <c r="BQ66" s="112"/>
      <c r="BR66" s="112"/>
      <c r="BS66" s="112"/>
      <c r="BT66" s="112"/>
      <c r="BU66" s="112"/>
      <c r="BV66" s="112"/>
      <c r="BW66" s="112"/>
      <c r="BX66" s="112"/>
    </row>
    <row r="67" spans="1:77" s="172" customFormat="1" ht="15.75" customHeight="1">
      <c r="A67" s="310">
        <v>60</v>
      </c>
      <c r="B67" s="318" t="s">
        <v>250</v>
      </c>
      <c r="C67" s="312">
        <v>2.46</v>
      </c>
      <c r="D67" s="312"/>
      <c r="E67" s="319">
        <v>0.3</v>
      </c>
      <c r="F67" s="313"/>
      <c r="G67" s="319"/>
      <c r="H67" s="319">
        <v>60</v>
      </c>
      <c r="I67" s="314">
        <f t="shared" si="2"/>
        <v>1.476</v>
      </c>
      <c r="J67" s="319">
        <v>0.3</v>
      </c>
      <c r="K67" s="315"/>
      <c r="L67" s="320"/>
      <c r="M67" s="321"/>
      <c r="N67" s="314">
        <f t="shared" si="1"/>
        <v>2.0760000000000001</v>
      </c>
      <c r="O67" s="314"/>
      <c r="P67" s="315"/>
      <c r="Q67" s="315"/>
      <c r="R67" s="315"/>
      <c r="S67" s="371"/>
      <c r="T67" s="111"/>
      <c r="U67" s="111"/>
      <c r="V67" s="111"/>
      <c r="W67" s="111"/>
      <c r="X67" s="111"/>
      <c r="Y67" s="111"/>
      <c r="Z67" s="111"/>
      <c r="AA67" s="382"/>
      <c r="AB67" s="111"/>
      <c r="AC67" s="111"/>
      <c r="AD67" s="111"/>
      <c r="AE67" s="117"/>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2"/>
      <c r="BO67" s="112"/>
      <c r="BP67" s="112"/>
      <c r="BQ67" s="112"/>
      <c r="BR67" s="112"/>
      <c r="BS67" s="112"/>
      <c r="BT67" s="112"/>
      <c r="BU67" s="112"/>
      <c r="BV67" s="112"/>
      <c r="BW67" s="112"/>
      <c r="BX67" s="112"/>
    </row>
    <row r="68" spans="1:77" s="172" customFormat="1" ht="15.75" customHeight="1">
      <c r="A68" s="310">
        <v>61</v>
      </c>
      <c r="B68" s="318" t="s">
        <v>251</v>
      </c>
      <c r="C68" s="316">
        <v>2.46</v>
      </c>
      <c r="D68" s="312"/>
      <c r="E68" s="312">
        <v>0.3</v>
      </c>
      <c r="F68" s="313"/>
      <c r="G68" s="312"/>
      <c r="H68" s="319">
        <v>50</v>
      </c>
      <c r="I68" s="314">
        <f t="shared" si="2"/>
        <v>1.23</v>
      </c>
      <c r="J68" s="312"/>
      <c r="K68" s="315"/>
      <c r="L68" s="316"/>
      <c r="M68" s="317"/>
      <c r="N68" s="314">
        <f t="shared" si="1"/>
        <v>1.53</v>
      </c>
      <c r="O68" s="314"/>
      <c r="P68" s="315"/>
      <c r="Q68" s="315"/>
      <c r="R68" s="315"/>
      <c r="S68" s="371"/>
      <c r="T68" s="171"/>
      <c r="U68" s="171"/>
      <c r="V68" s="171"/>
      <c r="W68" s="171"/>
      <c r="X68" s="171"/>
      <c r="Y68" s="171"/>
      <c r="Z68" s="171"/>
      <c r="AA68" s="379"/>
      <c r="AB68" s="171"/>
      <c r="AC68" s="171"/>
      <c r="AD68" s="171"/>
      <c r="AE68" s="117"/>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row>
    <row r="69" spans="1:77" s="172" customFormat="1" ht="15.75" customHeight="1">
      <c r="A69" s="310">
        <v>62</v>
      </c>
      <c r="B69" s="318" t="s">
        <v>252</v>
      </c>
      <c r="C69" s="316">
        <v>2.2599999999999998</v>
      </c>
      <c r="D69" s="312"/>
      <c r="E69" s="319">
        <v>0.3</v>
      </c>
      <c r="F69" s="313">
        <v>0.4</v>
      </c>
      <c r="G69" s="319"/>
      <c r="H69" s="319">
        <v>60</v>
      </c>
      <c r="I69" s="314">
        <f t="shared" si="2"/>
        <v>1.3559999999999999</v>
      </c>
      <c r="J69" s="319"/>
      <c r="K69" s="315"/>
      <c r="L69" s="320"/>
      <c r="M69" s="321"/>
      <c r="N69" s="314">
        <f t="shared" si="1"/>
        <v>2.056</v>
      </c>
      <c r="O69" s="314"/>
      <c r="P69" s="315"/>
      <c r="Q69" s="315"/>
      <c r="R69" s="315"/>
      <c r="S69" s="371"/>
      <c r="T69" s="111"/>
      <c r="U69" s="111"/>
      <c r="V69" s="111"/>
      <c r="W69" s="111"/>
      <c r="X69" s="111"/>
      <c r="Y69" s="111"/>
      <c r="Z69" s="111"/>
      <c r="AA69" s="382">
        <v>0.4</v>
      </c>
      <c r="AB69" s="111"/>
      <c r="AC69" s="111"/>
      <c r="AD69" s="111"/>
      <c r="AE69" s="117"/>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2"/>
      <c r="BO69" s="112"/>
      <c r="BP69" s="112"/>
      <c r="BQ69" s="112"/>
      <c r="BR69" s="112"/>
      <c r="BS69" s="112"/>
      <c r="BT69" s="112"/>
      <c r="BU69" s="112"/>
      <c r="BV69" s="112"/>
      <c r="BW69" s="112"/>
      <c r="BX69" s="112"/>
    </row>
    <row r="70" spans="1:77" s="88" customFormat="1" ht="15.75" customHeight="1">
      <c r="A70" s="310">
        <v>63</v>
      </c>
      <c r="B70" s="327" t="s">
        <v>253</v>
      </c>
      <c r="C70" s="319">
        <v>2.46</v>
      </c>
      <c r="D70" s="319"/>
      <c r="E70" s="319">
        <v>0.3</v>
      </c>
      <c r="F70" s="313">
        <v>0.4</v>
      </c>
      <c r="G70" s="319"/>
      <c r="H70" s="319">
        <v>60</v>
      </c>
      <c r="I70" s="314">
        <f t="shared" si="2"/>
        <v>1.476</v>
      </c>
      <c r="J70" s="319"/>
      <c r="K70" s="331"/>
      <c r="L70" s="328"/>
      <c r="M70" s="321"/>
      <c r="N70" s="314">
        <f t="shared" si="1"/>
        <v>2.1760000000000002</v>
      </c>
      <c r="O70" s="314"/>
      <c r="P70" s="315"/>
      <c r="Q70" s="315"/>
      <c r="R70" s="315"/>
      <c r="S70" s="371"/>
      <c r="T70" s="87"/>
      <c r="U70" s="87"/>
      <c r="V70" s="87"/>
      <c r="W70" s="87"/>
      <c r="X70" s="87"/>
      <c r="Y70" s="87"/>
      <c r="Z70" s="87"/>
      <c r="AA70" s="381">
        <v>0.4</v>
      </c>
      <c r="AB70" s="87"/>
      <c r="AC70" s="87"/>
      <c r="AD70" s="87"/>
      <c r="AE70" s="11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row>
    <row r="71" spans="1:77" s="172" customFormat="1" ht="15.75" customHeight="1">
      <c r="A71" s="310">
        <v>64</v>
      </c>
      <c r="B71" s="318" t="s">
        <v>254</v>
      </c>
      <c r="C71" s="319">
        <v>2.2599999999999998</v>
      </c>
      <c r="D71" s="312"/>
      <c r="E71" s="312">
        <v>0.3</v>
      </c>
      <c r="F71" s="313"/>
      <c r="G71" s="312"/>
      <c r="H71" s="312">
        <v>50</v>
      </c>
      <c r="I71" s="314">
        <f t="shared" si="2"/>
        <v>1.1299999999999999</v>
      </c>
      <c r="J71" s="312"/>
      <c r="K71" s="315"/>
      <c r="L71" s="316"/>
      <c r="M71" s="317"/>
      <c r="N71" s="314">
        <f t="shared" si="1"/>
        <v>1.43</v>
      </c>
      <c r="O71" s="314"/>
      <c r="P71" s="315"/>
      <c r="Q71" s="315"/>
      <c r="R71" s="315"/>
      <c r="S71" s="371"/>
      <c r="T71" s="171"/>
      <c r="U71" s="171"/>
      <c r="V71" s="171"/>
      <c r="W71" s="171"/>
      <c r="X71" s="171"/>
      <c r="Y71" s="171"/>
      <c r="Z71" s="171"/>
      <c r="AA71" s="379"/>
      <c r="AB71" s="171"/>
      <c r="AC71" s="171"/>
      <c r="AD71" s="171"/>
      <c r="AE71" s="117"/>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row>
    <row r="72" spans="1:77" s="112" customFormat="1" ht="15.75" customHeight="1">
      <c r="A72" s="310">
        <v>65</v>
      </c>
      <c r="B72" s="311" t="s">
        <v>255</v>
      </c>
      <c r="C72" s="312">
        <v>4.9800000000000004</v>
      </c>
      <c r="D72" s="312">
        <v>0.4</v>
      </c>
      <c r="E72" s="319">
        <v>0.3</v>
      </c>
      <c r="F72" s="313"/>
      <c r="G72" s="312"/>
      <c r="H72" s="312">
        <v>70</v>
      </c>
      <c r="I72" s="314">
        <f t="shared" ref="I72:I103" si="3">(C72+D72+L72)*H72/100</f>
        <v>3.9403000000000001</v>
      </c>
      <c r="J72" s="312"/>
      <c r="K72" s="315">
        <v>5</v>
      </c>
      <c r="L72" s="314">
        <f>C72*K72/100</f>
        <v>0.24900000000000003</v>
      </c>
      <c r="M72" s="317"/>
      <c r="N72" s="314">
        <f t="shared" si="1"/>
        <v>4.8892999999999995</v>
      </c>
      <c r="O72" s="314"/>
      <c r="P72" s="315"/>
      <c r="Q72" s="315"/>
      <c r="R72" s="315"/>
      <c r="S72" s="371" t="s">
        <v>213</v>
      </c>
      <c r="T72" s="111"/>
      <c r="U72" s="111"/>
      <c r="V72" s="111"/>
      <c r="W72" s="111"/>
      <c r="X72" s="111"/>
      <c r="Y72" s="111"/>
      <c r="Z72" s="111"/>
      <c r="AA72" s="382"/>
      <c r="AB72" s="111"/>
      <c r="AC72" s="111"/>
      <c r="AD72" s="111"/>
      <c r="AE72" s="117"/>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row>
    <row r="73" spans="1:77" s="112" customFormat="1" ht="15.75" customHeight="1">
      <c r="A73" s="310">
        <v>66</v>
      </c>
      <c r="B73" s="311" t="s">
        <v>256</v>
      </c>
      <c r="C73" s="312"/>
      <c r="D73" s="312"/>
      <c r="E73" s="312"/>
      <c r="F73" s="313"/>
      <c r="G73" s="312"/>
      <c r="H73" s="312">
        <v>70</v>
      </c>
      <c r="I73" s="314">
        <f t="shared" si="3"/>
        <v>0</v>
      </c>
      <c r="J73" s="312"/>
      <c r="K73" s="315"/>
      <c r="L73" s="316"/>
      <c r="M73" s="317"/>
      <c r="N73" s="314">
        <f t="shared" ref="N73:N97" si="4">(D73+E73+J73+F73+I73+L73+M73)</f>
        <v>0</v>
      </c>
      <c r="O73" s="314"/>
      <c r="P73" s="315"/>
      <c r="Q73" s="315"/>
      <c r="R73" s="315"/>
      <c r="S73" s="371" t="s">
        <v>47</v>
      </c>
      <c r="T73" s="111"/>
      <c r="U73" s="111"/>
      <c r="V73" s="111"/>
      <c r="W73" s="111"/>
      <c r="X73" s="111"/>
      <c r="Y73" s="111"/>
      <c r="Z73" s="111"/>
      <c r="AA73" s="382"/>
      <c r="AB73" s="111"/>
      <c r="AC73" s="111"/>
      <c r="AD73" s="111"/>
      <c r="AE73" s="117"/>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row>
    <row r="74" spans="1:77" ht="15.75" customHeight="1">
      <c r="A74" s="310">
        <v>67</v>
      </c>
      <c r="B74" s="311" t="s">
        <v>257</v>
      </c>
      <c r="C74" s="312">
        <v>2.66</v>
      </c>
      <c r="D74" s="312"/>
      <c r="E74" s="319">
        <v>0.3</v>
      </c>
      <c r="F74" s="313"/>
      <c r="G74" s="312"/>
      <c r="H74" s="312">
        <v>40</v>
      </c>
      <c r="I74" s="314">
        <f t="shared" si="3"/>
        <v>1.0640000000000001</v>
      </c>
      <c r="J74" s="312"/>
      <c r="K74" s="315"/>
      <c r="L74" s="316"/>
      <c r="M74" s="317"/>
      <c r="N74" s="314">
        <f t="shared" si="4"/>
        <v>1.3640000000000001</v>
      </c>
      <c r="O74" s="314"/>
      <c r="P74" s="315"/>
      <c r="Q74" s="315"/>
      <c r="R74" s="315"/>
      <c r="S74" s="371"/>
      <c r="AA74" s="382"/>
      <c r="AE74" s="117"/>
      <c r="BN74" s="111"/>
    </row>
    <row r="75" spans="1:77" ht="15.75" customHeight="1">
      <c r="A75" s="310">
        <v>68</v>
      </c>
      <c r="B75" s="318" t="s">
        <v>258</v>
      </c>
      <c r="C75" s="334">
        <v>2.66</v>
      </c>
      <c r="D75" s="334"/>
      <c r="E75" s="312">
        <v>0.3</v>
      </c>
      <c r="F75" s="335"/>
      <c r="G75" s="334"/>
      <c r="H75" s="334">
        <v>70</v>
      </c>
      <c r="I75" s="336">
        <f t="shared" si="3"/>
        <v>1.8620000000000001</v>
      </c>
      <c r="J75" s="334"/>
      <c r="K75" s="315"/>
      <c r="L75" s="314"/>
      <c r="M75" s="317"/>
      <c r="N75" s="314">
        <f t="shared" si="4"/>
        <v>2.1619999999999999</v>
      </c>
      <c r="O75" s="314"/>
      <c r="P75" s="315"/>
      <c r="Q75" s="315"/>
      <c r="R75" s="315"/>
      <c r="S75" s="371" t="s">
        <v>213</v>
      </c>
      <c r="AA75" s="382"/>
      <c r="AE75" s="117"/>
      <c r="BN75" s="111"/>
      <c r="BY75" s="112"/>
    </row>
    <row r="76" spans="1:77" s="172" customFormat="1" ht="15.75" customHeight="1">
      <c r="A76" s="310">
        <v>69</v>
      </c>
      <c r="B76" s="318" t="s">
        <v>259</v>
      </c>
      <c r="C76" s="312">
        <v>4.0599999999999996</v>
      </c>
      <c r="D76" s="312"/>
      <c r="E76" s="319">
        <v>0.3</v>
      </c>
      <c r="F76" s="313"/>
      <c r="G76" s="312"/>
      <c r="H76" s="312">
        <v>40</v>
      </c>
      <c r="I76" s="314">
        <f t="shared" si="3"/>
        <v>1.6239999999999997</v>
      </c>
      <c r="J76" s="312"/>
      <c r="K76" s="315"/>
      <c r="L76" s="314"/>
      <c r="M76" s="317"/>
      <c r="N76" s="314">
        <f t="shared" si="4"/>
        <v>1.9239999999999997</v>
      </c>
      <c r="O76" s="314"/>
      <c r="P76" s="315"/>
      <c r="Q76" s="315"/>
      <c r="R76" s="315"/>
      <c r="S76" s="371"/>
      <c r="T76" s="111"/>
      <c r="U76" s="111"/>
      <c r="V76" s="111"/>
      <c r="W76" s="111"/>
      <c r="X76" s="111"/>
      <c r="Y76" s="111"/>
      <c r="Z76" s="111"/>
      <c r="AA76" s="382"/>
      <c r="AB76" s="111"/>
      <c r="AC76" s="111"/>
      <c r="AD76" s="111"/>
      <c r="AE76" s="117"/>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2"/>
      <c r="BO76" s="112"/>
      <c r="BP76" s="112"/>
      <c r="BQ76" s="112"/>
      <c r="BR76" s="112"/>
      <c r="BS76" s="112"/>
      <c r="BT76" s="112"/>
      <c r="BU76" s="112"/>
      <c r="BV76" s="112"/>
      <c r="BW76" s="112"/>
      <c r="BX76" s="112"/>
    </row>
    <row r="77" spans="1:77" s="481" customFormat="1" ht="15.75" customHeight="1">
      <c r="A77" s="493">
        <v>70</v>
      </c>
      <c r="B77" s="322" t="s">
        <v>260</v>
      </c>
      <c r="C77" s="323">
        <v>4.4000000000000004</v>
      </c>
      <c r="D77" s="313">
        <v>0.5</v>
      </c>
      <c r="E77" s="313">
        <v>0.3</v>
      </c>
      <c r="F77" s="313"/>
      <c r="G77" s="313"/>
      <c r="H77" s="313">
        <v>60</v>
      </c>
      <c r="I77" s="324">
        <f t="shared" si="3"/>
        <v>2.94</v>
      </c>
      <c r="J77" s="313">
        <v>0.1</v>
      </c>
      <c r="K77" s="325"/>
      <c r="L77" s="324"/>
      <c r="M77" s="326">
        <v>0.3</v>
      </c>
      <c r="N77" s="324">
        <f t="shared" si="4"/>
        <v>4.1399999999999997</v>
      </c>
      <c r="O77" s="324"/>
      <c r="P77" s="325"/>
      <c r="Q77" s="325"/>
      <c r="R77" s="325"/>
      <c r="S77" s="464" t="s">
        <v>380</v>
      </c>
      <c r="T77" s="87" t="s">
        <v>373</v>
      </c>
      <c r="U77" s="178"/>
      <c r="V77" s="465"/>
      <c r="W77" s="465"/>
      <c r="X77" s="465"/>
      <c r="Y77" s="465"/>
      <c r="Z77" s="465"/>
      <c r="AA77" s="466"/>
      <c r="AB77" s="465"/>
      <c r="AC77" s="465"/>
      <c r="AD77" s="465"/>
      <c r="AE77" s="480"/>
      <c r="AF77" s="465"/>
      <c r="AG77" s="465"/>
      <c r="AH77" s="465"/>
      <c r="AI77" s="465"/>
      <c r="AJ77" s="465"/>
      <c r="AK77" s="465"/>
      <c r="AL77" s="465"/>
      <c r="AM77" s="465"/>
      <c r="AN77" s="465"/>
      <c r="AO77" s="465"/>
      <c r="AP77" s="465"/>
      <c r="AQ77" s="465"/>
      <c r="AR77" s="465"/>
      <c r="AS77" s="465"/>
      <c r="AT77" s="465"/>
      <c r="AU77" s="465"/>
      <c r="AV77" s="465"/>
      <c r="AW77" s="465"/>
      <c r="AX77" s="465"/>
      <c r="AY77" s="465"/>
      <c r="AZ77" s="465"/>
      <c r="BA77" s="465"/>
      <c r="BB77" s="465"/>
      <c r="BC77" s="465"/>
      <c r="BD77" s="465"/>
      <c r="BE77" s="465"/>
      <c r="BF77" s="465"/>
      <c r="BG77" s="465"/>
      <c r="BH77" s="465"/>
      <c r="BI77" s="465"/>
      <c r="BJ77" s="465"/>
      <c r="BK77" s="465"/>
      <c r="BL77" s="465"/>
      <c r="BM77" s="465"/>
      <c r="BN77" s="465"/>
      <c r="BO77" s="467"/>
      <c r="BP77" s="467"/>
      <c r="BQ77" s="467"/>
      <c r="BR77" s="467"/>
      <c r="BS77" s="467"/>
      <c r="BT77" s="467"/>
      <c r="BU77" s="467"/>
      <c r="BV77" s="467"/>
      <c r="BW77" s="467"/>
      <c r="BX77" s="467"/>
      <c r="BY77" s="467"/>
    </row>
    <row r="78" spans="1:77" s="181" customFormat="1" ht="15.75" customHeight="1">
      <c r="A78" s="310">
        <v>71</v>
      </c>
      <c r="B78" s="327" t="s">
        <v>261</v>
      </c>
      <c r="C78" s="328">
        <v>4.32</v>
      </c>
      <c r="D78" s="329"/>
      <c r="E78" s="329"/>
      <c r="F78" s="484"/>
      <c r="G78" s="329"/>
      <c r="H78" s="329"/>
      <c r="I78" s="330">
        <f t="shared" si="3"/>
        <v>0</v>
      </c>
      <c r="J78" s="329"/>
      <c r="K78" s="331"/>
      <c r="L78" s="330"/>
      <c r="M78" s="332"/>
      <c r="N78" s="330">
        <f t="shared" si="4"/>
        <v>0</v>
      </c>
      <c r="O78" s="330"/>
      <c r="P78" s="315"/>
      <c r="Q78" s="315"/>
      <c r="R78" s="331"/>
      <c r="S78" s="373" t="s">
        <v>196</v>
      </c>
      <c r="T78" s="87"/>
      <c r="U78" s="87"/>
      <c r="V78" s="87"/>
      <c r="W78" s="87"/>
      <c r="X78" s="87"/>
      <c r="Y78" s="87"/>
      <c r="Z78" s="87"/>
      <c r="AA78" s="381"/>
      <c r="AB78" s="87"/>
      <c r="AC78" s="87"/>
      <c r="AD78" s="87"/>
      <c r="AE78" s="11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8"/>
      <c r="BO78" s="88"/>
      <c r="BP78" s="88"/>
      <c r="BQ78" s="88"/>
      <c r="BR78" s="88"/>
      <c r="BS78" s="88"/>
      <c r="BT78" s="88"/>
      <c r="BU78" s="88"/>
      <c r="BV78" s="88"/>
      <c r="BW78" s="88"/>
      <c r="BX78" s="88"/>
    </row>
    <row r="79" spans="1:77" s="181" customFormat="1" ht="15.75" customHeight="1">
      <c r="A79" s="310">
        <v>72</v>
      </c>
      <c r="B79" s="327" t="s">
        <v>262</v>
      </c>
      <c r="C79" s="328">
        <v>3</v>
      </c>
      <c r="D79" s="329">
        <v>0.4</v>
      </c>
      <c r="E79" s="329">
        <v>0.3</v>
      </c>
      <c r="F79" s="329"/>
      <c r="G79" s="329"/>
      <c r="H79" s="329">
        <v>40</v>
      </c>
      <c r="I79" s="330">
        <f t="shared" si="3"/>
        <v>1.36</v>
      </c>
      <c r="J79" s="329">
        <v>0.1</v>
      </c>
      <c r="K79" s="331"/>
      <c r="L79" s="330"/>
      <c r="M79" s="332"/>
      <c r="N79" s="330">
        <f t="shared" si="4"/>
        <v>2.16</v>
      </c>
      <c r="O79" s="330"/>
      <c r="P79" s="315"/>
      <c r="Q79" s="315"/>
      <c r="R79" s="331"/>
      <c r="S79" s="373" t="s">
        <v>381</v>
      </c>
      <c r="T79" s="87" t="s">
        <v>374</v>
      </c>
      <c r="U79" s="87"/>
      <c r="V79" s="87"/>
      <c r="W79" s="87"/>
      <c r="X79" s="87"/>
      <c r="Y79" s="87"/>
      <c r="Z79" s="87"/>
      <c r="AA79" s="381"/>
      <c r="AB79" s="87"/>
      <c r="AC79" s="87"/>
      <c r="AD79" s="87"/>
      <c r="AE79" s="11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8"/>
      <c r="BO79" s="88"/>
      <c r="BP79" s="88"/>
      <c r="BQ79" s="88"/>
      <c r="BR79" s="88"/>
      <c r="BS79" s="88"/>
      <c r="BT79" s="88"/>
      <c r="BU79" s="88"/>
      <c r="BV79" s="88"/>
      <c r="BW79" s="88"/>
      <c r="BX79" s="88"/>
    </row>
    <row r="80" spans="1:77" s="172" customFormat="1" ht="15.75" customHeight="1">
      <c r="A80" s="310">
        <v>73</v>
      </c>
      <c r="B80" s="318" t="s">
        <v>263</v>
      </c>
      <c r="C80" s="316">
        <v>2.67</v>
      </c>
      <c r="D80" s="312">
        <v>0.3</v>
      </c>
      <c r="E80" s="312">
        <v>0.3</v>
      </c>
      <c r="F80" s="313">
        <v>0.2</v>
      </c>
      <c r="G80" s="312"/>
      <c r="H80" s="313">
        <v>50</v>
      </c>
      <c r="I80" s="314">
        <f t="shared" si="3"/>
        <v>1.4850000000000001</v>
      </c>
      <c r="J80" s="312"/>
      <c r="K80" s="315"/>
      <c r="L80" s="314"/>
      <c r="M80" s="317"/>
      <c r="N80" s="314">
        <f t="shared" si="4"/>
        <v>2.2850000000000001</v>
      </c>
      <c r="O80" s="314"/>
      <c r="P80" s="315"/>
      <c r="Q80" s="315"/>
      <c r="R80" s="315"/>
      <c r="S80" s="371" t="s">
        <v>379</v>
      </c>
      <c r="T80" s="111"/>
      <c r="U80" s="111"/>
      <c r="V80" s="111"/>
      <c r="W80" s="111"/>
      <c r="X80" s="111"/>
      <c r="Y80" s="111"/>
      <c r="Z80" s="111"/>
      <c r="AA80" s="382">
        <v>0.2</v>
      </c>
      <c r="AB80" s="111"/>
      <c r="AC80" s="111"/>
      <c r="AD80" s="111"/>
      <c r="AE80" s="117"/>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2"/>
      <c r="BO80" s="112"/>
      <c r="BP80" s="112"/>
      <c r="BQ80" s="112"/>
      <c r="BR80" s="112"/>
      <c r="BS80" s="112"/>
      <c r="BT80" s="112"/>
      <c r="BU80" s="112"/>
      <c r="BV80" s="112"/>
      <c r="BW80" s="112"/>
      <c r="BX80" s="112"/>
    </row>
    <row r="81" spans="1:77" s="185" customFormat="1" ht="15.75" customHeight="1">
      <c r="A81" s="310">
        <v>74</v>
      </c>
      <c r="B81" s="322" t="s">
        <v>264</v>
      </c>
      <c r="C81" s="313">
        <v>2.67</v>
      </c>
      <c r="D81" s="313"/>
      <c r="E81" s="313">
        <v>0.3</v>
      </c>
      <c r="F81" s="313"/>
      <c r="G81" s="313"/>
      <c r="H81" s="313">
        <v>40</v>
      </c>
      <c r="I81" s="324">
        <f t="shared" si="3"/>
        <v>1.0680000000000001</v>
      </c>
      <c r="J81" s="313"/>
      <c r="K81" s="325"/>
      <c r="L81" s="323"/>
      <c r="M81" s="326"/>
      <c r="N81" s="324">
        <f t="shared" si="4"/>
        <v>1.3680000000000001</v>
      </c>
      <c r="O81" s="324"/>
      <c r="P81" s="315"/>
      <c r="Q81" s="315"/>
      <c r="R81" s="315"/>
      <c r="S81" s="389" t="s">
        <v>213</v>
      </c>
      <c r="T81" s="184"/>
      <c r="U81" s="184"/>
      <c r="V81" s="184"/>
      <c r="W81" s="184"/>
      <c r="X81" s="184"/>
      <c r="Y81" s="184"/>
      <c r="Z81" s="184"/>
      <c r="AA81" s="388"/>
      <c r="AB81" s="184"/>
      <c r="AC81" s="184"/>
      <c r="AD81" s="184"/>
      <c r="AE81" s="117"/>
      <c r="AF81" s="184"/>
      <c r="AG81" s="184"/>
      <c r="AH81" s="184"/>
      <c r="AI81" s="184"/>
      <c r="AJ81" s="184"/>
      <c r="AK81" s="184"/>
      <c r="AL81" s="184"/>
      <c r="AM81" s="184"/>
      <c r="AN81" s="184"/>
      <c r="AO81" s="184"/>
      <c r="AP81" s="184"/>
      <c r="AQ81" s="184"/>
      <c r="AR81" s="184"/>
      <c r="AS81" s="184"/>
      <c r="AT81" s="184"/>
      <c r="AU81" s="184"/>
      <c r="AV81" s="184"/>
      <c r="AW81" s="184"/>
      <c r="AX81" s="184"/>
      <c r="AY81" s="184"/>
      <c r="AZ81" s="184"/>
      <c r="BA81" s="184"/>
      <c r="BB81" s="184"/>
      <c r="BC81" s="184"/>
      <c r="BD81" s="184"/>
      <c r="BE81" s="184"/>
      <c r="BF81" s="184"/>
      <c r="BG81" s="184"/>
      <c r="BH81" s="184"/>
      <c r="BI81" s="184"/>
      <c r="BJ81" s="184"/>
      <c r="BK81" s="184"/>
      <c r="BL81" s="184"/>
      <c r="BM81" s="184"/>
    </row>
    <row r="82" spans="1:77" ht="15.75" customHeight="1">
      <c r="A82" s="310">
        <v>75</v>
      </c>
      <c r="B82" s="318" t="s">
        <v>265</v>
      </c>
      <c r="C82" s="312">
        <f>2.86+0.06</f>
        <v>2.92</v>
      </c>
      <c r="D82" s="312">
        <v>0.3</v>
      </c>
      <c r="E82" s="312">
        <v>0.3</v>
      </c>
      <c r="F82" s="313"/>
      <c r="G82" s="312"/>
      <c r="H82" s="313">
        <v>50</v>
      </c>
      <c r="I82" s="314">
        <f t="shared" si="3"/>
        <v>1.61</v>
      </c>
      <c r="J82" s="312"/>
      <c r="K82" s="315"/>
      <c r="L82" s="314"/>
      <c r="M82" s="317"/>
      <c r="N82" s="314">
        <f t="shared" si="4"/>
        <v>2.21</v>
      </c>
      <c r="O82" s="314"/>
      <c r="P82" s="315"/>
      <c r="Q82" s="315"/>
      <c r="R82" s="315"/>
      <c r="S82" s="371" t="s">
        <v>213</v>
      </c>
      <c r="AA82" s="382"/>
      <c r="AE82" s="117"/>
      <c r="BN82" s="111"/>
      <c r="BY82" s="112"/>
    </row>
    <row r="83" spans="1:77" s="172" customFormat="1" ht="15.75" customHeight="1">
      <c r="A83" s="310">
        <v>76</v>
      </c>
      <c r="B83" s="318" t="s">
        <v>266</v>
      </c>
      <c r="C83" s="312">
        <v>2.46</v>
      </c>
      <c r="D83" s="312"/>
      <c r="E83" s="319">
        <v>0.3</v>
      </c>
      <c r="F83" s="313"/>
      <c r="G83" s="312"/>
      <c r="H83" s="313">
        <v>40</v>
      </c>
      <c r="I83" s="314">
        <f t="shared" si="3"/>
        <v>0.9840000000000001</v>
      </c>
      <c r="J83" s="312">
        <v>0.1</v>
      </c>
      <c r="K83" s="315"/>
      <c r="L83" s="320"/>
      <c r="M83" s="321"/>
      <c r="N83" s="314">
        <f t="shared" si="4"/>
        <v>1.3840000000000001</v>
      </c>
      <c r="O83" s="314"/>
      <c r="P83" s="315"/>
      <c r="Q83" s="315"/>
      <c r="R83" s="315"/>
      <c r="S83" s="371"/>
      <c r="T83" s="111"/>
      <c r="U83" s="111"/>
      <c r="V83" s="111"/>
      <c r="W83" s="111"/>
      <c r="X83" s="111"/>
      <c r="Y83" s="111"/>
      <c r="Z83" s="111"/>
      <c r="AA83" s="382"/>
      <c r="AB83" s="111"/>
      <c r="AC83" s="111"/>
      <c r="AD83" s="111"/>
      <c r="AE83" s="117"/>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2"/>
      <c r="BO83" s="112"/>
      <c r="BP83" s="112"/>
      <c r="BQ83" s="112"/>
      <c r="BR83" s="112"/>
      <c r="BS83" s="112"/>
      <c r="BT83" s="112"/>
      <c r="BU83" s="112"/>
      <c r="BV83" s="112"/>
      <c r="BW83" s="112"/>
      <c r="BX83" s="112"/>
    </row>
    <row r="84" spans="1:77" ht="15.75" customHeight="1">
      <c r="A84" s="310">
        <v>77</v>
      </c>
      <c r="B84" s="327" t="s">
        <v>267</v>
      </c>
      <c r="C84" s="329">
        <v>2.46</v>
      </c>
      <c r="D84" s="329"/>
      <c r="E84" s="329">
        <v>0.3</v>
      </c>
      <c r="F84" s="329"/>
      <c r="G84" s="329"/>
      <c r="H84" s="329">
        <v>40</v>
      </c>
      <c r="I84" s="314">
        <f t="shared" si="3"/>
        <v>0.9840000000000001</v>
      </c>
      <c r="J84" s="329"/>
      <c r="K84" s="315"/>
      <c r="L84" s="314"/>
      <c r="M84" s="317"/>
      <c r="N84" s="314">
        <f t="shared" si="4"/>
        <v>1.284</v>
      </c>
      <c r="O84" s="314"/>
      <c r="P84" s="315"/>
      <c r="Q84" s="315"/>
      <c r="R84" s="315"/>
      <c r="S84" s="371"/>
      <c r="AA84" s="382"/>
      <c r="AE84" s="117"/>
    </row>
    <row r="85" spans="1:77" s="181" customFormat="1" ht="15.75" customHeight="1">
      <c r="A85" s="310">
        <v>78</v>
      </c>
      <c r="B85" s="327" t="s">
        <v>268</v>
      </c>
      <c r="C85" s="329">
        <v>2.46</v>
      </c>
      <c r="D85" s="329"/>
      <c r="E85" s="329"/>
      <c r="F85" s="329"/>
      <c r="G85" s="329"/>
      <c r="H85" s="329"/>
      <c r="I85" s="330">
        <f t="shared" si="3"/>
        <v>0</v>
      </c>
      <c r="J85" s="329"/>
      <c r="K85" s="331"/>
      <c r="L85" s="330"/>
      <c r="M85" s="332"/>
      <c r="N85" s="330">
        <f t="shared" si="4"/>
        <v>0</v>
      </c>
      <c r="O85" s="330"/>
      <c r="P85" s="315"/>
      <c r="Q85" s="315"/>
      <c r="R85" s="331"/>
      <c r="S85" s="371" t="s">
        <v>196</v>
      </c>
      <c r="T85" s="87"/>
      <c r="U85" s="87"/>
      <c r="V85" s="87"/>
      <c r="W85" s="87"/>
      <c r="X85" s="87"/>
      <c r="Y85" s="87"/>
      <c r="Z85" s="87"/>
      <c r="AA85" s="381"/>
      <c r="AB85" s="87"/>
      <c r="AC85" s="87"/>
      <c r="AD85" s="87"/>
      <c r="AE85" s="11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8"/>
      <c r="BO85" s="88"/>
      <c r="BP85" s="88"/>
      <c r="BQ85" s="88"/>
      <c r="BR85" s="88"/>
      <c r="BS85" s="88"/>
      <c r="BT85" s="88"/>
      <c r="BU85" s="88"/>
      <c r="BV85" s="88"/>
      <c r="BW85" s="88"/>
      <c r="BX85" s="88"/>
    </row>
    <row r="86" spans="1:77" s="172" customFormat="1" ht="15.75" customHeight="1">
      <c r="A86" s="310">
        <v>79</v>
      </c>
      <c r="B86" s="327" t="s">
        <v>269</v>
      </c>
      <c r="C86" s="328">
        <v>4.0599999999999996</v>
      </c>
      <c r="D86" s="329"/>
      <c r="E86" s="329">
        <v>0.3</v>
      </c>
      <c r="F86" s="329"/>
      <c r="G86" s="329"/>
      <c r="H86" s="329">
        <v>40</v>
      </c>
      <c r="I86" s="314">
        <f t="shared" si="3"/>
        <v>1.7051999999999998</v>
      </c>
      <c r="J86" s="329"/>
      <c r="K86" s="315">
        <v>5</v>
      </c>
      <c r="L86" s="314">
        <f>C86*K86/100</f>
        <v>0.20299999999999996</v>
      </c>
      <c r="M86" s="317"/>
      <c r="N86" s="314">
        <f t="shared" si="4"/>
        <v>2.2081999999999997</v>
      </c>
      <c r="O86" s="314"/>
      <c r="P86" s="315"/>
      <c r="Q86" s="315"/>
      <c r="R86" s="315"/>
      <c r="S86" s="371" t="s">
        <v>213</v>
      </c>
      <c r="T86" s="171"/>
      <c r="U86" s="171"/>
      <c r="V86" s="171"/>
      <c r="W86" s="171"/>
      <c r="X86" s="171"/>
      <c r="Y86" s="171"/>
      <c r="Z86" s="171"/>
      <c r="AA86" s="379">
        <v>0.2</v>
      </c>
      <c r="AB86" s="171"/>
      <c r="AC86" s="171"/>
      <c r="AD86" s="171"/>
      <c r="AE86" s="117"/>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row>
    <row r="87" spans="1:77" s="151" customFormat="1" ht="15.75" customHeight="1">
      <c r="A87" s="310">
        <v>80</v>
      </c>
      <c r="B87" s="318" t="s">
        <v>270</v>
      </c>
      <c r="C87" s="312">
        <v>3.46</v>
      </c>
      <c r="D87" s="312"/>
      <c r="E87" s="312">
        <v>0.3</v>
      </c>
      <c r="F87" s="313">
        <v>0.2</v>
      </c>
      <c r="G87" s="312"/>
      <c r="H87" s="319">
        <v>50</v>
      </c>
      <c r="I87" s="314">
        <f t="shared" si="3"/>
        <v>1.73</v>
      </c>
      <c r="J87" s="312"/>
      <c r="K87" s="315"/>
      <c r="L87" s="314"/>
      <c r="M87" s="317">
        <v>0.3</v>
      </c>
      <c r="N87" s="314">
        <f t="shared" si="4"/>
        <v>2.5299999999999998</v>
      </c>
      <c r="O87" s="314"/>
      <c r="P87" s="315"/>
      <c r="Q87" s="315"/>
      <c r="R87" s="315"/>
      <c r="S87" s="371"/>
      <c r="T87" s="176"/>
      <c r="U87" s="176"/>
      <c r="V87" s="176"/>
      <c r="W87" s="176"/>
      <c r="X87" s="176"/>
      <c r="Y87" s="176"/>
      <c r="Z87" s="176"/>
      <c r="AA87" s="383">
        <v>0.2</v>
      </c>
      <c r="AB87" s="176"/>
      <c r="AC87" s="176"/>
      <c r="AD87" s="176"/>
      <c r="AE87" s="117"/>
      <c r="AF87" s="176"/>
      <c r="AG87" s="176"/>
      <c r="AH87" s="176"/>
      <c r="AI87" s="176"/>
      <c r="AJ87" s="176"/>
      <c r="AK87" s="176"/>
      <c r="AL87" s="176"/>
      <c r="AM87" s="176"/>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row>
    <row r="88" spans="1:77" s="151" customFormat="1" ht="15.75" customHeight="1">
      <c r="A88" s="310">
        <v>81</v>
      </c>
      <c r="B88" s="311" t="s">
        <v>271</v>
      </c>
      <c r="C88" s="337">
        <v>2.86</v>
      </c>
      <c r="D88" s="337"/>
      <c r="E88" s="319">
        <v>0.3</v>
      </c>
      <c r="F88" s="313"/>
      <c r="G88" s="312"/>
      <c r="H88" s="319">
        <v>40</v>
      </c>
      <c r="I88" s="314">
        <f t="shared" si="3"/>
        <v>1.1439999999999999</v>
      </c>
      <c r="J88" s="337"/>
      <c r="K88" s="315"/>
      <c r="L88" s="338"/>
      <c r="M88" s="339"/>
      <c r="N88" s="314">
        <f t="shared" si="4"/>
        <v>1.444</v>
      </c>
      <c r="O88" s="314"/>
      <c r="P88" s="315"/>
      <c r="Q88" s="315"/>
      <c r="R88" s="315"/>
      <c r="S88" s="371" t="s">
        <v>213</v>
      </c>
      <c r="T88" s="111"/>
      <c r="U88" s="111"/>
      <c r="V88" s="111"/>
      <c r="W88" s="111"/>
      <c r="X88" s="111"/>
      <c r="Y88" s="111"/>
      <c r="Z88" s="111"/>
      <c r="AA88" s="382"/>
      <c r="AB88" s="111"/>
      <c r="AC88" s="111"/>
      <c r="AD88" s="111"/>
      <c r="AE88" s="117"/>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2"/>
      <c r="BO88" s="112"/>
      <c r="BP88" s="112"/>
      <c r="BQ88" s="112"/>
      <c r="BR88" s="112"/>
      <c r="BS88" s="112"/>
      <c r="BT88" s="112"/>
      <c r="BU88" s="112"/>
      <c r="BV88" s="112"/>
      <c r="BW88" s="112"/>
      <c r="BX88" s="112"/>
    </row>
    <row r="89" spans="1:77" ht="15.75" customHeight="1">
      <c r="A89" s="310">
        <v>82</v>
      </c>
      <c r="B89" s="318" t="s">
        <v>272</v>
      </c>
      <c r="C89" s="312">
        <v>4.0599999999999996</v>
      </c>
      <c r="D89" s="312"/>
      <c r="E89" s="319">
        <v>0.3</v>
      </c>
      <c r="F89" s="313">
        <v>0.2</v>
      </c>
      <c r="G89" s="312"/>
      <c r="H89" s="312">
        <v>50</v>
      </c>
      <c r="I89" s="314">
        <f t="shared" si="3"/>
        <v>2.2126999999999999</v>
      </c>
      <c r="J89" s="312"/>
      <c r="K89" s="315">
        <v>9</v>
      </c>
      <c r="L89" s="314">
        <f>C89*K89/100</f>
        <v>0.3654</v>
      </c>
      <c r="M89" s="317"/>
      <c r="N89" s="314">
        <f t="shared" si="4"/>
        <v>3.0781000000000001</v>
      </c>
      <c r="O89" s="314"/>
      <c r="P89" s="315"/>
      <c r="Q89" s="315"/>
      <c r="R89" s="315"/>
      <c r="S89" s="371"/>
      <c r="AA89" s="382">
        <v>0.2</v>
      </c>
      <c r="AE89" s="117"/>
      <c r="BN89" s="111"/>
      <c r="BY89" s="112"/>
    </row>
    <row r="90" spans="1:77" s="172" customFormat="1" ht="15.75" customHeight="1">
      <c r="A90" s="310">
        <v>83</v>
      </c>
      <c r="B90" s="318" t="s">
        <v>273</v>
      </c>
      <c r="C90" s="316">
        <v>4.0599999999999996</v>
      </c>
      <c r="D90" s="312"/>
      <c r="E90" s="312">
        <v>0.3</v>
      </c>
      <c r="F90" s="313"/>
      <c r="G90" s="312"/>
      <c r="H90" s="312">
        <v>40</v>
      </c>
      <c r="I90" s="314">
        <f t="shared" si="3"/>
        <v>1.8026399999999998</v>
      </c>
      <c r="J90" s="312">
        <v>0.1</v>
      </c>
      <c r="K90" s="315">
        <v>11</v>
      </c>
      <c r="L90" s="314">
        <f>C90*K90/100</f>
        <v>0.44659999999999994</v>
      </c>
      <c r="M90" s="317"/>
      <c r="N90" s="314">
        <f t="shared" si="4"/>
        <v>2.6492399999999998</v>
      </c>
      <c r="O90" s="314"/>
      <c r="P90" s="315"/>
      <c r="Q90" s="315"/>
      <c r="R90" s="315"/>
      <c r="S90" s="371"/>
      <c r="T90" s="171"/>
      <c r="U90" s="171"/>
      <c r="V90" s="171"/>
      <c r="W90" s="171"/>
      <c r="X90" s="171"/>
      <c r="Y90" s="171"/>
      <c r="Z90" s="171"/>
      <c r="AA90" s="379"/>
      <c r="AB90" s="171"/>
      <c r="AC90" s="171"/>
      <c r="AD90" s="171"/>
      <c r="AE90" s="117"/>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row>
    <row r="91" spans="1:77" s="172" customFormat="1" ht="15.75" customHeight="1">
      <c r="A91" s="310">
        <v>84</v>
      </c>
      <c r="B91" s="318" t="s">
        <v>274</v>
      </c>
      <c r="C91" s="312">
        <v>2.86</v>
      </c>
      <c r="D91" s="312"/>
      <c r="E91" s="319">
        <v>0.3</v>
      </c>
      <c r="F91" s="313">
        <v>0.2</v>
      </c>
      <c r="G91" s="319"/>
      <c r="H91" s="312">
        <v>50</v>
      </c>
      <c r="I91" s="314">
        <f t="shared" si="3"/>
        <v>1.43</v>
      </c>
      <c r="J91" s="319"/>
      <c r="K91" s="315"/>
      <c r="L91" s="320"/>
      <c r="M91" s="321"/>
      <c r="N91" s="314">
        <f t="shared" si="4"/>
        <v>1.93</v>
      </c>
      <c r="O91" s="314"/>
      <c r="P91" s="315"/>
      <c r="Q91" s="315"/>
      <c r="R91" s="315"/>
      <c r="S91" s="371"/>
      <c r="T91" s="111"/>
      <c r="U91" s="111"/>
      <c r="V91" s="111"/>
      <c r="W91" s="111"/>
      <c r="X91" s="111"/>
      <c r="Y91" s="111"/>
      <c r="Z91" s="111"/>
      <c r="AA91" s="382">
        <v>0.2</v>
      </c>
      <c r="AB91" s="111"/>
      <c r="AC91" s="111"/>
      <c r="AD91" s="111"/>
      <c r="AE91" s="117"/>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2"/>
      <c r="BO91" s="112"/>
      <c r="BP91" s="112"/>
      <c r="BQ91" s="112"/>
      <c r="BR91" s="112"/>
      <c r="BS91" s="112"/>
      <c r="BT91" s="112"/>
      <c r="BU91" s="112"/>
      <c r="BV91" s="112"/>
      <c r="BW91" s="112"/>
      <c r="BX91" s="112"/>
    </row>
    <row r="92" spans="1:77" s="172" customFormat="1" ht="15.75" customHeight="1">
      <c r="A92" s="310">
        <v>85</v>
      </c>
      <c r="B92" s="318" t="s">
        <v>275</v>
      </c>
      <c r="C92" s="312">
        <v>2.46</v>
      </c>
      <c r="D92" s="312"/>
      <c r="E92" s="319">
        <v>0.3</v>
      </c>
      <c r="F92" s="313"/>
      <c r="G92" s="312"/>
      <c r="H92" s="312">
        <v>40</v>
      </c>
      <c r="I92" s="314">
        <f t="shared" si="3"/>
        <v>0.9840000000000001</v>
      </c>
      <c r="J92" s="312"/>
      <c r="K92" s="315"/>
      <c r="L92" s="316"/>
      <c r="M92" s="317"/>
      <c r="N92" s="314">
        <f t="shared" si="4"/>
        <v>1.284</v>
      </c>
      <c r="O92" s="314"/>
      <c r="P92" s="315"/>
      <c r="Q92" s="315"/>
      <c r="R92" s="315"/>
      <c r="S92" s="371" t="s">
        <v>213</v>
      </c>
      <c r="T92" s="171"/>
      <c r="U92" s="171"/>
      <c r="V92" s="171"/>
      <c r="W92" s="171"/>
      <c r="X92" s="171"/>
      <c r="Y92" s="171"/>
      <c r="Z92" s="171"/>
      <c r="AA92" s="379"/>
      <c r="AB92" s="171"/>
      <c r="AC92" s="171"/>
      <c r="AD92" s="171"/>
      <c r="AE92" s="117"/>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row>
    <row r="93" spans="1:77" ht="15.75" customHeight="1">
      <c r="A93" s="310">
        <v>86</v>
      </c>
      <c r="B93" s="318" t="s">
        <v>276</v>
      </c>
      <c r="C93" s="312">
        <v>4.0599999999999996</v>
      </c>
      <c r="D93" s="312"/>
      <c r="E93" s="319">
        <v>0.3</v>
      </c>
      <c r="F93" s="313">
        <v>0.2</v>
      </c>
      <c r="G93" s="312"/>
      <c r="H93" s="312">
        <v>40</v>
      </c>
      <c r="I93" s="314">
        <f t="shared" si="3"/>
        <v>1.6239999999999997</v>
      </c>
      <c r="J93" s="312"/>
      <c r="K93" s="315"/>
      <c r="L93" s="316"/>
      <c r="M93" s="317"/>
      <c r="N93" s="314">
        <f t="shared" si="4"/>
        <v>2.1239999999999997</v>
      </c>
      <c r="O93" s="314"/>
      <c r="P93" s="315"/>
      <c r="Q93" s="315"/>
      <c r="R93" s="315"/>
      <c r="S93" s="371"/>
      <c r="AA93" s="382">
        <v>0.2</v>
      </c>
      <c r="AE93" s="117"/>
      <c r="BN93" s="111"/>
      <c r="BY93" s="112"/>
    </row>
    <row r="94" spans="1:77" ht="15.75" customHeight="1">
      <c r="A94" s="310">
        <v>87</v>
      </c>
      <c r="B94" s="318" t="s">
        <v>277</v>
      </c>
      <c r="C94" s="312">
        <v>4.0599999999999996</v>
      </c>
      <c r="D94" s="312"/>
      <c r="E94" s="312">
        <v>0.3</v>
      </c>
      <c r="F94" s="313"/>
      <c r="G94" s="312"/>
      <c r="H94" s="319">
        <v>40</v>
      </c>
      <c r="I94" s="314">
        <f t="shared" si="3"/>
        <v>1.7539199999999997</v>
      </c>
      <c r="J94" s="312">
        <v>0.1</v>
      </c>
      <c r="K94" s="315">
        <v>8</v>
      </c>
      <c r="L94" s="314">
        <f>C94*K94/100</f>
        <v>0.32479999999999998</v>
      </c>
      <c r="M94" s="317"/>
      <c r="N94" s="314">
        <f t="shared" si="4"/>
        <v>2.47872</v>
      </c>
      <c r="O94" s="314"/>
      <c r="P94" s="315"/>
      <c r="Q94" s="315"/>
      <c r="R94" s="315"/>
      <c r="S94" s="371" t="s">
        <v>213</v>
      </c>
      <c r="AA94" s="382"/>
      <c r="AE94" s="117"/>
    </row>
    <row r="95" spans="1:77" s="112" customFormat="1" ht="15.75" customHeight="1">
      <c r="A95" s="310">
        <v>88</v>
      </c>
      <c r="B95" s="327" t="s">
        <v>278</v>
      </c>
      <c r="C95" s="312">
        <v>2.86</v>
      </c>
      <c r="D95" s="319"/>
      <c r="E95" s="319">
        <v>0.3</v>
      </c>
      <c r="F95" s="313"/>
      <c r="G95" s="312"/>
      <c r="H95" s="319">
        <v>40</v>
      </c>
      <c r="I95" s="314">
        <f t="shared" si="3"/>
        <v>1.1439999999999999</v>
      </c>
      <c r="J95" s="312">
        <v>0.1</v>
      </c>
      <c r="K95" s="315"/>
      <c r="L95" s="316"/>
      <c r="M95" s="317"/>
      <c r="N95" s="314">
        <f t="shared" si="4"/>
        <v>1.544</v>
      </c>
      <c r="O95" s="314"/>
      <c r="P95" s="315"/>
      <c r="Q95" s="315"/>
      <c r="R95" s="315"/>
      <c r="S95" s="371" t="s">
        <v>213</v>
      </c>
      <c r="T95" s="111"/>
      <c r="U95" s="111"/>
      <c r="V95" s="111"/>
      <c r="W95" s="111"/>
      <c r="X95" s="111"/>
      <c r="Y95" s="111"/>
      <c r="Z95" s="111"/>
      <c r="AA95" s="382"/>
      <c r="AB95" s="111"/>
      <c r="AC95" s="111"/>
      <c r="AD95" s="111"/>
      <c r="AE95" s="117"/>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row>
    <row r="96" spans="1:77" s="172" customFormat="1" ht="15.75" customHeight="1">
      <c r="A96" s="310">
        <v>89</v>
      </c>
      <c r="B96" s="318" t="s">
        <v>93</v>
      </c>
      <c r="C96" s="316">
        <v>3.63</v>
      </c>
      <c r="D96" s="312"/>
      <c r="E96" s="312">
        <v>0.3</v>
      </c>
      <c r="F96" s="313">
        <v>0.2</v>
      </c>
      <c r="G96" s="312"/>
      <c r="H96" s="312">
        <v>40</v>
      </c>
      <c r="I96" s="314">
        <f t="shared" si="3"/>
        <v>1.452</v>
      </c>
      <c r="J96" s="312"/>
      <c r="K96" s="315"/>
      <c r="L96" s="314"/>
      <c r="M96" s="317"/>
      <c r="N96" s="314">
        <f t="shared" si="4"/>
        <v>1.952</v>
      </c>
      <c r="O96" s="314"/>
      <c r="P96" s="315"/>
      <c r="Q96" s="315"/>
      <c r="R96" s="315"/>
      <c r="S96" s="371"/>
      <c r="T96" s="111"/>
      <c r="U96" s="111"/>
      <c r="V96" s="111"/>
      <c r="W96" s="111"/>
      <c r="X96" s="111"/>
      <c r="Y96" s="111"/>
      <c r="Z96" s="111"/>
      <c r="AA96" s="382">
        <v>0.2</v>
      </c>
      <c r="AB96" s="111"/>
      <c r="AC96" s="111"/>
      <c r="AD96" s="111"/>
      <c r="AE96" s="117"/>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2"/>
      <c r="BO96" s="112"/>
      <c r="BP96" s="112"/>
      <c r="BQ96" s="112"/>
      <c r="BR96" s="112"/>
      <c r="BS96" s="112"/>
      <c r="BT96" s="112"/>
      <c r="BU96" s="112"/>
      <c r="BV96" s="112"/>
      <c r="BW96" s="112"/>
      <c r="BX96" s="112"/>
    </row>
    <row r="97" spans="1:76" s="172" customFormat="1" ht="15.75" customHeight="1">
      <c r="A97" s="310">
        <v>90</v>
      </c>
      <c r="B97" s="318" t="s">
        <v>279</v>
      </c>
      <c r="C97" s="312">
        <v>3.86</v>
      </c>
      <c r="D97" s="312"/>
      <c r="E97" s="319">
        <v>0.3</v>
      </c>
      <c r="F97" s="313"/>
      <c r="G97" s="312"/>
      <c r="H97" s="319">
        <v>40</v>
      </c>
      <c r="I97" s="314">
        <f t="shared" si="3"/>
        <v>1.544</v>
      </c>
      <c r="J97" s="312"/>
      <c r="K97" s="315"/>
      <c r="L97" s="314"/>
      <c r="M97" s="317"/>
      <c r="N97" s="314">
        <f t="shared" si="4"/>
        <v>1.8440000000000001</v>
      </c>
      <c r="O97" s="314"/>
      <c r="P97" s="315"/>
      <c r="Q97" s="315"/>
      <c r="R97" s="315"/>
      <c r="S97" s="371" t="s">
        <v>383</v>
      </c>
      <c r="T97" s="111"/>
      <c r="U97" s="111"/>
      <c r="V97" s="111"/>
      <c r="W97" s="111"/>
      <c r="X97" s="111"/>
      <c r="Y97" s="111"/>
      <c r="Z97" s="111"/>
      <c r="AA97" s="382">
        <v>0.2</v>
      </c>
      <c r="AB97" s="111"/>
      <c r="AC97" s="111"/>
      <c r="AD97" s="111"/>
      <c r="AE97" s="117"/>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2"/>
      <c r="BO97" s="112"/>
      <c r="BP97" s="112"/>
      <c r="BQ97" s="112"/>
      <c r="BR97" s="112"/>
      <c r="BS97" s="112"/>
      <c r="BT97" s="112"/>
      <c r="BU97" s="112"/>
      <c r="BV97" s="112"/>
      <c r="BW97" s="112"/>
      <c r="BX97" s="112"/>
    </row>
    <row r="98" spans="1:76" s="112" customFormat="1" ht="15.75" customHeight="1">
      <c r="A98" s="310">
        <v>91</v>
      </c>
      <c r="B98" s="340" t="s">
        <v>280</v>
      </c>
      <c r="C98" s="323">
        <v>2.34</v>
      </c>
      <c r="D98" s="313"/>
      <c r="E98" s="313">
        <v>0.3</v>
      </c>
      <c r="F98" s="313"/>
      <c r="G98" s="326"/>
      <c r="H98" s="313">
        <v>20</v>
      </c>
      <c r="I98" s="324">
        <f t="shared" si="3"/>
        <v>0.46799999999999997</v>
      </c>
      <c r="J98" s="341"/>
      <c r="K98" s="342"/>
      <c r="L98" s="324"/>
      <c r="M98" s="313"/>
      <c r="N98" s="324">
        <f t="shared" ref="N98:N103" si="5">(D98+E98+J98+F98+I98+L98+M98+G98)</f>
        <v>0.76800000000000002</v>
      </c>
      <c r="O98" s="324"/>
      <c r="P98" s="315"/>
      <c r="Q98" s="315"/>
      <c r="R98" s="315"/>
      <c r="S98" s="371"/>
      <c r="T98" s="111"/>
      <c r="U98" s="111"/>
      <c r="V98" s="111"/>
      <c r="W98" s="111"/>
      <c r="X98" s="111"/>
      <c r="Y98" s="111"/>
      <c r="Z98" s="111"/>
      <c r="AA98" s="382"/>
      <c r="AB98" s="111"/>
      <c r="AC98" s="111"/>
      <c r="AD98" s="111"/>
      <c r="AE98" s="117"/>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row>
    <row r="99" spans="1:76" s="88" customFormat="1" ht="15.75" customHeight="1">
      <c r="A99" s="310">
        <v>92</v>
      </c>
      <c r="B99" s="327" t="s">
        <v>281</v>
      </c>
      <c r="C99" s="328">
        <v>2.06</v>
      </c>
      <c r="D99" s="329"/>
      <c r="E99" s="329">
        <v>0.3</v>
      </c>
      <c r="F99" s="329"/>
      <c r="G99" s="329"/>
      <c r="H99" s="329">
        <v>40</v>
      </c>
      <c r="I99" s="330">
        <f t="shared" si="3"/>
        <v>0.82400000000000007</v>
      </c>
      <c r="J99" s="329"/>
      <c r="K99" s="331"/>
      <c r="L99" s="330"/>
      <c r="M99" s="332"/>
      <c r="N99" s="330">
        <f t="shared" si="5"/>
        <v>1.1240000000000001</v>
      </c>
      <c r="O99" s="330"/>
      <c r="P99" s="331"/>
      <c r="Q99" s="331"/>
      <c r="R99" s="331"/>
      <c r="S99" s="373" t="s">
        <v>372</v>
      </c>
      <c r="T99" s="87"/>
      <c r="U99" s="87"/>
      <c r="V99" s="87"/>
      <c r="W99" s="87"/>
      <c r="X99" s="87"/>
      <c r="Y99" s="87"/>
      <c r="Z99" s="87"/>
      <c r="AA99" s="381"/>
      <c r="AB99" s="87"/>
      <c r="AC99" s="87"/>
      <c r="AD99" s="87"/>
      <c r="AE99" s="11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row>
    <row r="100" spans="1:76" s="88" customFormat="1" ht="15.75" customHeight="1">
      <c r="A100" s="310">
        <v>93</v>
      </c>
      <c r="B100" s="327" t="s">
        <v>282</v>
      </c>
      <c r="C100" s="329">
        <v>2.34</v>
      </c>
      <c r="D100" s="329"/>
      <c r="E100" s="329">
        <v>0.3</v>
      </c>
      <c r="F100" s="329"/>
      <c r="G100" s="329"/>
      <c r="H100" s="329">
        <v>40</v>
      </c>
      <c r="I100" s="330">
        <f t="shared" si="3"/>
        <v>0.93599999999999994</v>
      </c>
      <c r="J100" s="329"/>
      <c r="K100" s="331"/>
      <c r="L100" s="330"/>
      <c r="M100" s="332"/>
      <c r="N100" s="330">
        <f t="shared" si="5"/>
        <v>1.236</v>
      </c>
      <c r="O100" s="330"/>
      <c r="P100" s="331"/>
      <c r="Q100" s="331"/>
      <c r="R100" s="331"/>
      <c r="S100" s="373" t="s">
        <v>372</v>
      </c>
      <c r="T100" s="87"/>
      <c r="U100" s="87"/>
      <c r="V100" s="87"/>
      <c r="W100" s="87"/>
      <c r="X100" s="87"/>
      <c r="Y100" s="87"/>
      <c r="Z100" s="87"/>
      <c r="AA100" s="381"/>
      <c r="AB100" s="87"/>
      <c r="AC100" s="87"/>
      <c r="AD100" s="87"/>
      <c r="AE100" s="11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row>
    <row r="101" spans="1:76" s="88" customFormat="1" ht="15.75" customHeight="1">
      <c r="A101" s="310">
        <v>94</v>
      </c>
      <c r="B101" s="327" t="s">
        <v>283</v>
      </c>
      <c r="C101" s="329">
        <v>2.34</v>
      </c>
      <c r="D101" s="329"/>
      <c r="E101" s="329">
        <v>0.3</v>
      </c>
      <c r="F101" s="329"/>
      <c r="G101" s="329"/>
      <c r="H101" s="329">
        <v>40</v>
      </c>
      <c r="I101" s="330">
        <f t="shared" si="3"/>
        <v>0.93599999999999994</v>
      </c>
      <c r="J101" s="329"/>
      <c r="K101" s="331"/>
      <c r="L101" s="330"/>
      <c r="M101" s="332"/>
      <c r="N101" s="330">
        <f t="shared" si="5"/>
        <v>1.236</v>
      </c>
      <c r="O101" s="330"/>
      <c r="P101" s="331"/>
      <c r="Q101" s="331"/>
      <c r="R101" s="331"/>
      <c r="S101" s="373" t="s">
        <v>372</v>
      </c>
      <c r="T101" s="87"/>
      <c r="U101" s="87"/>
      <c r="V101" s="87"/>
      <c r="W101" s="87"/>
      <c r="X101" s="87"/>
      <c r="Y101" s="87"/>
      <c r="Z101" s="87"/>
      <c r="AA101" s="381"/>
      <c r="AB101" s="87"/>
      <c r="AC101" s="87"/>
      <c r="AD101" s="87"/>
      <c r="AE101" s="11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row>
    <row r="102" spans="1:76" s="88" customFormat="1" ht="15.75" customHeight="1">
      <c r="A102" s="310">
        <v>95</v>
      </c>
      <c r="B102" s="327" t="s">
        <v>284</v>
      </c>
      <c r="C102" s="329">
        <v>2.34</v>
      </c>
      <c r="D102" s="329"/>
      <c r="E102" s="329">
        <v>0.3</v>
      </c>
      <c r="F102" s="329"/>
      <c r="G102" s="329"/>
      <c r="H102" s="329">
        <v>40</v>
      </c>
      <c r="I102" s="330">
        <f t="shared" si="3"/>
        <v>0.93599999999999994</v>
      </c>
      <c r="J102" s="329"/>
      <c r="K102" s="331"/>
      <c r="L102" s="330"/>
      <c r="M102" s="332"/>
      <c r="N102" s="330">
        <f t="shared" si="5"/>
        <v>1.236</v>
      </c>
      <c r="O102" s="330"/>
      <c r="P102" s="331"/>
      <c r="Q102" s="331"/>
      <c r="R102" s="331"/>
      <c r="S102" s="373" t="s">
        <v>372</v>
      </c>
      <c r="T102" s="87"/>
      <c r="U102" s="87"/>
      <c r="V102" s="87"/>
      <c r="W102" s="87"/>
      <c r="X102" s="87"/>
      <c r="Y102" s="87"/>
      <c r="Z102" s="87"/>
      <c r="AA102" s="381"/>
      <c r="AB102" s="87"/>
      <c r="AC102" s="87"/>
      <c r="AD102" s="87"/>
      <c r="AE102" s="11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row>
    <row r="103" spans="1:76" s="88" customFormat="1" ht="15.75" customHeight="1">
      <c r="A103" s="310">
        <v>96</v>
      </c>
      <c r="B103" s="327" t="s">
        <v>285</v>
      </c>
      <c r="C103" s="328">
        <v>2.06</v>
      </c>
      <c r="D103" s="329"/>
      <c r="E103" s="329">
        <v>0.3</v>
      </c>
      <c r="F103" s="329"/>
      <c r="G103" s="329"/>
      <c r="H103" s="329">
        <v>40</v>
      </c>
      <c r="I103" s="330">
        <f t="shared" si="3"/>
        <v>0.82400000000000007</v>
      </c>
      <c r="J103" s="329"/>
      <c r="K103" s="331"/>
      <c r="L103" s="330"/>
      <c r="M103" s="332"/>
      <c r="N103" s="330">
        <f t="shared" si="5"/>
        <v>1.1240000000000001</v>
      </c>
      <c r="O103" s="330"/>
      <c r="P103" s="331"/>
      <c r="Q103" s="331"/>
      <c r="R103" s="331"/>
      <c r="S103" s="373" t="s">
        <v>372</v>
      </c>
      <c r="T103" s="87"/>
      <c r="U103" s="87"/>
      <c r="V103" s="87"/>
      <c r="W103" s="87"/>
      <c r="X103" s="87"/>
      <c r="Y103" s="87"/>
      <c r="Z103" s="87"/>
      <c r="AA103" s="381"/>
      <c r="AB103" s="87"/>
      <c r="AC103" s="87"/>
      <c r="AD103" s="87"/>
      <c r="AE103" s="11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row>
    <row r="104" spans="1:76" s="194" customFormat="1" ht="20.25" customHeight="1" thickBot="1">
      <c r="A104" s="186"/>
      <c r="B104" s="449" t="s">
        <v>286</v>
      </c>
      <c r="C104" s="188">
        <f>SUM(C8:C103)</f>
        <v>299.06999999999994</v>
      </c>
      <c r="D104" s="188">
        <f>SUM(D8:D103)</f>
        <v>7.8999999999999995</v>
      </c>
      <c r="E104" s="188">
        <f>SUM(E8:E103)</f>
        <v>26.700000000000042</v>
      </c>
      <c r="F104" s="188">
        <f>SUM(F8:F103)</f>
        <v>5.9000000000000012</v>
      </c>
      <c r="G104" s="188">
        <f>SUM(G8:G103)</f>
        <v>0</v>
      </c>
      <c r="H104" s="188"/>
      <c r="I104" s="189">
        <f>SUM(I8:I103)</f>
        <v>133.92177999999998</v>
      </c>
      <c r="J104" s="188">
        <f>SUM(J8:J103)</f>
        <v>2.3000000000000007</v>
      </c>
      <c r="K104" s="188"/>
      <c r="L104" s="190">
        <f t="shared" ref="L104:Q104" si="6">SUM(L8:L103)</f>
        <v>4.7149999999999999</v>
      </c>
      <c r="M104" s="188">
        <f t="shared" si="6"/>
        <v>2.1</v>
      </c>
      <c r="N104" s="188">
        <f t="shared" si="6"/>
        <v>183.53677999999991</v>
      </c>
      <c r="O104" s="188">
        <f t="shared" si="6"/>
        <v>0</v>
      </c>
      <c r="P104" s="191">
        <f t="shared" si="6"/>
        <v>0</v>
      </c>
      <c r="Q104" s="191">
        <f t="shared" si="6"/>
        <v>0</v>
      </c>
      <c r="R104" s="191">
        <f>SUM(R8:R103)</f>
        <v>0</v>
      </c>
      <c r="S104" s="441"/>
      <c r="T104" s="192"/>
      <c r="U104" s="192"/>
      <c r="V104" s="192"/>
      <c r="W104" s="192"/>
      <c r="X104" s="192">
        <f>R104+V24+AC16</f>
        <v>0</v>
      </c>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3"/>
      <c r="BO104" s="193"/>
      <c r="BP104" s="193"/>
      <c r="BQ104" s="193"/>
      <c r="BR104" s="193"/>
      <c r="BS104" s="193"/>
      <c r="BT104" s="193"/>
      <c r="BU104" s="193"/>
      <c r="BV104" s="193"/>
      <c r="BW104" s="193"/>
      <c r="BX104" s="193"/>
    </row>
    <row r="105" spans="1:76" s="196" customFormat="1" ht="16.5" thickTop="1">
      <c r="A105" s="195" t="s">
        <v>287</v>
      </c>
      <c r="C105" s="197"/>
      <c r="D105" s="198"/>
      <c r="E105" s="198"/>
      <c r="F105" s="198"/>
      <c r="G105" s="198"/>
      <c r="H105" s="199"/>
      <c r="I105" s="199"/>
      <c r="J105" s="199"/>
      <c r="K105" s="199"/>
      <c r="L105" s="199"/>
      <c r="M105" s="198"/>
      <c r="N105" s="199"/>
      <c r="O105" s="199"/>
      <c r="P105" s="200"/>
      <c r="Q105" s="200"/>
      <c r="R105" s="200"/>
      <c r="S105" s="442"/>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2"/>
      <c r="BO105" s="202"/>
      <c r="BP105" s="202"/>
      <c r="BQ105" s="202"/>
      <c r="BR105" s="202"/>
      <c r="BS105" s="202"/>
      <c r="BT105" s="202"/>
      <c r="BU105" s="202"/>
      <c r="BV105" s="202"/>
      <c r="BW105" s="202"/>
      <c r="BX105" s="202"/>
    </row>
    <row r="106" spans="1:76" s="196" customFormat="1" ht="16.5" customHeight="1">
      <c r="A106" s="72"/>
      <c r="B106" s="73"/>
      <c r="C106" s="74"/>
      <c r="D106" s="75"/>
      <c r="E106" s="76"/>
      <c r="F106" s="76"/>
      <c r="G106" s="76"/>
      <c r="H106" s="76"/>
      <c r="I106" s="76"/>
      <c r="J106" s="76"/>
      <c r="K106" s="194"/>
      <c r="L106" s="194"/>
      <c r="M106" s="194"/>
      <c r="P106" s="286" t="s">
        <v>151</v>
      </c>
      <c r="Q106" s="76"/>
      <c r="R106" s="76"/>
      <c r="S106" s="77"/>
      <c r="T106" s="205"/>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2"/>
      <c r="BO106" s="202"/>
      <c r="BP106" s="202"/>
      <c r="BQ106" s="202"/>
      <c r="BR106" s="202"/>
      <c r="BS106" s="202"/>
      <c r="BT106" s="202"/>
      <c r="BU106" s="202"/>
      <c r="BV106" s="202"/>
      <c r="BW106" s="202"/>
      <c r="BX106" s="202"/>
    </row>
    <row r="107" spans="1:76" s="196" customFormat="1" ht="16.5" customHeight="1">
      <c r="A107" s="283"/>
      <c r="B107" s="259" t="s">
        <v>344</v>
      </c>
      <c r="C107" s="259"/>
      <c r="D107" s="194"/>
      <c r="E107" s="194"/>
      <c r="I107" s="194"/>
      <c r="J107" s="194"/>
      <c r="K107" s="260" t="s">
        <v>345</v>
      </c>
      <c r="L107" s="261"/>
      <c r="M107" s="194"/>
      <c r="N107" s="260"/>
      <c r="O107" s="79"/>
      <c r="P107" s="260"/>
      <c r="Q107" s="287" t="s">
        <v>152</v>
      </c>
      <c r="R107" s="260"/>
      <c r="S107" s="443"/>
      <c r="T107" s="201"/>
      <c r="U107" s="201"/>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201"/>
      <c r="BH107" s="201"/>
      <c r="BI107" s="201"/>
      <c r="BJ107" s="201"/>
      <c r="BK107" s="201"/>
      <c r="BL107" s="201"/>
      <c r="BM107" s="201"/>
      <c r="BN107" s="202"/>
      <c r="BO107" s="202"/>
      <c r="BP107" s="202"/>
      <c r="BQ107" s="202"/>
      <c r="BR107" s="202"/>
      <c r="BS107" s="202"/>
      <c r="BT107" s="202"/>
      <c r="BU107" s="202"/>
      <c r="BV107" s="202"/>
      <c r="BW107" s="202"/>
      <c r="BX107" s="202"/>
    </row>
    <row r="108" spans="1:76" s="196" customFormat="1" ht="16.5" customHeight="1">
      <c r="A108" s="284" t="s">
        <v>346</v>
      </c>
      <c r="B108" s="203"/>
      <c r="C108" s="263"/>
      <c r="D108" s="264"/>
      <c r="E108" s="194"/>
      <c r="I108" s="284" t="s">
        <v>350</v>
      </c>
      <c r="K108" s="203"/>
      <c r="L108" s="263"/>
      <c r="M108" s="265"/>
      <c r="N108" s="258"/>
      <c r="O108" s="79"/>
      <c r="P108" s="258"/>
      <c r="Q108" s="266"/>
      <c r="R108" s="258"/>
      <c r="S108" s="443"/>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2"/>
      <c r="BO108" s="202"/>
      <c r="BP108" s="202"/>
      <c r="BQ108" s="202"/>
      <c r="BR108" s="202"/>
      <c r="BS108" s="202"/>
      <c r="BT108" s="202"/>
      <c r="BU108" s="202"/>
      <c r="BV108" s="202"/>
      <c r="BW108" s="202"/>
      <c r="BX108" s="202"/>
    </row>
    <row r="109" spans="1:76" s="194" customFormat="1" ht="15.75">
      <c r="A109" s="208"/>
      <c r="B109" s="203"/>
      <c r="C109" s="470"/>
      <c r="D109" s="267"/>
      <c r="J109" s="267"/>
      <c r="K109" s="267"/>
      <c r="L109" s="267"/>
      <c r="M109" s="267"/>
      <c r="N109" s="258"/>
      <c r="O109" s="80"/>
      <c r="P109" s="258"/>
      <c r="Q109" s="266"/>
      <c r="R109" s="258"/>
      <c r="S109" s="443"/>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3"/>
      <c r="BO109" s="193"/>
      <c r="BP109" s="193"/>
      <c r="BQ109" s="193"/>
      <c r="BR109" s="193"/>
      <c r="BS109" s="193"/>
      <c r="BT109" s="193"/>
      <c r="BU109" s="193"/>
      <c r="BV109" s="193"/>
      <c r="BW109" s="193"/>
      <c r="BX109" s="193"/>
    </row>
    <row r="110" spans="1:76" s="194" customFormat="1" ht="15.75">
      <c r="A110" s="208"/>
      <c r="B110" s="203"/>
      <c r="C110" s="471"/>
      <c r="D110" s="258"/>
      <c r="J110" s="258"/>
      <c r="K110" s="269"/>
      <c r="L110" s="270"/>
      <c r="N110" s="258"/>
      <c r="O110" s="80"/>
      <c r="P110" s="258"/>
      <c r="Q110" s="266"/>
      <c r="R110" s="258"/>
      <c r="S110" s="443"/>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3"/>
      <c r="BO110" s="193"/>
      <c r="BP110" s="193"/>
      <c r="BQ110" s="193"/>
      <c r="BR110" s="193"/>
      <c r="BS110" s="193"/>
      <c r="BT110" s="193"/>
      <c r="BU110" s="193"/>
      <c r="BV110" s="193"/>
      <c r="BW110" s="193"/>
      <c r="BX110" s="193"/>
    </row>
    <row r="111" spans="1:76" s="194" customFormat="1" ht="15.75">
      <c r="A111" s="208"/>
      <c r="B111" s="203"/>
      <c r="C111" s="471"/>
      <c r="D111" s="258"/>
      <c r="J111" s="258"/>
      <c r="K111" s="269"/>
      <c r="L111" s="270"/>
      <c r="N111" s="258"/>
      <c r="O111" s="82"/>
      <c r="P111" s="258"/>
      <c r="Q111" s="266"/>
      <c r="R111" s="258"/>
      <c r="S111" s="443"/>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3"/>
      <c r="BO111" s="193"/>
      <c r="BP111" s="193"/>
      <c r="BQ111" s="193"/>
      <c r="BR111" s="193"/>
      <c r="BS111" s="193"/>
      <c r="BT111" s="193"/>
      <c r="BU111" s="193"/>
      <c r="BV111" s="193"/>
      <c r="BW111" s="193"/>
      <c r="BX111" s="193"/>
    </row>
    <row r="112" spans="1:76" s="194" customFormat="1" ht="15.75">
      <c r="A112" s="208"/>
      <c r="B112" s="203"/>
      <c r="C112" s="471"/>
      <c r="D112" s="258"/>
      <c r="J112" s="258"/>
      <c r="K112" s="269"/>
      <c r="L112" s="270"/>
      <c r="N112" s="258"/>
      <c r="O112" s="81"/>
      <c r="P112" s="258"/>
      <c r="Q112" s="266"/>
      <c r="R112" s="258"/>
      <c r="S112" s="443"/>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3"/>
      <c r="BO112" s="193"/>
      <c r="BP112" s="193"/>
      <c r="BQ112" s="193"/>
      <c r="BR112" s="193"/>
      <c r="BS112" s="193"/>
      <c r="BT112" s="193"/>
      <c r="BU112" s="193"/>
      <c r="BV112" s="193"/>
      <c r="BW112" s="193"/>
      <c r="BX112" s="193"/>
    </row>
    <row r="113" spans="1:76" s="194" customFormat="1" ht="15.75">
      <c r="A113" s="285" t="s">
        <v>347</v>
      </c>
      <c r="B113" s="209"/>
      <c r="C113" s="472"/>
      <c r="I113" s="288" t="s">
        <v>153</v>
      </c>
      <c r="K113" s="211"/>
      <c r="L113" s="281"/>
      <c r="M113" s="194" t="s">
        <v>342</v>
      </c>
      <c r="N113" s="210"/>
      <c r="O113" s="81"/>
      <c r="P113" s="81"/>
      <c r="Q113" s="210" t="s">
        <v>348</v>
      </c>
      <c r="R113" s="210"/>
      <c r="S113" s="443"/>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3"/>
      <c r="BO113" s="193"/>
      <c r="BP113" s="193"/>
      <c r="BQ113" s="193"/>
      <c r="BR113" s="193"/>
      <c r="BS113" s="193"/>
      <c r="BT113" s="193"/>
      <c r="BU113" s="193"/>
      <c r="BV113" s="193"/>
      <c r="BW113" s="193"/>
      <c r="BX113" s="193"/>
    </row>
    <row r="114" spans="1:76" s="194" customFormat="1" ht="15.75">
      <c r="A114" s="215"/>
      <c r="C114" s="473"/>
      <c r="D114" s="206"/>
      <c r="E114" s="206"/>
      <c r="F114" s="206"/>
      <c r="G114" s="206"/>
      <c r="R114" s="206"/>
      <c r="S114" s="444"/>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3"/>
      <c r="BO114" s="193"/>
      <c r="BP114" s="193"/>
      <c r="BQ114" s="193"/>
      <c r="BR114" s="193"/>
      <c r="BS114" s="193"/>
      <c r="BT114" s="193"/>
      <c r="BU114" s="193"/>
      <c r="BV114" s="193"/>
      <c r="BW114" s="193"/>
      <c r="BX114" s="193"/>
    </row>
    <row r="115" spans="1:76" s="194" customFormat="1" ht="15.75">
      <c r="A115" s="218"/>
      <c r="B115" s="219"/>
      <c r="C115" s="474"/>
      <c r="D115" s="221"/>
      <c r="E115" s="221"/>
      <c r="F115" s="221"/>
      <c r="G115" s="221"/>
      <c r="H115" s="220"/>
      <c r="I115" s="220"/>
      <c r="J115" s="220"/>
      <c r="K115" s="220"/>
      <c r="L115" s="220"/>
      <c r="M115" s="221"/>
      <c r="N115" s="220"/>
      <c r="O115" s="220"/>
      <c r="P115" s="217"/>
      <c r="Q115" s="217"/>
      <c r="R115" s="217"/>
      <c r="S115" s="444"/>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3"/>
      <c r="BO115" s="193"/>
      <c r="BP115" s="193"/>
      <c r="BQ115" s="193"/>
      <c r="BR115" s="193"/>
      <c r="BS115" s="193"/>
      <c r="BT115" s="193"/>
      <c r="BU115" s="193"/>
      <c r="BV115" s="193"/>
      <c r="BW115" s="193"/>
      <c r="BX115" s="193"/>
    </row>
    <row r="116" spans="1:76" s="194" customFormat="1" ht="15.75">
      <c r="A116" s="218"/>
      <c r="B116" s="219"/>
      <c r="C116" s="474"/>
      <c r="D116" s="221"/>
      <c r="E116" s="221"/>
      <c r="F116" s="221"/>
      <c r="G116" s="221"/>
      <c r="H116" s="220"/>
      <c r="I116" s="220"/>
      <c r="J116" s="220"/>
      <c r="K116" s="220"/>
      <c r="L116" s="220"/>
      <c r="M116" s="221"/>
      <c r="N116" s="220"/>
      <c r="O116" s="220"/>
      <c r="P116" s="217"/>
      <c r="Q116" s="217"/>
      <c r="R116" s="217"/>
      <c r="S116" s="444"/>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3"/>
      <c r="BO116" s="193"/>
      <c r="BP116" s="193"/>
      <c r="BQ116" s="193"/>
      <c r="BR116" s="193"/>
      <c r="BS116" s="193"/>
      <c r="BT116" s="193"/>
      <c r="BU116" s="193"/>
      <c r="BV116" s="193"/>
      <c r="BW116" s="193"/>
      <c r="BX116" s="193"/>
    </row>
    <row r="117" spans="1:76" s="194" customFormat="1" ht="15.75">
      <c r="A117" s="218"/>
      <c r="B117" s="219"/>
      <c r="C117" s="474"/>
      <c r="D117" s="221"/>
      <c r="E117" s="221"/>
      <c r="F117" s="221"/>
      <c r="G117" s="221"/>
      <c r="H117" s="220"/>
      <c r="I117" s="220"/>
      <c r="J117" s="220"/>
      <c r="K117" s="220"/>
      <c r="L117" s="220"/>
      <c r="M117" s="221"/>
      <c r="N117" s="220"/>
      <c r="O117" s="220"/>
      <c r="P117" s="217"/>
      <c r="Q117" s="217"/>
      <c r="R117" s="217"/>
      <c r="S117" s="444"/>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92"/>
      <c r="BJ117" s="192"/>
      <c r="BK117" s="192"/>
      <c r="BL117" s="192"/>
      <c r="BM117" s="192"/>
      <c r="BN117" s="193"/>
      <c r="BO117" s="193"/>
      <c r="BP117" s="193"/>
      <c r="BQ117" s="193"/>
      <c r="BR117" s="193"/>
      <c r="BS117" s="193"/>
      <c r="BT117" s="193"/>
      <c r="BU117" s="193"/>
      <c r="BV117" s="193"/>
      <c r="BW117" s="193"/>
      <c r="BX117" s="193"/>
    </row>
    <row r="118" spans="1:76" s="194" customFormat="1" ht="15.75">
      <c r="A118" s="218"/>
      <c r="B118" s="219"/>
      <c r="C118" s="474"/>
      <c r="D118" s="221"/>
      <c r="E118" s="221"/>
      <c r="F118" s="221"/>
      <c r="G118" s="221"/>
      <c r="H118" s="220"/>
      <c r="I118" s="220"/>
      <c r="J118" s="220"/>
      <c r="K118" s="220"/>
      <c r="L118" s="220"/>
      <c r="M118" s="221"/>
      <c r="N118" s="220"/>
      <c r="O118" s="220"/>
      <c r="P118" s="217"/>
      <c r="Q118" s="217"/>
      <c r="R118" s="217"/>
      <c r="S118" s="444"/>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3"/>
      <c r="BO118" s="193"/>
      <c r="BP118" s="193"/>
      <c r="BQ118" s="193"/>
      <c r="BR118" s="193"/>
      <c r="BS118" s="193"/>
      <c r="BT118" s="193"/>
      <c r="BU118" s="193"/>
      <c r="BV118" s="193"/>
      <c r="BW118" s="193"/>
      <c r="BX118" s="193"/>
    </row>
    <row r="119" spans="1:76" s="194" customFormat="1" ht="15.75">
      <c r="A119" s="218"/>
      <c r="B119" s="219"/>
      <c r="C119" s="474"/>
      <c r="D119" s="221"/>
      <c r="E119" s="221"/>
      <c r="F119" s="221"/>
      <c r="G119" s="221"/>
      <c r="H119" s="220"/>
      <c r="I119" s="220"/>
      <c r="J119" s="220"/>
      <c r="K119" s="220"/>
      <c r="L119" s="220"/>
      <c r="M119" s="221"/>
      <c r="N119" s="220"/>
      <c r="O119" s="220"/>
      <c r="P119" s="217"/>
      <c r="Q119" s="217"/>
      <c r="R119" s="217"/>
      <c r="S119" s="444"/>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3"/>
      <c r="BO119" s="193"/>
      <c r="BP119" s="193"/>
      <c r="BQ119" s="193"/>
      <c r="BR119" s="193"/>
      <c r="BS119" s="193"/>
      <c r="BT119" s="193"/>
      <c r="BU119" s="193"/>
      <c r="BV119" s="193"/>
      <c r="BW119" s="193"/>
      <c r="BX119" s="193"/>
    </row>
    <row r="120" spans="1:76" s="194" customFormat="1" ht="15.75">
      <c r="A120" s="218"/>
      <c r="B120" s="219"/>
      <c r="C120" s="474"/>
      <c r="D120" s="221"/>
      <c r="E120" s="221"/>
      <c r="F120" s="221"/>
      <c r="G120" s="221"/>
      <c r="H120" s="220"/>
      <c r="I120" s="220"/>
      <c r="J120" s="220"/>
      <c r="K120" s="220"/>
      <c r="L120" s="220"/>
      <c r="M120" s="221"/>
      <c r="N120" s="220"/>
      <c r="O120" s="220"/>
      <c r="P120" s="217"/>
      <c r="Q120" s="217"/>
      <c r="R120" s="217"/>
      <c r="S120" s="444"/>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c r="BC120" s="192"/>
      <c r="BD120" s="192"/>
      <c r="BE120" s="192"/>
      <c r="BF120" s="192"/>
      <c r="BG120" s="192"/>
      <c r="BH120" s="192"/>
      <c r="BI120" s="192"/>
      <c r="BJ120" s="192"/>
      <c r="BK120" s="192"/>
      <c r="BL120" s="192"/>
      <c r="BM120" s="192"/>
      <c r="BN120" s="193"/>
      <c r="BO120" s="193"/>
      <c r="BP120" s="193"/>
      <c r="BQ120" s="193"/>
      <c r="BR120" s="193"/>
      <c r="BS120" s="193"/>
      <c r="BT120" s="193"/>
      <c r="BU120" s="193"/>
      <c r="BV120" s="193"/>
      <c r="BW120" s="193"/>
      <c r="BX120" s="193"/>
    </row>
    <row r="121" spans="1:76" s="194" customFormat="1" ht="15.75">
      <c r="A121" s="218"/>
      <c r="B121" s="219"/>
      <c r="C121" s="474"/>
      <c r="D121" s="221"/>
      <c r="E121" s="221"/>
      <c r="F121" s="221"/>
      <c r="G121" s="221"/>
      <c r="H121" s="220"/>
      <c r="I121" s="220"/>
      <c r="J121" s="220"/>
      <c r="K121" s="220"/>
      <c r="L121" s="220"/>
      <c r="M121" s="221"/>
      <c r="N121" s="220"/>
      <c r="O121" s="220"/>
      <c r="P121" s="217"/>
      <c r="Q121" s="217"/>
      <c r="R121" s="217"/>
      <c r="S121" s="444"/>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3"/>
      <c r="BO121" s="193"/>
      <c r="BP121" s="193"/>
      <c r="BQ121" s="193"/>
      <c r="BR121" s="193"/>
      <c r="BS121" s="193"/>
      <c r="BT121" s="193"/>
      <c r="BU121" s="193"/>
      <c r="BV121" s="193"/>
      <c r="BW121" s="193"/>
      <c r="BX121" s="193"/>
    </row>
    <row r="122" spans="1:76" s="194" customFormat="1" ht="15.75">
      <c r="A122" s="218"/>
      <c r="B122" s="219"/>
      <c r="C122" s="474"/>
      <c r="D122" s="221"/>
      <c r="E122" s="221"/>
      <c r="F122" s="221"/>
      <c r="G122" s="221"/>
      <c r="H122" s="220"/>
      <c r="I122" s="220"/>
      <c r="J122" s="220"/>
      <c r="K122" s="220"/>
      <c r="L122" s="220"/>
      <c r="M122" s="221"/>
      <c r="N122" s="220"/>
      <c r="O122" s="220"/>
      <c r="P122" s="217"/>
      <c r="Q122" s="217"/>
      <c r="R122" s="217"/>
      <c r="S122" s="444"/>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3"/>
      <c r="BO122" s="193"/>
      <c r="BP122" s="193"/>
      <c r="BQ122" s="193"/>
      <c r="BR122" s="193"/>
      <c r="BS122" s="193"/>
      <c r="BT122" s="193"/>
      <c r="BU122" s="193"/>
      <c r="BV122" s="193"/>
      <c r="BW122" s="193"/>
      <c r="BX122" s="193"/>
    </row>
    <row r="123" spans="1:76" s="194" customFormat="1" ht="15.75">
      <c r="A123" s="218"/>
      <c r="B123" s="219"/>
      <c r="C123" s="474"/>
      <c r="D123" s="221"/>
      <c r="E123" s="221"/>
      <c r="F123" s="221"/>
      <c r="G123" s="221"/>
      <c r="H123" s="220"/>
      <c r="I123" s="220"/>
      <c r="J123" s="220"/>
      <c r="K123" s="220"/>
      <c r="L123" s="220"/>
      <c r="M123" s="221"/>
      <c r="N123" s="220"/>
      <c r="O123" s="220"/>
      <c r="P123" s="217"/>
      <c r="Q123" s="217"/>
      <c r="R123" s="217"/>
      <c r="S123" s="444"/>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3"/>
      <c r="BO123" s="193"/>
      <c r="BP123" s="193"/>
      <c r="BQ123" s="193"/>
      <c r="BR123" s="193"/>
      <c r="BS123" s="193"/>
      <c r="BT123" s="193"/>
      <c r="BU123" s="193"/>
      <c r="BV123" s="193"/>
      <c r="BW123" s="193"/>
      <c r="BX123" s="193"/>
    </row>
    <row r="124" spans="1:76" s="194" customFormat="1" ht="15.75">
      <c r="A124" s="218"/>
      <c r="B124" s="219"/>
      <c r="C124" s="474"/>
      <c r="D124" s="221"/>
      <c r="E124" s="221"/>
      <c r="F124" s="221"/>
      <c r="G124" s="221"/>
      <c r="H124" s="220"/>
      <c r="I124" s="220"/>
      <c r="J124" s="220"/>
      <c r="K124" s="220"/>
      <c r="L124" s="220"/>
      <c r="M124" s="221"/>
      <c r="N124" s="220"/>
      <c r="O124" s="220"/>
      <c r="P124" s="217"/>
      <c r="Q124" s="217"/>
      <c r="R124" s="217"/>
      <c r="S124" s="444"/>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3"/>
      <c r="BO124" s="193"/>
      <c r="BP124" s="193"/>
      <c r="BQ124" s="193"/>
      <c r="BR124" s="193"/>
      <c r="BS124" s="193"/>
      <c r="BT124" s="193"/>
      <c r="BU124" s="193"/>
      <c r="BV124" s="193"/>
      <c r="BW124" s="193"/>
      <c r="BX124" s="193"/>
    </row>
    <row r="125" spans="1:76" s="194" customFormat="1" ht="15.75">
      <c r="A125" s="218"/>
      <c r="B125" s="219"/>
      <c r="C125" s="474"/>
      <c r="D125" s="221"/>
      <c r="E125" s="221"/>
      <c r="F125" s="221"/>
      <c r="G125" s="221"/>
      <c r="H125" s="220"/>
      <c r="I125" s="220"/>
      <c r="J125" s="220"/>
      <c r="K125" s="220"/>
      <c r="L125" s="220"/>
      <c r="M125" s="221"/>
      <c r="N125" s="220"/>
      <c r="O125" s="220"/>
      <c r="P125" s="217"/>
      <c r="Q125" s="217"/>
      <c r="R125" s="217"/>
      <c r="S125" s="444"/>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3"/>
      <c r="BO125" s="193"/>
      <c r="BP125" s="193"/>
      <c r="BQ125" s="193"/>
      <c r="BR125" s="193"/>
      <c r="BS125" s="193"/>
      <c r="BT125" s="193"/>
      <c r="BU125" s="193"/>
      <c r="BV125" s="193"/>
      <c r="BW125" s="193"/>
      <c r="BX125" s="193"/>
    </row>
    <row r="126" spans="1:76" s="194" customFormat="1" ht="15.75">
      <c r="A126" s="218"/>
      <c r="B126" s="219"/>
      <c r="C126" s="474"/>
      <c r="D126" s="221"/>
      <c r="E126" s="221"/>
      <c r="F126" s="221"/>
      <c r="G126" s="221"/>
      <c r="H126" s="220"/>
      <c r="I126" s="220"/>
      <c r="J126" s="220"/>
      <c r="K126" s="220"/>
      <c r="L126" s="220"/>
      <c r="M126" s="221"/>
      <c r="N126" s="220"/>
      <c r="O126" s="220"/>
      <c r="P126" s="217"/>
      <c r="Q126" s="217"/>
      <c r="R126" s="217"/>
      <c r="S126" s="444"/>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3"/>
      <c r="BO126" s="193"/>
      <c r="BP126" s="193"/>
      <c r="BQ126" s="193"/>
      <c r="BR126" s="193"/>
      <c r="BS126" s="193"/>
      <c r="BT126" s="193"/>
      <c r="BU126" s="193"/>
      <c r="BV126" s="193"/>
      <c r="BW126" s="193"/>
      <c r="BX126" s="193"/>
    </row>
    <row r="127" spans="1:76" s="194" customFormat="1" ht="15.75">
      <c r="A127" s="218"/>
      <c r="B127" s="219"/>
      <c r="C127" s="474"/>
      <c r="D127" s="221"/>
      <c r="E127" s="221"/>
      <c r="F127" s="221"/>
      <c r="G127" s="221"/>
      <c r="H127" s="220"/>
      <c r="I127" s="220"/>
      <c r="J127" s="220"/>
      <c r="K127" s="220"/>
      <c r="L127" s="220"/>
      <c r="M127" s="221"/>
      <c r="N127" s="220"/>
      <c r="O127" s="220"/>
      <c r="P127" s="217"/>
      <c r="Q127" s="217"/>
      <c r="R127" s="217"/>
      <c r="S127" s="444"/>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3"/>
      <c r="BO127" s="193"/>
      <c r="BP127" s="193"/>
      <c r="BQ127" s="193"/>
      <c r="BR127" s="193"/>
      <c r="BS127" s="193"/>
      <c r="BT127" s="193"/>
      <c r="BU127" s="193"/>
      <c r="BV127" s="193"/>
      <c r="BW127" s="193"/>
      <c r="BX127" s="193"/>
    </row>
    <row r="128" spans="1:76" s="194" customFormat="1" ht="15.75">
      <c r="A128" s="218"/>
      <c r="B128" s="219"/>
      <c r="C128" s="474"/>
      <c r="D128" s="221"/>
      <c r="E128" s="221"/>
      <c r="F128" s="221"/>
      <c r="G128" s="221"/>
      <c r="H128" s="220"/>
      <c r="I128" s="220"/>
      <c r="J128" s="220"/>
      <c r="K128" s="220"/>
      <c r="L128" s="220"/>
      <c r="M128" s="221"/>
      <c r="N128" s="220"/>
      <c r="O128" s="220"/>
      <c r="P128" s="217"/>
      <c r="Q128" s="217"/>
      <c r="R128" s="217"/>
      <c r="S128" s="444"/>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3"/>
      <c r="BO128" s="193"/>
      <c r="BP128" s="193"/>
      <c r="BQ128" s="193"/>
      <c r="BR128" s="193"/>
      <c r="BS128" s="193"/>
      <c r="BT128" s="193"/>
      <c r="BU128" s="193"/>
      <c r="BV128" s="193"/>
      <c r="BW128" s="193"/>
      <c r="BX128" s="193"/>
    </row>
    <row r="129" spans="1:76" s="194" customFormat="1" ht="15.75">
      <c r="A129" s="218"/>
      <c r="B129" s="219"/>
      <c r="C129" s="474"/>
      <c r="D129" s="221"/>
      <c r="E129" s="221"/>
      <c r="F129" s="221"/>
      <c r="G129" s="221"/>
      <c r="H129" s="220"/>
      <c r="I129" s="220"/>
      <c r="J129" s="220"/>
      <c r="K129" s="220"/>
      <c r="L129" s="220"/>
      <c r="M129" s="221"/>
      <c r="N129" s="220"/>
      <c r="O129" s="220"/>
      <c r="P129" s="217"/>
      <c r="Q129" s="217"/>
      <c r="R129" s="217"/>
      <c r="S129" s="444"/>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c r="BC129" s="192"/>
      <c r="BD129" s="192"/>
      <c r="BE129" s="192"/>
      <c r="BF129" s="192"/>
      <c r="BG129" s="192"/>
      <c r="BH129" s="192"/>
      <c r="BI129" s="192"/>
      <c r="BJ129" s="192"/>
      <c r="BK129" s="192"/>
      <c r="BL129" s="192"/>
      <c r="BM129" s="192"/>
      <c r="BN129" s="193"/>
      <c r="BO129" s="193"/>
      <c r="BP129" s="193"/>
      <c r="BQ129" s="193"/>
      <c r="BR129" s="193"/>
      <c r="BS129" s="193"/>
      <c r="BT129" s="193"/>
      <c r="BU129" s="193"/>
      <c r="BV129" s="193"/>
      <c r="BW129" s="193"/>
      <c r="BX129" s="193"/>
    </row>
    <row r="130" spans="1:76" s="194" customFormat="1" ht="15.75">
      <c r="A130" s="218"/>
      <c r="B130" s="219"/>
      <c r="C130" s="474"/>
      <c r="D130" s="221"/>
      <c r="E130" s="221"/>
      <c r="F130" s="221"/>
      <c r="G130" s="221"/>
      <c r="H130" s="220"/>
      <c r="I130" s="220"/>
      <c r="J130" s="220"/>
      <c r="K130" s="220"/>
      <c r="L130" s="220"/>
      <c r="M130" s="221"/>
      <c r="N130" s="220"/>
      <c r="O130" s="220"/>
      <c r="P130" s="217"/>
      <c r="Q130" s="217"/>
      <c r="R130" s="217"/>
      <c r="S130" s="444"/>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2"/>
      <c r="AY130" s="192"/>
      <c r="AZ130" s="192"/>
      <c r="BA130" s="192"/>
      <c r="BB130" s="192"/>
      <c r="BC130" s="192"/>
      <c r="BD130" s="192"/>
      <c r="BE130" s="192"/>
      <c r="BF130" s="192"/>
      <c r="BG130" s="192"/>
      <c r="BH130" s="192"/>
      <c r="BI130" s="192"/>
      <c r="BJ130" s="192"/>
      <c r="BK130" s="192"/>
      <c r="BL130" s="192"/>
      <c r="BM130" s="192"/>
      <c r="BN130" s="193"/>
      <c r="BO130" s="193"/>
      <c r="BP130" s="193"/>
      <c r="BQ130" s="193"/>
      <c r="BR130" s="193"/>
      <c r="BS130" s="193"/>
      <c r="BT130" s="193"/>
      <c r="BU130" s="193"/>
      <c r="BV130" s="193"/>
      <c r="BW130" s="193"/>
      <c r="BX130" s="193"/>
    </row>
    <row r="131" spans="1:76" s="194" customFormat="1" ht="15.75">
      <c r="A131" s="218"/>
      <c r="B131" s="219"/>
      <c r="C131" s="474"/>
      <c r="D131" s="221"/>
      <c r="E131" s="221"/>
      <c r="F131" s="221"/>
      <c r="G131" s="221"/>
      <c r="H131" s="220"/>
      <c r="I131" s="220"/>
      <c r="J131" s="220"/>
      <c r="K131" s="220"/>
      <c r="L131" s="220"/>
      <c r="M131" s="221"/>
      <c r="N131" s="220"/>
      <c r="O131" s="220"/>
      <c r="P131" s="217"/>
      <c r="Q131" s="217"/>
      <c r="R131" s="217"/>
      <c r="S131" s="444"/>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3"/>
      <c r="BO131" s="193"/>
      <c r="BP131" s="193"/>
      <c r="BQ131" s="193"/>
      <c r="BR131" s="193"/>
      <c r="BS131" s="193"/>
      <c r="BT131" s="193"/>
      <c r="BU131" s="193"/>
      <c r="BV131" s="193"/>
      <c r="BW131" s="193"/>
      <c r="BX131" s="193"/>
    </row>
    <row r="132" spans="1:76" s="194" customFormat="1" ht="15.75">
      <c r="A132" s="218"/>
      <c r="B132" s="219"/>
      <c r="C132" s="474"/>
      <c r="D132" s="221"/>
      <c r="E132" s="221"/>
      <c r="F132" s="221"/>
      <c r="G132" s="221"/>
      <c r="H132" s="220"/>
      <c r="I132" s="220"/>
      <c r="J132" s="220"/>
      <c r="K132" s="220"/>
      <c r="L132" s="220"/>
      <c r="M132" s="221"/>
      <c r="N132" s="220"/>
      <c r="O132" s="220"/>
      <c r="P132" s="217"/>
      <c r="Q132" s="217"/>
      <c r="R132" s="217"/>
      <c r="S132" s="444"/>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3"/>
      <c r="BO132" s="193"/>
      <c r="BP132" s="193"/>
      <c r="BQ132" s="193"/>
      <c r="BR132" s="193"/>
      <c r="BS132" s="193"/>
      <c r="BT132" s="193"/>
      <c r="BU132" s="193"/>
      <c r="BV132" s="193"/>
      <c r="BW132" s="193"/>
      <c r="BX132" s="193"/>
    </row>
    <row r="133" spans="1:76" s="194" customFormat="1" ht="15.75">
      <c r="A133" s="218"/>
      <c r="B133" s="219"/>
      <c r="C133" s="474"/>
      <c r="D133" s="221"/>
      <c r="E133" s="221"/>
      <c r="F133" s="221"/>
      <c r="G133" s="221"/>
      <c r="H133" s="220"/>
      <c r="I133" s="220"/>
      <c r="J133" s="220"/>
      <c r="K133" s="220"/>
      <c r="L133" s="220"/>
      <c r="M133" s="221"/>
      <c r="N133" s="220"/>
      <c r="O133" s="220"/>
      <c r="P133" s="217"/>
      <c r="Q133" s="217"/>
      <c r="R133" s="217"/>
      <c r="S133" s="444"/>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3"/>
      <c r="BO133" s="193"/>
      <c r="BP133" s="193"/>
      <c r="BQ133" s="193"/>
      <c r="BR133" s="193"/>
      <c r="BS133" s="193"/>
      <c r="BT133" s="193"/>
      <c r="BU133" s="193"/>
      <c r="BV133" s="193"/>
      <c r="BW133" s="193"/>
      <c r="BX133" s="193"/>
    </row>
    <row r="134" spans="1:76" s="194" customFormat="1" ht="15.75">
      <c r="A134" s="218"/>
      <c r="B134" s="219"/>
      <c r="C134" s="474"/>
      <c r="D134" s="221"/>
      <c r="E134" s="221"/>
      <c r="F134" s="221"/>
      <c r="G134" s="221"/>
      <c r="H134" s="220"/>
      <c r="I134" s="220"/>
      <c r="J134" s="220"/>
      <c r="K134" s="220"/>
      <c r="L134" s="220"/>
      <c r="M134" s="221"/>
      <c r="N134" s="220"/>
      <c r="O134" s="220"/>
      <c r="P134" s="217"/>
      <c r="Q134" s="217"/>
      <c r="R134" s="217"/>
      <c r="S134" s="444"/>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3"/>
      <c r="BO134" s="193"/>
      <c r="BP134" s="193"/>
      <c r="BQ134" s="193"/>
      <c r="BR134" s="193"/>
      <c r="BS134" s="193"/>
      <c r="BT134" s="193"/>
      <c r="BU134" s="193"/>
      <c r="BV134" s="193"/>
      <c r="BW134" s="193"/>
      <c r="BX134" s="193"/>
    </row>
    <row r="135" spans="1:76" s="194" customFormat="1" ht="15.75">
      <c r="A135" s="218"/>
      <c r="B135" s="219"/>
      <c r="C135" s="474"/>
      <c r="D135" s="221"/>
      <c r="E135" s="221"/>
      <c r="F135" s="221"/>
      <c r="G135" s="221"/>
      <c r="H135" s="220"/>
      <c r="I135" s="220"/>
      <c r="J135" s="220"/>
      <c r="K135" s="220"/>
      <c r="L135" s="220"/>
      <c r="M135" s="221"/>
      <c r="N135" s="220"/>
      <c r="O135" s="220"/>
      <c r="P135" s="217"/>
      <c r="Q135" s="217"/>
      <c r="R135" s="217"/>
      <c r="S135" s="444"/>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3"/>
      <c r="BO135" s="193"/>
      <c r="BP135" s="193"/>
      <c r="BQ135" s="193"/>
      <c r="BR135" s="193"/>
      <c r="BS135" s="193"/>
      <c r="BT135" s="193"/>
      <c r="BU135" s="193"/>
      <c r="BV135" s="193"/>
      <c r="BW135" s="193"/>
      <c r="BX135" s="193"/>
    </row>
    <row r="136" spans="1:76" s="194" customFormat="1" ht="15.75">
      <c r="A136" s="218"/>
      <c r="B136" s="219"/>
      <c r="C136" s="474"/>
      <c r="D136" s="221"/>
      <c r="E136" s="221"/>
      <c r="F136" s="221"/>
      <c r="G136" s="221"/>
      <c r="H136" s="220"/>
      <c r="I136" s="220"/>
      <c r="J136" s="220"/>
      <c r="K136" s="220"/>
      <c r="L136" s="220"/>
      <c r="M136" s="221"/>
      <c r="N136" s="220"/>
      <c r="O136" s="220"/>
      <c r="P136" s="217"/>
      <c r="Q136" s="217"/>
      <c r="R136" s="217"/>
      <c r="S136" s="444"/>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3"/>
      <c r="BO136" s="193"/>
      <c r="BP136" s="193"/>
      <c r="BQ136" s="193"/>
      <c r="BR136" s="193"/>
      <c r="BS136" s="193"/>
      <c r="BT136" s="193"/>
      <c r="BU136" s="193"/>
      <c r="BV136" s="193"/>
      <c r="BW136" s="193"/>
      <c r="BX136" s="193"/>
    </row>
    <row r="137" spans="1:76" s="194" customFormat="1" ht="15.75">
      <c r="A137" s="218"/>
      <c r="B137" s="219"/>
      <c r="C137" s="474"/>
      <c r="D137" s="221"/>
      <c r="E137" s="221"/>
      <c r="F137" s="221"/>
      <c r="G137" s="221"/>
      <c r="H137" s="220"/>
      <c r="I137" s="220"/>
      <c r="J137" s="220"/>
      <c r="K137" s="220"/>
      <c r="L137" s="220"/>
      <c r="M137" s="221"/>
      <c r="N137" s="220"/>
      <c r="O137" s="220"/>
      <c r="P137" s="217"/>
      <c r="Q137" s="217"/>
      <c r="R137" s="217"/>
      <c r="S137" s="444"/>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3"/>
      <c r="BO137" s="193"/>
      <c r="BP137" s="193"/>
      <c r="BQ137" s="193"/>
      <c r="BR137" s="193"/>
      <c r="BS137" s="193"/>
      <c r="BT137" s="193"/>
      <c r="BU137" s="193"/>
      <c r="BV137" s="193"/>
      <c r="BW137" s="193"/>
      <c r="BX137" s="193"/>
    </row>
    <row r="138" spans="1:76" s="194" customFormat="1" ht="15.75">
      <c r="A138" s="218"/>
      <c r="B138" s="219"/>
      <c r="C138" s="474"/>
      <c r="D138" s="221"/>
      <c r="E138" s="221"/>
      <c r="F138" s="221"/>
      <c r="G138" s="221"/>
      <c r="H138" s="220"/>
      <c r="I138" s="220"/>
      <c r="J138" s="220"/>
      <c r="K138" s="220"/>
      <c r="L138" s="220"/>
      <c r="M138" s="221"/>
      <c r="N138" s="220"/>
      <c r="O138" s="220"/>
      <c r="P138" s="217"/>
      <c r="Q138" s="217"/>
      <c r="R138" s="217"/>
      <c r="S138" s="444"/>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3"/>
      <c r="BO138" s="193"/>
      <c r="BP138" s="193"/>
      <c r="BQ138" s="193"/>
      <c r="BR138" s="193"/>
      <c r="BS138" s="193"/>
      <c r="BT138" s="193"/>
      <c r="BU138" s="193"/>
      <c r="BV138" s="193"/>
      <c r="BW138" s="193"/>
      <c r="BX138" s="193"/>
    </row>
    <row r="139" spans="1:76" s="194" customFormat="1" ht="15.75">
      <c r="A139" s="218"/>
      <c r="B139" s="219"/>
      <c r="C139" s="474"/>
      <c r="D139" s="221"/>
      <c r="E139" s="221"/>
      <c r="F139" s="221"/>
      <c r="G139" s="221"/>
      <c r="H139" s="220"/>
      <c r="I139" s="220"/>
      <c r="J139" s="220"/>
      <c r="K139" s="220"/>
      <c r="L139" s="220"/>
      <c r="M139" s="221"/>
      <c r="N139" s="220"/>
      <c r="O139" s="220"/>
      <c r="P139" s="217"/>
      <c r="Q139" s="217"/>
      <c r="R139" s="217"/>
      <c r="S139" s="444"/>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3"/>
      <c r="BO139" s="193"/>
      <c r="BP139" s="193"/>
      <c r="BQ139" s="193"/>
      <c r="BR139" s="193"/>
      <c r="BS139" s="193"/>
      <c r="BT139" s="193"/>
      <c r="BU139" s="193"/>
      <c r="BV139" s="193"/>
      <c r="BW139" s="193"/>
      <c r="BX139" s="193"/>
    </row>
    <row r="140" spans="1:76" s="194" customFormat="1" ht="15.75">
      <c r="A140" s="218"/>
      <c r="B140" s="219"/>
      <c r="C140" s="474"/>
      <c r="D140" s="221"/>
      <c r="E140" s="221"/>
      <c r="F140" s="221"/>
      <c r="G140" s="221"/>
      <c r="H140" s="220"/>
      <c r="I140" s="220"/>
      <c r="J140" s="220"/>
      <c r="K140" s="220"/>
      <c r="L140" s="220"/>
      <c r="M140" s="221"/>
      <c r="N140" s="220"/>
      <c r="O140" s="220"/>
      <c r="P140" s="217"/>
      <c r="Q140" s="217"/>
      <c r="R140" s="217"/>
      <c r="S140" s="444"/>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3"/>
      <c r="BO140" s="193"/>
      <c r="BP140" s="193"/>
      <c r="BQ140" s="193"/>
      <c r="BR140" s="193"/>
      <c r="BS140" s="193"/>
      <c r="BT140" s="193"/>
      <c r="BU140" s="193"/>
      <c r="BV140" s="193"/>
      <c r="BW140" s="193"/>
      <c r="BX140" s="193"/>
    </row>
    <row r="141" spans="1:76" s="194" customFormat="1" ht="15.75">
      <c r="A141" s="218"/>
      <c r="B141" s="219"/>
      <c r="C141" s="474"/>
      <c r="D141" s="221"/>
      <c r="E141" s="221"/>
      <c r="F141" s="221"/>
      <c r="G141" s="221"/>
      <c r="H141" s="220"/>
      <c r="I141" s="220"/>
      <c r="J141" s="220"/>
      <c r="K141" s="220"/>
      <c r="L141" s="220"/>
      <c r="M141" s="221"/>
      <c r="N141" s="220"/>
      <c r="O141" s="220"/>
      <c r="P141" s="217"/>
      <c r="Q141" s="217"/>
      <c r="R141" s="217"/>
      <c r="S141" s="444"/>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3"/>
      <c r="BO141" s="193"/>
      <c r="BP141" s="193"/>
      <c r="BQ141" s="193"/>
      <c r="BR141" s="193"/>
      <c r="BS141" s="193"/>
      <c r="BT141" s="193"/>
      <c r="BU141" s="193"/>
      <c r="BV141" s="193"/>
      <c r="BW141" s="193"/>
      <c r="BX141" s="193"/>
    </row>
    <row r="142" spans="1:76" s="194" customFormat="1" ht="15.75">
      <c r="A142" s="218"/>
      <c r="B142" s="219"/>
      <c r="C142" s="474"/>
      <c r="D142" s="221"/>
      <c r="E142" s="221"/>
      <c r="F142" s="221"/>
      <c r="G142" s="221"/>
      <c r="H142" s="220"/>
      <c r="I142" s="220"/>
      <c r="J142" s="220"/>
      <c r="K142" s="220"/>
      <c r="L142" s="220"/>
      <c r="M142" s="221"/>
      <c r="N142" s="220"/>
      <c r="O142" s="220"/>
      <c r="P142" s="217"/>
      <c r="Q142" s="217"/>
      <c r="R142" s="217"/>
      <c r="S142" s="444"/>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92"/>
      <c r="AV142" s="192"/>
      <c r="AW142" s="192"/>
      <c r="AX142" s="192"/>
      <c r="AY142" s="192"/>
      <c r="AZ142" s="192"/>
      <c r="BA142" s="192"/>
      <c r="BB142" s="192"/>
      <c r="BC142" s="192"/>
      <c r="BD142" s="192"/>
      <c r="BE142" s="192"/>
      <c r="BF142" s="192"/>
      <c r="BG142" s="192"/>
      <c r="BH142" s="192"/>
      <c r="BI142" s="192"/>
      <c r="BJ142" s="192"/>
      <c r="BK142" s="192"/>
      <c r="BL142" s="192"/>
      <c r="BM142" s="192"/>
      <c r="BN142" s="193"/>
      <c r="BO142" s="193"/>
      <c r="BP142" s="193"/>
      <c r="BQ142" s="193"/>
      <c r="BR142" s="193"/>
      <c r="BS142" s="193"/>
      <c r="BT142" s="193"/>
      <c r="BU142" s="193"/>
      <c r="BV142" s="193"/>
      <c r="BW142" s="193"/>
      <c r="BX142" s="193"/>
    </row>
    <row r="143" spans="1:76" s="194" customFormat="1" ht="15.75">
      <c r="A143" s="218"/>
      <c r="B143" s="219"/>
      <c r="C143" s="474"/>
      <c r="D143" s="221"/>
      <c r="E143" s="221"/>
      <c r="F143" s="221"/>
      <c r="G143" s="221"/>
      <c r="H143" s="220"/>
      <c r="I143" s="220"/>
      <c r="J143" s="220"/>
      <c r="K143" s="220"/>
      <c r="L143" s="220"/>
      <c r="M143" s="221"/>
      <c r="N143" s="220"/>
      <c r="O143" s="220"/>
      <c r="P143" s="217"/>
      <c r="Q143" s="217"/>
      <c r="R143" s="217"/>
      <c r="S143" s="444"/>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2"/>
      <c r="AZ143" s="192"/>
      <c r="BA143" s="192"/>
      <c r="BB143" s="192"/>
      <c r="BC143" s="192"/>
      <c r="BD143" s="192"/>
      <c r="BE143" s="192"/>
      <c r="BF143" s="192"/>
      <c r="BG143" s="192"/>
      <c r="BH143" s="192"/>
      <c r="BI143" s="192"/>
      <c r="BJ143" s="192"/>
      <c r="BK143" s="192"/>
      <c r="BL143" s="192"/>
      <c r="BM143" s="192"/>
      <c r="BN143" s="193"/>
      <c r="BO143" s="193"/>
      <c r="BP143" s="193"/>
      <c r="BQ143" s="193"/>
      <c r="BR143" s="193"/>
      <c r="BS143" s="193"/>
      <c r="BT143" s="193"/>
      <c r="BU143" s="193"/>
      <c r="BV143" s="193"/>
      <c r="BW143" s="193"/>
      <c r="BX143" s="193"/>
    </row>
    <row r="144" spans="1:76" s="194" customFormat="1" ht="15.75">
      <c r="A144" s="218"/>
      <c r="B144" s="219"/>
      <c r="C144" s="474"/>
      <c r="D144" s="221"/>
      <c r="E144" s="221"/>
      <c r="F144" s="221"/>
      <c r="G144" s="221"/>
      <c r="H144" s="220"/>
      <c r="I144" s="220"/>
      <c r="J144" s="220"/>
      <c r="K144" s="220"/>
      <c r="L144" s="220"/>
      <c r="M144" s="221"/>
      <c r="N144" s="220"/>
      <c r="O144" s="220"/>
      <c r="P144" s="217"/>
      <c r="Q144" s="217"/>
      <c r="R144" s="217"/>
      <c r="S144" s="444"/>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2"/>
      <c r="AZ144" s="192"/>
      <c r="BA144" s="192"/>
      <c r="BB144" s="192"/>
      <c r="BC144" s="192"/>
      <c r="BD144" s="192"/>
      <c r="BE144" s="192"/>
      <c r="BF144" s="192"/>
      <c r="BG144" s="192"/>
      <c r="BH144" s="192"/>
      <c r="BI144" s="192"/>
      <c r="BJ144" s="192"/>
      <c r="BK144" s="192"/>
      <c r="BL144" s="192"/>
      <c r="BM144" s="192"/>
      <c r="BN144" s="193"/>
      <c r="BO144" s="193"/>
      <c r="BP144" s="193"/>
      <c r="BQ144" s="193"/>
      <c r="BR144" s="193"/>
      <c r="BS144" s="193"/>
      <c r="BT144" s="193"/>
      <c r="BU144" s="193"/>
      <c r="BV144" s="193"/>
      <c r="BW144" s="193"/>
      <c r="BX144" s="193"/>
    </row>
    <row r="145" spans="1:76" s="194" customFormat="1" ht="15.75">
      <c r="A145" s="218"/>
      <c r="B145" s="219"/>
      <c r="C145" s="474"/>
      <c r="D145" s="221"/>
      <c r="E145" s="221"/>
      <c r="F145" s="221"/>
      <c r="G145" s="221"/>
      <c r="H145" s="220"/>
      <c r="I145" s="220"/>
      <c r="J145" s="220"/>
      <c r="K145" s="220"/>
      <c r="L145" s="220"/>
      <c r="M145" s="221"/>
      <c r="N145" s="220"/>
      <c r="O145" s="220"/>
      <c r="P145" s="217"/>
      <c r="Q145" s="217"/>
      <c r="R145" s="217"/>
      <c r="S145" s="444"/>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92"/>
      <c r="BG145" s="192"/>
      <c r="BH145" s="192"/>
      <c r="BI145" s="192"/>
      <c r="BJ145" s="192"/>
      <c r="BK145" s="192"/>
      <c r="BL145" s="192"/>
      <c r="BM145" s="192"/>
      <c r="BN145" s="193"/>
      <c r="BO145" s="193"/>
      <c r="BP145" s="193"/>
      <c r="BQ145" s="193"/>
      <c r="BR145" s="193"/>
      <c r="BS145" s="193"/>
      <c r="BT145" s="193"/>
      <c r="BU145" s="193"/>
      <c r="BV145" s="193"/>
      <c r="BW145" s="193"/>
      <c r="BX145" s="193"/>
    </row>
    <row r="146" spans="1:76" s="194" customFormat="1" ht="15.75">
      <c r="A146" s="218"/>
      <c r="B146" s="219"/>
      <c r="C146" s="474"/>
      <c r="D146" s="221"/>
      <c r="E146" s="221"/>
      <c r="F146" s="221"/>
      <c r="G146" s="221"/>
      <c r="H146" s="220"/>
      <c r="I146" s="220"/>
      <c r="J146" s="220"/>
      <c r="K146" s="220"/>
      <c r="L146" s="220"/>
      <c r="M146" s="221"/>
      <c r="N146" s="220"/>
      <c r="O146" s="220"/>
      <c r="P146" s="217"/>
      <c r="Q146" s="217"/>
      <c r="R146" s="217"/>
      <c r="S146" s="444"/>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c r="BC146" s="192"/>
      <c r="BD146" s="192"/>
      <c r="BE146" s="192"/>
      <c r="BF146" s="192"/>
      <c r="BG146" s="192"/>
      <c r="BH146" s="192"/>
      <c r="BI146" s="192"/>
      <c r="BJ146" s="192"/>
      <c r="BK146" s="192"/>
      <c r="BL146" s="192"/>
      <c r="BM146" s="192"/>
      <c r="BN146" s="193"/>
      <c r="BO146" s="193"/>
      <c r="BP146" s="193"/>
      <c r="BQ146" s="193"/>
      <c r="BR146" s="193"/>
      <c r="BS146" s="193"/>
      <c r="BT146" s="193"/>
      <c r="BU146" s="193"/>
      <c r="BV146" s="193"/>
      <c r="BW146" s="193"/>
      <c r="BX146" s="193"/>
    </row>
    <row r="147" spans="1:76" s="194" customFormat="1" ht="15.75">
      <c r="A147" s="218"/>
      <c r="B147" s="219"/>
      <c r="C147" s="474"/>
      <c r="D147" s="221"/>
      <c r="E147" s="221"/>
      <c r="F147" s="221"/>
      <c r="G147" s="221"/>
      <c r="H147" s="220"/>
      <c r="I147" s="220"/>
      <c r="J147" s="220"/>
      <c r="K147" s="220"/>
      <c r="L147" s="220"/>
      <c r="M147" s="221"/>
      <c r="N147" s="220"/>
      <c r="O147" s="220"/>
      <c r="P147" s="217"/>
      <c r="Q147" s="217"/>
      <c r="R147" s="217"/>
      <c r="S147" s="444"/>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3"/>
      <c r="BO147" s="193"/>
      <c r="BP147" s="193"/>
      <c r="BQ147" s="193"/>
      <c r="BR147" s="193"/>
      <c r="BS147" s="193"/>
      <c r="BT147" s="193"/>
      <c r="BU147" s="193"/>
      <c r="BV147" s="193"/>
      <c r="BW147" s="193"/>
      <c r="BX147" s="193"/>
    </row>
    <row r="148" spans="1:76" s="194" customFormat="1" ht="15.75">
      <c r="A148" s="218"/>
      <c r="B148" s="219"/>
      <c r="C148" s="474"/>
      <c r="D148" s="221"/>
      <c r="E148" s="221"/>
      <c r="F148" s="221"/>
      <c r="G148" s="221"/>
      <c r="H148" s="220"/>
      <c r="I148" s="220"/>
      <c r="J148" s="220"/>
      <c r="K148" s="220"/>
      <c r="L148" s="220"/>
      <c r="M148" s="221"/>
      <c r="N148" s="220"/>
      <c r="O148" s="220"/>
      <c r="P148" s="217"/>
      <c r="Q148" s="217"/>
      <c r="R148" s="217"/>
      <c r="S148" s="444"/>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2"/>
      <c r="AZ148" s="192"/>
      <c r="BA148" s="192"/>
      <c r="BB148" s="192"/>
      <c r="BC148" s="192"/>
      <c r="BD148" s="192"/>
      <c r="BE148" s="192"/>
      <c r="BF148" s="192"/>
      <c r="BG148" s="192"/>
      <c r="BH148" s="192"/>
      <c r="BI148" s="192"/>
      <c r="BJ148" s="192"/>
      <c r="BK148" s="192"/>
      <c r="BL148" s="192"/>
      <c r="BM148" s="192"/>
      <c r="BN148" s="193"/>
      <c r="BO148" s="193"/>
      <c r="BP148" s="193"/>
      <c r="BQ148" s="193"/>
      <c r="BR148" s="193"/>
      <c r="BS148" s="193"/>
      <c r="BT148" s="193"/>
      <c r="BU148" s="193"/>
      <c r="BV148" s="193"/>
      <c r="BW148" s="193"/>
      <c r="BX148" s="193"/>
    </row>
    <row r="149" spans="1:76" s="194" customFormat="1" ht="15.75">
      <c r="A149" s="218"/>
      <c r="B149" s="219"/>
      <c r="C149" s="474"/>
      <c r="D149" s="221"/>
      <c r="E149" s="221"/>
      <c r="F149" s="221"/>
      <c r="G149" s="221"/>
      <c r="H149" s="220"/>
      <c r="I149" s="220"/>
      <c r="J149" s="220"/>
      <c r="K149" s="220"/>
      <c r="L149" s="220"/>
      <c r="M149" s="221"/>
      <c r="N149" s="220"/>
      <c r="O149" s="220"/>
      <c r="P149" s="217"/>
      <c r="Q149" s="217"/>
      <c r="R149" s="217"/>
      <c r="S149" s="444"/>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3"/>
      <c r="BO149" s="193"/>
      <c r="BP149" s="193"/>
      <c r="BQ149" s="193"/>
      <c r="BR149" s="193"/>
      <c r="BS149" s="193"/>
      <c r="BT149" s="193"/>
      <c r="BU149" s="193"/>
      <c r="BV149" s="193"/>
      <c r="BW149" s="193"/>
      <c r="BX149" s="193"/>
    </row>
    <row r="150" spans="1:76" s="194" customFormat="1" ht="15.75">
      <c r="A150" s="218"/>
      <c r="B150" s="219"/>
      <c r="C150" s="474"/>
      <c r="D150" s="221"/>
      <c r="E150" s="221"/>
      <c r="F150" s="221"/>
      <c r="G150" s="221"/>
      <c r="H150" s="220"/>
      <c r="I150" s="220"/>
      <c r="J150" s="220"/>
      <c r="K150" s="220"/>
      <c r="L150" s="220"/>
      <c r="M150" s="221"/>
      <c r="N150" s="220"/>
      <c r="O150" s="220"/>
      <c r="P150" s="217"/>
      <c r="Q150" s="217"/>
      <c r="R150" s="217"/>
      <c r="S150" s="444"/>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92"/>
      <c r="AS150" s="192"/>
      <c r="AT150" s="192"/>
      <c r="AU150" s="192"/>
      <c r="AV150" s="192"/>
      <c r="AW150" s="192"/>
      <c r="AX150" s="192"/>
      <c r="AY150" s="192"/>
      <c r="AZ150" s="192"/>
      <c r="BA150" s="192"/>
      <c r="BB150" s="192"/>
      <c r="BC150" s="192"/>
      <c r="BD150" s="192"/>
      <c r="BE150" s="192"/>
      <c r="BF150" s="192"/>
      <c r="BG150" s="192"/>
      <c r="BH150" s="192"/>
      <c r="BI150" s="192"/>
      <c r="BJ150" s="192"/>
      <c r="BK150" s="192"/>
      <c r="BL150" s="192"/>
      <c r="BM150" s="192"/>
      <c r="BN150" s="193"/>
      <c r="BO150" s="193"/>
      <c r="BP150" s="193"/>
      <c r="BQ150" s="193"/>
      <c r="BR150" s="193"/>
      <c r="BS150" s="193"/>
      <c r="BT150" s="193"/>
      <c r="BU150" s="193"/>
      <c r="BV150" s="193"/>
      <c r="BW150" s="193"/>
      <c r="BX150" s="193"/>
    </row>
    <row r="151" spans="1:76" s="194" customFormat="1" ht="15.75">
      <c r="A151" s="218"/>
      <c r="B151" s="219"/>
      <c r="C151" s="474"/>
      <c r="D151" s="221"/>
      <c r="E151" s="221"/>
      <c r="F151" s="221"/>
      <c r="G151" s="221"/>
      <c r="H151" s="220"/>
      <c r="I151" s="220"/>
      <c r="J151" s="220"/>
      <c r="K151" s="220"/>
      <c r="L151" s="220"/>
      <c r="M151" s="221"/>
      <c r="N151" s="220"/>
      <c r="O151" s="220"/>
      <c r="P151" s="217"/>
      <c r="Q151" s="217"/>
      <c r="R151" s="217"/>
      <c r="S151" s="444"/>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3"/>
      <c r="BO151" s="193"/>
      <c r="BP151" s="193"/>
      <c r="BQ151" s="193"/>
      <c r="BR151" s="193"/>
      <c r="BS151" s="193"/>
      <c r="BT151" s="193"/>
      <c r="BU151" s="193"/>
      <c r="BV151" s="193"/>
      <c r="BW151" s="193"/>
      <c r="BX151" s="193"/>
    </row>
    <row r="152" spans="1:76" s="194" customFormat="1" ht="15.75">
      <c r="A152" s="218"/>
      <c r="B152" s="219"/>
      <c r="C152" s="474"/>
      <c r="D152" s="221"/>
      <c r="E152" s="221"/>
      <c r="F152" s="221"/>
      <c r="G152" s="221"/>
      <c r="H152" s="220"/>
      <c r="I152" s="220"/>
      <c r="J152" s="220"/>
      <c r="K152" s="220"/>
      <c r="L152" s="220"/>
      <c r="M152" s="221"/>
      <c r="N152" s="220"/>
      <c r="O152" s="220"/>
      <c r="P152" s="217"/>
      <c r="Q152" s="217"/>
      <c r="R152" s="217"/>
      <c r="S152" s="444"/>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2"/>
      <c r="AZ152" s="192"/>
      <c r="BA152" s="192"/>
      <c r="BB152" s="192"/>
      <c r="BC152" s="192"/>
      <c r="BD152" s="192"/>
      <c r="BE152" s="192"/>
      <c r="BF152" s="192"/>
      <c r="BG152" s="192"/>
      <c r="BH152" s="192"/>
      <c r="BI152" s="192"/>
      <c r="BJ152" s="192"/>
      <c r="BK152" s="192"/>
      <c r="BL152" s="192"/>
      <c r="BM152" s="192"/>
      <c r="BN152" s="193"/>
      <c r="BO152" s="193"/>
      <c r="BP152" s="193"/>
      <c r="BQ152" s="193"/>
      <c r="BR152" s="193"/>
      <c r="BS152" s="193"/>
      <c r="BT152" s="193"/>
      <c r="BU152" s="193"/>
      <c r="BV152" s="193"/>
      <c r="BW152" s="193"/>
      <c r="BX152" s="193"/>
    </row>
    <row r="153" spans="1:76" s="194" customFormat="1" ht="15.75">
      <c r="A153" s="218"/>
      <c r="B153" s="219"/>
      <c r="C153" s="474"/>
      <c r="D153" s="221"/>
      <c r="E153" s="221"/>
      <c r="F153" s="221"/>
      <c r="G153" s="221"/>
      <c r="H153" s="220"/>
      <c r="I153" s="220"/>
      <c r="J153" s="220"/>
      <c r="K153" s="220"/>
      <c r="L153" s="220"/>
      <c r="M153" s="221"/>
      <c r="N153" s="220"/>
      <c r="O153" s="220"/>
      <c r="P153" s="217"/>
      <c r="Q153" s="217"/>
      <c r="R153" s="217"/>
      <c r="S153" s="444"/>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3"/>
      <c r="BO153" s="193"/>
      <c r="BP153" s="193"/>
      <c r="BQ153" s="193"/>
      <c r="BR153" s="193"/>
      <c r="BS153" s="193"/>
      <c r="BT153" s="193"/>
      <c r="BU153" s="193"/>
      <c r="BV153" s="193"/>
      <c r="BW153" s="193"/>
      <c r="BX153" s="193"/>
    </row>
    <row r="154" spans="1:76" s="194" customFormat="1" ht="15.75">
      <c r="A154" s="218"/>
      <c r="B154" s="219"/>
      <c r="C154" s="474"/>
      <c r="D154" s="221"/>
      <c r="E154" s="221"/>
      <c r="F154" s="221"/>
      <c r="G154" s="221"/>
      <c r="H154" s="220"/>
      <c r="I154" s="220"/>
      <c r="J154" s="220"/>
      <c r="K154" s="220"/>
      <c r="L154" s="220"/>
      <c r="M154" s="221"/>
      <c r="N154" s="220"/>
      <c r="O154" s="220"/>
      <c r="P154" s="217"/>
      <c r="Q154" s="217"/>
      <c r="R154" s="217"/>
      <c r="S154" s="444"/>
      <c r="T154" s="192"/>
      <c r="U154" s="192"/>
      <c r="V154" s="192"/>
      <c r="W154" s="192"/>
      <c r="X154" s="192"/>
      <c r="Y154" s="192"/>
      <c r="Z154" s="192"/>
      <c r="AA154" s="192"/>
      <c r="AB154" s="192"/>
      <c r="AC154" s="192"/>
      <c r="AD154" s="192"/>
      <c r="AE154" s="192"/>
      <c r="AF154" s="192"/>
      <c r="AG154" s="192"/>
      <c r="AH154" s="192"/>
      <c r="AI154" s="192"/>
      <c r="AJ154" s="192"/>
      <c r="AK154" s="192"/>
      <c r="AL154" s="192"/>
      <c r="AM154" s="192"/>
      <c r="AN154" s="192"/>
      <c r="AO154" s="192"/>
      <c r="AP154" s="192"/>
      <c r="AQ154" s="192"/>
      <c r="AR154" s="192"/>
      <c r="AS154" s="192"/>
      <c r="AT154" s="192"/>
      <c r="AU154" s="192"/>
      <c r="AV154" s="192"/>
      <c r="AW154" s="192"/>
      <c r="AX154" s="192"/>
      <c r="AY154" s="192"/>
      <c r="AZ154" s="192"/>
      <c r="BA154" s="192"/>
      <c r="BB154" s="192"/>
      <c r="BC154" s="192"/>
      <c r="BD154" s="192"/>
      <c r="BE154" s="192"/>
      <c r="BF154" s="192"/>
      <c r="BG154" s="192"/>
      <c r="BH154" s="192"/>
      <c r="BI154" s="192"/>
      <c r="BJ154" s="192"/>
      <c r="BK154" s="192"/>
      <c r="BL154" s="192"/>
      <c r="BM154" s="192"/>
      <c r="BN154" s="193"/>
      <c r="BO154" s="193"/>
      <c r="BP154" s="193"/>
      <c r="BQ154" s="193"/>
      <c r="BR154" s="193"/>
      <c r="BS154" s="193"/>
      <c r="BT154" s="193"/>
      <c r="BU154" s="193"/>
      <c r="BV154" s="193"/>
      <c r="BW154" s="193"/>
      <c r="BX154" s="193"/>
    </row>
    <row r="155" spans="1:76" s="194" customFormat="1" ht="15.75">
      <c r="A155" s="218"/>
      <c r="B155" s="219"/>
      <c r="C155" s="474"/>
      <c r="D155" s="221"/>
      <c r="E155" s="221"/>
      <c r="F155" s="221"/>
      <c r="G155" s="221"/>
      <c r="H155" s="220"/>
      <c r="I155" s="220"/>
      <c r="J155" s="220"/>
      <c r="K155" s="220"/>
      <c r="L155" s="220"/>
      <c r="M155" s="221"/>
      <c r="N155" s="220"/>
      <c r="O155" s="220"/>
      <c r="P155" s="217"/>
      <c r="Q155" s="217"/>
      <c r="R155" s="217"/>
      <c r="S155" s="444"/>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92"/>
      <c r="AP155" s="192"/>
      <c r="AQ155" s="192"/>
      <c r="AR155" s="192"/>
      <c r="AS155" s="192"/>
      <c r="AT155" s="192"/>
      <c r="AU155" s="192"/>
      <c r="AV155" s="192"/>
      <c r="AW155" s="192"/>
      <c r="AX155" s="192"/>
      <c r="AY155" s="192"/>
      <c r="AZ155" s="192"/>
      <c r="BA155" s="192"/>
      <c r="BB155" s="192"/>
      <c r="BC155" s="192"/>
      <c r="BD155" s="192"/>
      <c r="BE155" s="192"/>
      <c r="BF155" s="192"/>
      <c r="BG155" s="192"/>
      <c r="BH155" s="192"/>
      <c r="BI155" s="192"/>
      <c r="BJ155" s="192"/>
      <c r="BK155" s="192"/>
      <c r="BL155" s="192"/>
      <c r="BM155" s="192"/>
      <c r="BN155" s="193"/>
      <c r="BO155" s="193"/>
      <c r="BP155" s="193"/>
      <c r="BQ155" s="193"/>
      <c r="BR155" s="193"/>
      <c r="BS155" s="193"/>
      <c r="BT155" s="193"/>
      <c r="BU155" s="193"/>
      <c r="BV155" s="193"/>
      <c r="BW155" s="193"/>
      <c r="BX155" s="193"/>
    </row>
    <row r="156" spans="1:76" s="194" customFormat="1" ht="15.75">
      <c r="A156" s="218"/>
      <c r="B156" s="219"/>
      <c r="C156" s="474"/>
      <c r="D156" s="221"/>
      <c r="E156" s="221"/>
      <c r="F156" s="221"/>
      <c r="G156" s="221"/>
      <c r="H156" s="220"/>
      <c r="I156" s="220"/>
      <c r="J156" s="220"/>
      <c r="K156" s="220"/>
      <c r="L156" s="220"/>
      <c r="M156" s="221"/>
      <c r="N156" s="220"/>
      <c r="O156" s="220"/>
      <c r="P156" s="217"/>
      <c r="Q156" s="217"/>
      <c r="R156" s="217"/>
      <c r="S156" s="444"/>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3"/>
      <c r="BO156" s="193"/>
      <c r="BP156" s="193"/>
      <c r="BQ156" s="193"/>
      <c r="BR156" s="193"/>
      <c r="BS156" s="193"/>
      <c r="BT156" s="193"/>
      <c r="BU156" s="193"/>
      <c r="BV156" s="193"/>
      <c r="BW156" s="193"/>
      <c r="BX156" s="193"/>
    </row>
    <row r="157" spans="1:76" s="194" customFormat="1" ht="15.75">
      <c r="A157" s="218"/>
      <c r="B157" s="219"/>
      <c r="C157" s="474"/>
      <c r="D157" s="221"/>
      <c r="E157" s="221"/>
      <c r="F157" s="221"/>
      <c r="G157" s="221"/>
      <c r="H157" s="220"/>
      <c r="I157" s="220"/>
      <c r="J157" s="220"/>
      <c r="K157" s="220"/>
      <c r="L157" s="220"/>
      <c r="M157" s="221"/>
      <c r="N157" s="220"/>
      <c r="O157" s="220"/>
      <c r="P157" s="217"/>
      <c r="Q157" s="217"/>
      <c r="R157" s="217"/>
      <c r="S157" s="444"/>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3"/>
      <c r="BO157" s="193"/>
      <c r="BP157" s="193"/>
      <c r="BQ157" s="193"/>
      <c r="BR157" s="193"/>
      <c r="BS157" s="193"/>
      <c r="BT157" s="193"/>
      <c r="BU157" s="193"/>
      <c r="BV157" s="193"/>
      <c r="BW157" s="193"/>
      <c r="BX157" s="193"/>
    </row>
    <row r="158" spans="1:76" s="194" customFormat="1" ht="15.75">
      <c r="A158" s="218"/>
      <c r="B158" s="219"/>
      <c r="C158" s="474"/>
      <c r="D158" s="221"/>
      <c r="E158" s="221"/>
      <c r="F158" s="221"/>
      <c r="G158" s="221"/>
      <c r="H158" s="220"/>
      <c r="I158" s="220"/>
      <c r="J158" s="220"/>
      <c r="K158" s="220"/>
      <c r="L158" s="220"/>
      <c r="M158" s="221"/>
      <c r="N158" s="220"/>
      <c r="O158" s="220"/>
      <c r="P158" s="217"/>
      <c r="Q158" s="217"/>
      <c r="R158" s="217"/>
      <c r="S158" s="444"/>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3"/>
      <c r="BO158" s="193"/>
      <c r="BP158" s="193"/>
      <c r="BQ158" s="193"/>
      <c r="BR158" s="193"/>
      <c r="BS158" s="193"/>
      <c r="BT158" s="193"/>
      <c r="BU158" s="193"/>
      <c r="BV158" s="193"/>
      <c r="BW158" s="193"/>
      <c r="BX158" s="193"/>
    </row>
    <row r="159" spans="1:76" s="194" customFormat="1" ht="15.75">
      <c r="A159" s="218"/>
      <c r="B159" s="219"/>
      <c r="C159" s="474"/>
      <c r="D159" s="221"/>
      <c r="E159" s="221"/>
      <c r="F159" s="221"/>
      <c r="G159" s="221"/>
      <c r="H159" s="220"/>
      <c r="I159" s="220"/>
      <c r="J159" s="220"/>
      <c r="K159" s="220"/>
      <c r="L159" s="220"/>
      <c r="M159" s="221"/>
      <c r="N159" s="220"/>
      <c r="O159" s="220"/>
      <c r="P159" s="217"/>
      <c r="Q159" s="217"/>
      <c r="R159" s="217"/>
      <c r="S159" s="444"/>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3"/>
      <c r="BO159" s="193"/>
      <c r="BP159" s="193"/>
      <c r="BQ159" s="193"/>
      <c r="BR159" s="193"/>
      <c r="BS159" s="193"/>
      <c r="BT159" s="193"/>
      <c r="BU159" s="193"/>
      <c r="BV159" s="193"/>
      <c r="BW159" s="193"/>
      <c r="BX159" s="193"/>
    </row>
    <row r="160" spans="1:76" s="194" customFormat="1" ht="15.75">
      <c r="A160" s="218"/>
      <c r="B160" s="219"/>
      <c r="C160" s="474"/>
      <c r="D160" s="221"/>
      <c r="E160" s="221"/>
      <c r="F160" s="221"/>
      <c r="G160" s="221"/>
      <c r="H160" s="220"/>
      <c r="I160" s="220"/>
      <c r="J160" s="220"/>
      <c r="K160" s="220"/>
      <c r="L160" s="220"/>
      <c r="M160" s="221"/>
      <c r="N160" s="220"/>
      <c r="O160" s="220"/>
      <c r="P160" s="217"/>
      <c r="Q160" s="217"/>
      <c r="R160" s="217"/>
      <c r="S160" s="444"/>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3"/>
      <c r="BO160" s="193"/>
      <c r="BP160" s="193"/>
      <c r="BQ160" s="193"/>
      <c r="BR160" s="193"/>
      <c r="BS160" s="193"/>
      <c r="BT160" s="193"/>
      <c r="BU160" s="193"/>
      <c r="BV160" s="193"/>
      <c r="BW160" s="193"/>
      <c r="BX160" s="193"/>
    </row>
    <row r="161" spans="1:77" s="194" customFormat="1" ht="15.75">
      <c r="A161" s="218"/>
      <c r="B161" s="219"/>
      <c r="C161" s="474"/>
      <c r="D161" s="221"/>
      <c r="E161" s="221"/>
      <c r="F161" s="221"/>
      <c r="G161" s="221"/>
      <c r="H161" s="220"/>
      <c r="I161" s="220"/>
      <c r="J161" s="220"/>
      <c r="K161" s="220"/>
      <c r="L161" s="220"/>
      <c r="M161" s="221"/>
      <c r="N161" s="220"/>
      <c r="O161" s="220"/>
      <c r="P161" s="217"/>
      <c r="Q161" s="217"/>
      <c r="R161" s="217"/>
      <c r="S161" s="444"/>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3"/>
      <c r="BO161" s="193"/>
      <c r="BP161" s="193"/>
      <c r="BQ161" s="193"/>
      <c r="BR161" s="193"/>
      <c r="BS161" s="193"/>
      <c r="BT161" s="193"/>
      <c r="BU161" s="193"/>
      <c r="BV161" s="193"/>
      <c r="BW161" s="193"/>
      <c r="BX161" s="193"/>
    </row>
    <row r="162" spans="1:77" s="194" customFormat="1" ht="15.75">
      <c r="A162" s="218"/>
      <c r="B162" s="219"/>
      <c r="C162" s="474"/>
      <c r="D162" s="221"/>
      <c r="E162" s="221"/>
      <c r="F162" s="221"/>
      <c r="G162" s="221"/>
      <c r="H162" s="220"/>
      <c r="I162" s="220"/>
      <c r="J162" s="220"/>
      <c r="K162" s="220"/>
      <c r="L162" s="220"/>
      <c r="M162" s="221"/>
      <c r="N162" s="220"/>
      <c r="O162" s="220"/>
      <c r="P162" s="217"/>
      <c r="Q162" s="217"/>
      <c r="R162" s="217"/>
      <c r="S162" s="444"/>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3"/>
      <c r="BO162" s="193"/>
      <c r="BP162" s="193"/>
      <c r="BQ162" s="193"/>
      <c r="BR162" s="193"/>
      <c r="BS162" s="193"/>
      <c r="BT162" s="193"/>
      <c r="BU162" s="193"/>
      <c r="BV162" s="193"/>
      <c r="BW162" s="193"/>
      <c r="BX162" s="193"/>
    </row>
    <row r="163" spans="1:77" s="194" customFormat="1" ht="15.75">
      <c r="A163" s="218"/>
      <c r="B163" s="219"/>
      <c r="C163" s="474"/>
      <c r="D163" s="221"/>
      <c r="E163" s="221"/>
      <c r="F163" s="221"/>
      <c r="G163" s="221"/>
      <c r="H163" s="220"/>
      <c r="I163" s="220"/>
      <c r="J163" s="220"/>
      <c r="K163" s="220"/>
      <c r="L163" s="220"/>
      <c r="M163" s="221"/>
      <c r="N163" s="220"/>
      <c r="O163" s="220"/>
      <c r="P163" s="217"/>
      <c r="Q163" s="217"/>
      <c r="R163" s="217"/>
      <c r="S163" s="444"/>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3"/>
      <c r="BO163" s="193"/>
      <c r="BP163" s="193"/>
      <c r="BQ163" s="193"/>
      <c r="BR163" s="193"/>
      <c r="BS163" s="193"/>
      <c r="BT163" s="193"/>
      <c r="BU163" s="193"/>
      <c r="BV163" s="193"/>
      <c r="BW163" s="193"/>
      <c r="BX163" s="193"/>
    </row>
    <row r="164" spans="1:77" s="194" customFormat="1" ht="15.75">
      <c r="A164" s="218"/>
      <c r="B164" s="219"/>
      <c r="C164" s="474"/>
      <c r="D164" s="221"/>
      <c r="E164" s="221"/>
      <c r="F164" s="221"/>
      <c r="G164" s="221"/>
      <c r="H164" s="220"/>
      <c r="I164" s="220"/>
      <c r="J164" s="220"/>
      <c r="K164" s="220"/>
      <c r="L164" s="220"/>
      <c r="M164" s="221"/>
      <c r="N164" s="220"/>
      <c r="O164" s="220"/>
      <c r="P164" s="217"/>
      <c r="Q164" s="217"/>
      <c r="R164" s="217"/>
      <c r="S164" s="444"/>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3"/>
      <c r="BO164" s="193"/>
      <c r="BP164" s="193"/>
      <c r="BQ164" s="193"/>
      <c r="BR164" s="193"/>
      <c r="BS164" s="193"/>
      <c r="BT164" s="193"/>
      <c r="BU164" s="193"/>
      <c r="BV164" s="193"/>
      <c r="BW164" s="193"/>
      <c r="BX164" s="193"/>
    </row>
    <row r="165" spans="1:77" s="194" customFormat="1" ht="15.75">
      <c r="A165" s="218"/>
      <c r="B165" s="219"/>
      <c r="C165" s="474"/>
      <c r="D165" s="221"/>
      <c r="E165" s="221"/>
      <c r="F165" s="221"/>
      <c r="G165" s="221"/>
      <c r="H165" s="220"/>
      <c r="I165" s="220"/>
      <c r="J165" s="220"/>
      <c r="K165" s="220"/>
      <c r="L165" s="220"/>
      <c r="M165" s="221"/>
      <c r="N165" s="220"/>
      <c r="O165" s="220"/>
      <c r="P165" s="217"/>
      <c r="Q165" s="217"/>
      <c r="R165" s="217"/>
      <c r="S165" s="444"/>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2"/>
      <c r="AY165" s="192"/>
      <c r="AZ165" s="192"/>
      <c r="BA165" s="192"/>
      <c r="BB165" s="192"/>
      <c r="BC165" s="192"/>
      <c r="BD165" s="192"/>
      <c r="BE165" s="192"/>
      <c r="BF165" s="192"/>
      <c r="BG165" s="192"/>
      <c r="BH165" s="192"/>
      <c r="BI165" s="192"/>
      <c r="BJ165" s="192"/>
      <c r="BK165" s="192"/>
      <c r="BL165" s="192"/>
      <c r="BM165" s="192"/>
      <c r="BN165" s="193"/>
      <c r="BO165" s="193"/>
      <c r="BP165" s="193"/>
      <c r="BQ165" s="193"/>
      <c r="BR165" s="193"/>
      <c r="BS165" s="193"/>
      <c r="BT165" s="193"/>
      <c r="BU165" s="193"/>
      <c r="BV165" s="193"/>
      <c r="BW165" s="193"/>
      <c r="BX165" s="193"/>
    </row>
    <row r="166" spans="1:77" s="194" customFormat="1" ht="15.75">
      <c r="A166" s="218"/>
      <c r="B166" s="219"/>
      <c r="C166" s="474"/>
      <c r="D166" s="221"/>
      <c r="E166" s="221"/>
      <c r="F166" s="221"/>
      <c r="G166" s="221"/>
      <c r="H166" s="220"/>
      <c r="I166" s="220"/>
      <c r="J166" s="220"/>
      <c r="K166" s="220"/>
      <c r="L166" s="220"/>
      <c r="M166" s="221"/>
      <c r="N166" s="220"/>
      <c r="O166" s="220"/>
      <c r="P166" s="217"/>
      <c r="Q166" s="217"/>
      <c r="R166" s="217"/>
      <c r="S166" s="444"/>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3"/>
      <c r="BO166" s="193"/>
      <c r="BP166" s="193"/>
      <c r="BQ166" s="193"/>
      <c r="BR166" s="193"/>
      <c r="BS166" s="193"/>
      <c r="BT166" s="193"/>
      <c r="BU166" s="193"/>
      <c r="BV166" s="193"/>
      <c r="BW166" s="193"/>
      <c r="BX166" s="193"/>
    </row>
    <row r="167" spans="1:77" s="194" customFormat="1" ht="15.75">
      <c r="A167" s="218"/>
      <c r="B167" s="219"/>
      <c r="C167" s="474"/>
      <c r="D167" s="221"/>
      <c r="E167" s="221"/>
      <c r="F167" s="221"/>
      <c r="G167" s="221"/>
      <c r="H167" s="220"/>
      <c r="I167" s="220"/>
      <c r="J167" s="220"/>
      <c r="K167" s="220"/>
      <c r="L167" s="220"/>
      <c r="M167" s="221"/>
      <c r="N167" s="220"/>
      <c r="O167" s="220"/>
      <c r="P167" s="217"/>
      <c r="Q167" s="217"/>
      <c r="R167" s="217"/>
      <c r="S167" s="444"/>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3"/>
      <c r="BO167" s="193"/>
      <c r="BP167" s="193"/>
      <c r="BQ167" s="193"/>
      <c r="BR167" s="193"/>
      <c r="BS167" s="193"/>
      <c r="BT167" s="193"/>
      <c r="BU167" s="193"/>
      <c r="BV167" s="193"/>
      <c r="BW167" s="193"/>
      <c r="BX167" s="193"/>
    </row>
    <row r="168" spans="1:77" s="111" customFormat="1" ht="20.25" customHeight="1">
      <c r="A168" s="222"/>
      <c r="B168" s="223" t="s">
        <v>289</v>
      </c>
      <c r="C168" s="475" t="s">
        <v>290</v>
      </c>
      <c r="D168" s="224"/>
      <c r="E168" s="225"/>
      <c r="F168" s="225"/>
      <c r="G168" s="225"/>
      <c r="H168" s="225"/>
      <c r="I168" s="225"/>
      <c r="J168" s="225"/>
      <c r="K168" s="225"/>
      <c r="L168" s="225"/>
      <c r="M168" s="225"/>
      <c r="N168" s="226"/>
      <c r="O168" s="227"/>
      <c r="P168" s="228"/>
      <c r="Q168" s="229"/>
      <c r="R168" s="229"/>
      <c r="S168" s="445"/>
      <c r="BN168" s="112"/>
      <c r="BO168" s="112"/>
      <c r="BP168" s="112"/>
      <c r="BQ168" s="112"/>
      <c r="BR168" s="112"/>
      <c r="BS168" s="112"/>
      <c r="BT168" s="112"/>
      <c r="BU168" s="112"/>
      <c r="BV168" s="112"/>
      <c r="BW168" s="112"/>
      <c r="BX168" s="112"/>
      <c r="BY168" s="113"/>
    </row>
    <row r="169" spans="1:77" s="111" customFormat="1" ht="20.25" customHeight="1">
      <c r="A169" s="222"/>
      <c r="B169" s="223"/>
      <c r="C169" s="475"/>
      <c r="D169" s="224"/>
      <c r="E169" s="225"/>
      <c r="F169" s="225"/>
      <c r="G169" s="225"/>
      <c r="H169" s="225"/>
      <c r="I169" s="225"/>
      <c r="J169" s="225"/>
      <c r="K169" s="225"/>
      <c r="L169" s="225"/>
      <c r="M169" s="225"/>
      <c r="N169" s="226"/>
      <c r="O169" s="227"/>
      <c r="P169" s="228"/>
      <c r="Q169" s="229"/>
      <c r="R169" s="229"/>
      <c r="S169" s="445"/>
      <c r="BN169" s="112"/>
      <c r="BO169" s="112"/>
      <c r="BP169" s="112"/>
      <c r="BQ169" s="112"/>
      <c r="BR169" s="112"/>
      <c r="BS169" s="112"/>
      <c r="BT169" s="112"/>
      <c r="BU169" s="112"/>
      <c r="BV169" s="112"/>
      <c r="BW169" s="112"/>
      <c r="BX169" s="112"/>
      <c r="BY169" s="113"/>
    </row>
    <row r="170" spans="1:77" s="206" customFormat="1" ht="15.75">
      <c r="A170" s="213"/>
      <c r="C170" s="476"/>
      <c r="Q170" s="212" t="s">
        <v>291</v>
      </c>
      <c r="R170" s="212"/>
      <c r="S170" s="446"/>
    </row>
    <row r="171" spans="1:77" s="210" customFormat="1" ht="15.75">
      <c r="A171" s="209"/>
      <c r="C171" s="472" t="s">
        <v>292</v>
      </c>
      <c r="H171" s="211"/>
      <c r="K171" s="209" t="s">
        <v>293</v>
      </c>
      <c r="Q171" s="207" t="s">
        <v>288</v>
      </c>
      <c r="R171" s="207"/>
      <c r="S171" s="288"/>
    </row>
    <row r="172" spans="1:77" s="206" customFormat="1" ht="15.75">
      <c r="A172" s="213"/>
      <c r="C172" s="477"/>
      <c r="H172" s="214"/>
      <c r="K172" s="213"/>
      <c r="Q172" s="212"/>
      <c r="R172" s="212"/>
      <c r="S172" s="446"/>
    </row>
    <row r="173" spans="1:77" s="206" customFormat="1" ht="15.75">
      <c r="A173" s="213"/>
      <c r="C173" s="477"/>
      <c r="H173" s="214"/>
      <c r="K173" s="213"/>
      <c r="Q173" s="212"/>
      <c r="R173" s="212"/>
      <c r="S173" s="446"/>
    </row>
    <row r="174" spans="1:77" s="206" customFormat="1" ht="15.75">
      <c r="A174" s="213"/>
      <c r="C174" s="477"/>
      <c r="H174" s="214"/>
      <c r="K174" s="213"/>
      <c r="Q174" s="212"/>
      <c r="R174" s="212"/>
      <c r="S174" s="446"/>
    </row>
    <row r="175" spans="1:77" s="206" customFormat="1" ht="15.75">
      <c r="A175" s="213"/>
      <c r="B175" s="213"/>
      <c r="C175" s="477"/>
      <c r="H175" s="214"/>
      <c r="K175" s="213"/>
      <c r="Q175" s="212"/>
      <c r="R175" s="212"/>
      <c r="S175" s="446"/>
    </row>
    <row r="176" spans="1:77" s="210" customFormat="1" ht="15.75">
      <c r="A176" s="209"/>
      <c r="C176" s="472" t="s">
        <v>294</v>
      </c>
      <c r="D176" s="209"/>
      <c r="H176" s="211"/>
      <c r="K176" s="209" t="s">
        <v>295</v>
      </c>
      <c r="Q176" s="207" t="s">
        <v>296</v>
      </c>
      <c r="R176" s="207"/>
      <c r="S176" s="288"/>
    </row>
    <row r="196" spans="1:77" s="112" customFormat="1">
      <c r="A196" s="230"/>
      <c r="B196" s="226" t="s">
        <v>297</v>
      </c>
      <c r="C196" s="478"/>
      <c r="D196" s="225"/>
      <c r="E196" s="225"/>
      <c r="F196" s="225"/>
      <c r="G196" s="225"/>
      <c r="H196" s="225"/>
      <c r="I196" s="225"/>
      <c r="J196" s="225"/>
      <c r="K196" s="225"/>
      <c r="L196" s="225"/>
      <c r="M196" s="225"/>
      <c r="N196" s="225"/>
      <c r="O196" s="231"/>
      <c r="P196" s="225"/>
      <c r="Q196" s="225"/>
      <c r="R196" s="225"/>
      <c r="S196" s="445"/>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Y196" s="113"/>
    </row>
    <row r="197" spans="1:77" s="112" customFormat="1" ht="16.5" customHeight="1">
      <c r="A197" s="143">
        <v>39</v>
      </c>
      <c r="B197" s="143" t="s">
        <v>187</v>
      </c>
      <c r="C197" s="479">
        <v>2.41</v>
      </c>
      <c r="D197" s="144"/>
      <c r="E197" s="144">
        <v>0.3</v>
      </c>
      <c r="F197" s="144"/>
      <c r="G197" s="144"/>
      <c r="H197" s="144">
        <v>20</v>
      </c>
      <c r="I197" s="147">
        <v>0.48199999999999998</v>
      </c>
      <c r="J197" s="147"/>
      <c r="K197" s="148"/>
      <c r="L197" s="147"/>
      <c r="M197" s="147"/>
      <c r="N197" s="147">
        <v>0.78200000000000003</v>
      </c>
      <c r="O197" s="147">
        <v>3.1920000000000002</v>
      </c>
      <c r="P197" s="148">
        <v>3670800</v>
      </c>
      <c r="Q197" s="148">
        <v>291008</v>
      </c>
      <c r="R197" s="232"/>
      <c r="S197" s="445"/>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Y197" s="113"/>
    </row>
    <row r="198" spans="1:77" s="172" customFormat="1" ht="16.5" customHeight="1">
      <c r="A198" s="143">
        <v>55</v>
      </c>
      <c r="B198" s="143" t="s">
        <v>298</v>
      </c>
      <c r="C198" s="479">
        <v>2.2599999999999998</v>
      </c>
      <c r="D198" s="144"/>
      <c r="E198" s="145">
        <v>0.3</v>
      </c>
      <c r="F198" s="145"/>
      <c r="G198" s="145"/>
      <c r="H198" s="145">
        <v>60</v>
      </c>
      <c r="I198" s="147">
        <v>1.3560000000000001</v>
      </c>
      <c r="J198" s="147"/>
      <c r="K198" s="148"/>
      <c r="L198" s="150"/>
      <c r="M198" s="150"/>
      <c r="N198" s="147">
        <v>1.956</v>
      </c>
      <c r="O198" s="147">
        <v>4.2160000000000002</v>
      </c>
      <c r="P198" s="148">
        <v>4848400</v>
      </c>
      <c r="Q198" s="148">
        <v>272895</v>
      </c>
      <c r="R198" s="233"/>
      <c r="S198" s="447"/>
      <c r="T198" s="171"/>
      <c r="U198" s="171"/>
      <c r="V198" s="171"/>
      <c r="W198" s="171"/>
      <c r="X198" s="171"/>
      <c r="Y198" s="171"/>
      <c r="Z198" s="171"/>
      <c r="AA198" s="171"/>
      <c r="AB198" s="171"/>
      <c r="AC198" s="171"/>
      <c r="AD198" s="171"/>
      <c r="AE198" s="171"/>
      <c r="AF198" s="171"/>
      <c r="AG198" s="171"/>
      <c r="AH198" s="171"/>
      <c r="AI198" s="171"/>
      <c r="AJ198" s="171"/>
      <c r="AK198" s="171"/>
      <c r="AL198" s="171"/>
      <c r="AM198" s="171"/>
      <c r="AN198" s="171"/>
      <c r="AO198" s="171"/>
      <c r="AP198" s="171"/>
      <c r="AQ198" s="171"/>
      <c r="AR198" s="171"/>
      <c r="AS198" s="171"/>
      <c r="AT198" s="171"/>
      <c r="AU198" s="171"/>
      <c r="AV198" s="171"/>
      <c r="AW198" s="171"/>
      <c r="AX198" s="171"/>
      <c r="AY198" s="171"/>
      <c r="AZ198" s="171"/>
      <c r="BA198" s="171"/>
      <c r="BB198" s="171"/>
      <c r="BC198" s="171"/>
      <c r="BD198" s="171"/>
      <c r="BE198" s="171"/>
      <c r="BF198" s="171"/>
      <c r="BG198" s="171"/>
      <c r="BH198" s="171"/>
      <c r="BI198" s="171"/>
      <c r="BJ198" s="171"/>
      <c r="BK198" s="171"/>
      <c r="BL198" s="171"/>
      <c r="BM198" s="171"/>
      <c r="BN198" s="171"/>
    </row>
    <row r="200" spans="1:77" s="112" customFormat="1">
      <c r="A200" s="230"/>
      <c r="B200" s="226" t="s">
        <v>299</v>
      </c>
      <c r="C200" s="478"/>
      <c r="D200" s="225"/>
      <c r="E200" s="225"/>
      <c r="F200" s="225"/>
      <c r="G200" s="225"/>
      <c r="H200" s="225"/>
      <c r="I200" s="225"/>
      <c r="J200" s="225"/>
      <c r="K200" s="225"/>
      <c r="L200" s="225"/>
      <c r="M200" s="225"/>
      <c r="N200" s="225"/>
      <c r="O200" s="231"/>
      <c r="P200" s="225"/>
      <c r="Q200" s="225"/>
      <c r="R200" s="225"/>
      <c r="S200" s="445"/>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Y200" s="113"/>
    </row>
    <row r="201" spans="1:77" s="151" customFormat="1" ht="16.5" customHeight="1">
      <c r="A201" s="143">
        <v>61</v>
      </c>
      <c r="B201" s="143" t="s">
        <v>248</v>
      </c>
      <c r="C201" s="479">
        <v>2.46</v>
      </c>
      <c r="D201" s="144"/>
      <c r="E201" s="145">
        <v>0.3</v>
      </c>
      <c r="F201" s="145"/>
      <c r="G201" s="145"/>
      <c r="H201" s="145">
        <v>50</v>
      </c>
      <c r="I201" s="147">
        <v>1.23</v>
      </c>
      <c r="J201" s="147"/>
      <c r="K201" s="148"/>
      <c r="L201" s="150"/>
      <c r="M201" s="150"/>
      <c r="N201" s="147">
        <v>1.53</v>
      </c>
      <c r="O201" s="147">
        <v>3.99</v>
      </c>
      <c r="P201" s="148">
        <v>4827900</v>
      </c>
      <c r="Q201" s="148">
        <v>312543</v>
      </c>
      <c r="R201" s="234"/>
      <c r="S201" s="448"/>
      <c r="T201" s="176"/>
      <c r="U201" s="176"/>
      <c r="V201" s="176"/>
      <c r="W201" s="176"/>
      <c r="X201" s="176"/>
      <c r="Y201" s="176"/>
      <c r="Z201" s="176"/>
      <c r="AA201" s="176"/>
      <c r="AB201" s="176"/>
      <c r="AC201" s="176"/>
      <c r="AD201" s="176"/>
      <c r="AE201" s="176"/>
      <c r="AF201" s="176"/>
      <c r="AG201" s="176"/>
      <c r="AH201" s="176"/>
      <c r="AI201" s="176"/>
      <c r="AJ201" s="176"/>
      <c r="AK201" s="176"/>
      <c r="AL201" s="176"/>
      <c r="AM201" s="176"/>
      <c r="AN201" s="176"/>
      <c r="AO201" s="176"/>
      <c r="AP201" s="176"/>
      <c r="AQ201" s="176"/>
      <c r="AR201" s="176"/>
      <c r="AS201" s="176"/>
      <c r="AT201" s="176"/>
      <c r="AU201" s="176"/>
      <c r="AV201" s="176"/>
      <c r="AW201" s="176"/>
      <c r="AX201" s="176"/>
      <c r="AY201" s="176"/>
      <c r="AZ201" s="176"/>
      <c r="BA201" s="176"/>
      <c r="BB201" s="176"/>
      <c r="BC201" s="176"/>
      <c r="BD201" s="176"/>
      <c r="BE201" s="176"/>
      <c r="BF201" s="176"/>
      <c r="BG201" s="176"/>
      <c r="BH201" s="176"/>
      <c r="BI201" s="176"/>
      <c r="BJ201" s="176"/>
      <c r="BK201" s="176"/>
      <c r="BL201" s="176"/>
      <c r="BM201" s="176"/>
      <c r="BN201" s="176"/>
    </row>
  </sheetData>
  <mergeCells count="28">
    <mergeCell ref="A3:S3"/>
    <mergeCell ref="A4:A6"/>
    <mergeCell ref="B4:B6"/>
    <mergeCell ref="C4:C6"/>
    <mergeCell ref="D4:N4"/>
    <mergeCell ref="O4:O6"/>
    <mergeCell ref="P4:P6"/>
    <mergeCell ref="Q4:Q6"/>
    <mergeCell ref="R4:R6"/>
    <mergeCell ref="S4:S6"/>
    <mergeCell ref="V19:W19"/>
    <mergeCell ref="D5:D6"/>
    <mergeCell ref="E5:E6"/>
    <mergeCell ref="F5:F6"/>
    <mergeCell ref="G5:G6"/>
    <mergeCell ref="H5:I5"/>
    <mergeCell ref="J5:J6"/>
    <mergeCell ref="K5:L5"/>
    <mergeCell ref="M5:M6"/>
    <mergeCell ref="N5:N6"/>
    <mergeCell ref="V17:W17"/>
    <mergeCell ref="V18:W18"/>
    <mergeCell ref="V20:W20"/>
    <mergeCell ref="V21:W21"/>
    <mergeCell ref="V22:W22"/>
    <mergeCell ref="V23:W23"/>
    <mergeCell ref="T24:U24"/>
    <mergeCell ref="V24:W24"/>
  </mergeCells>
  <pageMargins left="0.118110236220472" right="0.118110236220472" top="0.15748031496063" bottom="0.15748031496063" header="0.31496062992126" footer="0.31496062992126"/>
  <pageSetup paperSize="9" scale="85" orientation="landscape" verticalDpi="0" r:id="rId1"/>
</worksheet>
</file>

<file path=xl/worksheets/sheet4.xml><?xml version="1.0" encoding="utf-8"?>
<worksheet xmlns="http://schemas.openxmlformats.org/spreadsheetml/2006/main" xmlns:r="http://schemas.openxmlformats.org/officeDocument/2006/relationships">
  <dimension ref="A1:CA23"/>
  <sheetViews>
    <sheetView workbookViewId="0">
      <selection activeCell="U13" sqref="U13"/>
    </sheetView>
  </sheetViews>
  <sheetFormatPr defaultRowHeight="15"/>
  <cols>
    <col min="1" max="1" width="4.28515625" style="230" customWidth="1"/>
    <col min="2" max="2" width="14.28515625" style="226" customWidth="1"/>
    <col min="3" max="3" width="5.7109375" style="225" customWidth="1"/>
    <col min="4" max="4" width="5.85546875" style="225" customWidth="1"/>
    <col min="5" max="5" width="6.5703125" style="225" customWidth="1"/>
    <col min="6" max="6" width="5.28515625" style="225" customWidth="1"/>
    <col min="7" max="7" width="4.140625" style="225" customWidth="1"/>
    <col min="8" max="8" width="5.85546875" style="225" customWidth="1"/>
    <col min="9" max="9" width="3.85546875" style="225" customWidth="1"/>
    <col min="10" max="10" width="5.7109375" style="225" customWidth="1"/>
    <col min="11" max="11" width="4.140625" style="225" customWidth="1"/>
    <col min="12" max="12" width="6" style="225" customWidth="1"/>
    <col min="13" max="13" width="7.28515625" style="225" customWidth="1"/>
    <col min="14" max="14" width="7.28515625" style="231" customWidth="1"/>
    <col min="15" max="15" width="10.42578125" style="225" customWidth="1"/>
    <col min="16" max="16" width="11.85546875" style="225" customWidth="1"/>
    <col min="17" max="17" width="10.7109375" style="395" customWidth="1"/>
    <col min="18" max="18" width="13.140625" style="111" customWidth="1"/>
    <col min="19" max="19" width="7.28515625" style="111" customWidth="1"/>
    <col min="20" max="20" width="16.7109375" style="111" customWidth="1"/>
    <col min="21" max="61" width="10.28515625" style="111" customWidth="1"/>
    <col min="62" max="72" width="10.28515625" style="112" customWidth="1"/>
    <col min="73" max="256" width="9.140625" style="113"/>
    <col min="257" max="257" width="4.28515625" style="113" customWidth="1"/>
    <col min="258" max="258" width="18" style="113" customWidth="1"/>
    <col min="259" max="259" width="5.7109375" style="113" customWidth="1"/>
    <col min="260" max="260" width="7.42578125" style="113" customWidth="1"/>
    <col min="261" max="261" width="4.28515625" style="113" customWidth="1"/>
    <col min="262" max="262" width="5.28515625" style="113" customWidth="1"/>
    <col min="263" max="263" width="4.140625" style="113" customWidth="1"/>
    <col min="264" max="264" width="5.85546875" style="113" customWidth="1"/>
    <col min="265" max="265" width="3.85546875" style="113" customWidth="1"/>
    <col min="266" max="266" width="7.140625" style="113" customWidth="1"/>
    <col min="267" max="267" width="4.140625" style="113" customWidth="1"/>
    <col min="268" max="268" width="6" style="113" customWidth="1"/>
    <col min="269" max="270" width="7.28515625" style="113" customWidth="1"/>
    <col min="271" max="271" width="11.85546875" style="113" customWidth="1"/>
    <col min="272" max="272" width="10.5703125" style="113" customWidth="1"/>
    <col min="273" max="273" width="12.5703125" style="113" customWidth="1"/>
    <col min="274" max="274" width="21.140625" style="113" customWidth="1"/>
    <col min="275" max="275" width="10.28515625" style="113" customWidth="1"/>
    <col min="276" max="276" width="16.7109375" style="113" customWidth="1"/>
    <col min="277" max="328" width="10.28515625" style="113" customWidth="1"/>
    <col min="329" max="512" width="9.140625" style="113"/>
    <col min="513" max="513" width="4.28515625" style="113" customWidth="1"/>
    <col min="514" max="514" width="18" style="113" customWidth="1"/>
    <col min="515" max="515" width="5.7109375" style="113" customWidth="1"/>
    <col min="516" max="516" width="7.42578125" style="113" customWidth="1"/>
    <col min="517" max="517" width="4.28515625" style="113" customWidth="1"/>
    <col min="518" max="518" width="5.28515625" style="113" customWidth="1"/>
    <col min="519" max="519" width="4.140625" style="113" customWidth="1"/>
    <col min="520" max="520" width="5.85546875" style="113" customWidth="1"/>
    <col min="521" max="521" width="3.85546875" style="113" customWidth="1"/>
    <col min="522" max="522" width="7.140625" style="113" customWidth="1"/>
    <col min="523" max="523" width="4.140625" style="113" customWidth="1"/>
    <col min="524" max="524" width="6" style="113" customWidth="1"/>
    <col min="525" max="526" width="7.28515625" style="113" customWidth="1"/>
    <col min="527" max="527" width="11.85546875" style="113" customWidth="1"/>
    <col min="528" max="528" width="10.5703125" style="113" customWidth="1"/>
    <col min="529" max="529" width="12.5703125" style="113" customWidth="1"/>
    <col min="530" max="530" width="21.140625" style="113" customWidth="1"/>
    <col min="531" max="531" width="10.28515625" style="113" customWidth="1"/>
    <col min="532" max="532" width="16.7109375" style="113" customWidth="1"/>
    <col min="533" max="584" width="10.28515625" style="113" customWidth="1"/>
    <col min="585" max="768" width="9.140625" style="113"/>
    <col min="769" max="769" width="4.28515625" style="113" customWidth="1"/>
    <col min="770" max="770" width="18" style="113" customWidth="1"/>
    <col min="771" max="771" width="5.7109375" style="113" customWidth="1"/>
    <col min="772" max="772" width="7.42578125" style="113" customWidth="1"/>
    <col min="773" max="773" width="4.28515625" style="113" customWidth="1"/>
    <col min="774" max="774" width="5.28515625" style="113" customWidth="1"/>
    <col min="775" max="775" width="4.140625" style="113" customWidth="1"/>
    <col min="776" max="776" width="5.85546875" style="113" customWidth="1"/>
    <col min="777" max="777" width="3.85546875" style="113" customWidth="1"/>
    <col min="778" max="778" width="7.140625" style="113" customWidth="1"/>
    <col min="779" max="779" width="4.140625" style="113" customWidth="1"/>
    <col min="780" max="780" width="6" style="113" customWidth="1"/>
    <col min="781" max="782" width="7.28515625" style="113" customWidth="1"/>
    <col min="783" max="783" width="11.85546875" style="113" customWidth="1"/>
    <col min="784" max="784" width="10.5703125" style="113" customWidth="1"/>
    <col min="785" max="785" width="12.5703125" style="113" customWidth="1"/>
    <col min="786" max="786" width="21.140625" style="113" customWidth="1"/>
    <col min="787" max="787" width="10.28515625" style="113" customWidth="1"/>
    <col min="788" max="788" width="16.7109375" style="113" customWidth="1"/>
    <col min="789" max="840" width="10.28515625" style="113" customWidth="1"/>
    <col min="841" max="1024" width="9.140625" style="113"/>
    <col min="1025" max="1025" width="4.28515625" style="113" customWidth="1"/>
    <col min="1026" max="1026" width="18" style="113" customWidth="1"/>
    <col min="1027" max="1027" width="5.7109375" style="113" customWidth="1"/>
    <col min="1028" max="1028" width="7.42578125" style="113" customWidth="1"/>
    <col min="1029" max="1029" width="4.28515625" style="113" customWidth="1"/>
    <col min="1030" max="1030" width="5.28515625" style="113" customWidth="1"/>
    <col min="1031" max="1031" width="4.140625" style="113" customWidth="1"/>
    <col min="1032" max="1032" width="5.85546875" style="113" customWidth="1"/>
    <col min="1033" max="1033" width="3.85546875" style="113" customWidth="1"/>
    <col min="1034" max="1034" width="7.140625" style="113" customWidth="1"/>
    <col min="1035" max="1035" width="4.140625" style="113" customWidth="1"/>
    <col min="1036" max="1036" width="6" style="113" customWidth="1"/>
    <col min="1037" max="1038" width="7.28515625" style="113" customWidth="1"/>
    <col min="1039" max="1039" width="11.85546875" style="113" customWidth="1"/>
    <col min="1040" max="1040" width="10.5703125" style="113" customWidth="1"/>
    <col min="1041" max="1041" width="12.5703125" style="113" customWidth="1"/>
    <col min="1042" max="1042" width="21.140625" style="113" customWidth="1"/>
    <col min="1043" max="1043" width="10.28515625" style="113" customWidth="1"/>
    <col min="1044" max="1044" width="16.7109375" style="113" customWidth="1"/>
    <col min="1045" max="1096" width="10.28515625" style="113" customWidth="1"/>
    <col min="1097" max="1280" width="9.140625" style="113"/>
    <col min="1281" max="1281" width="4.28515625" style="113" customWidth="1"/>
    <col min="1282" max="1282" width="18" style="113" customWidth="1"/>
    <col min="1283" max="1283" width="5.7109375" style="113" customWidth="1"/>
    <col min="1284" max="1284" width="7.42578125" style="113" customWidth="1"/>
    <col min="1285" max="1285" width="4.28515625" style="113" customWidth="1"/>
    <col min="1286" max="1286" width="5.28515625" style="113" customWidth="1"/>
    <col min="1287" max="1287" width="4.140625" style="113" customWidth="1"/>
    <col min="1288" max="1288" width="5.85546875" style="113" customWidth="1"/>
    <col min="1289" max="1289" width="3.85546875" style="113" customWidth="1"/>
    <col min="1290" max="1290" width="7.140625" style="113" customWidth="1"/>
    <col min="1291" max="1291" width="4.140625" style="113" customWidth="1"/>
    <col min="1292" max="1292" width="6" style="113" customWidth="1"/>
    <col min="1293" max="1294" width="7.28515625" style="113" customWidth="1"/>
    <col min="1295" max="1295" width="11.85546875" style="113" customWidth="1"/>
    <col min="1296" max="1296" width="10.5703125" style="113" customWidth="1"/>
    <col min="1297" max="1297" width="12.5703125" style="113" customWidth="1"/>
    <col min="1298" max="1298" width="21.140625" style="113" customWidth="1"/>
    <col min="1299" max="1299" width="10.28515625" style="113" customWidth="1"/>
    <col min="1300" max="1300" width="16.7109375" style="113" customWidth="1"/>
    <col min="1301" max="1352" width="10.28515625" style="113" customWidth="1"/>
    <col min="1353" max="1536" width="9.140625" style="113"/>
    <col min="1537" max="1537" width="4.28515625" style="113" customWidth="1"/>
    <col min="1538" max="1538" width="18" style="113" customWidth="1"/>
    <col min="1539" max="1539" width="5.7109375" style="113" customWidth="1"/>
    <col min="1540" max="1540" width="7.42578125" style="113" customWidth="1"/>
    <col min="1541" max="1541" width="4.28515625" style="113" customWidth="1"/>
    <col min="1542" max="1542" width="5.28515625" style="113" customWidth="1"/>
    <col min="1543" max="1543" width="4.140625" style="113" customWidth="1"/>
    <col min="1544" max="1544" width="5.85546875" style="113" customWidth="1"/>
    <col min="1545" max="1545" width="3.85546875" style="113" customWidth="1"/>
    <col min="1546" max="1546" width="7.140625" style="113" customWidth="1"/>
    <col min="1547" max="1547" width="4.140625" style="113" customWidth="1"/>
    <col min="1548" max="1548" width="6" style="113" customWidth="1"/>
    <col min="1549" max="1550" width="7.28515625" style="113" customWidth="1"/>
    <col min="1551" max="1551" width="11.85546875" style="113" customWidth="1"/>
    <col min="1552" max="1552" width="10.5703125" style="113" customWidth="1"/>
    <col min="1553" max="1553" width="12.5703125" style="113" customWidth="1"/>
    <col min="1554" max="1554" width="21.140625" style="113" customWidth="1"/>
    <col min="1555" max="1555" width="10.28515625" style="113" customWidth="1"/>
    <col min="1556" max="1556" width="16.7109375" style="113" customWidth="1"/>
    <col min="1557" max="1608" width="10.28515625" style="113" customWidth="1"/>
    <col min="1609" max="1792" width="9.140625" style="113"/>
    <col min="1793" max="1793" width="4.28515625" style="113" customWidth="1"/>
    <col min="1794" max="1794" width="18" style="113" customWidth="1"/>
    <col min="1795" max="1795" width="5.7109375" style="113" customWidth="1"/>
    <col min="1796" max="1796" width="7.42578125" style="113" customWidth="1"/>
    <col min="1797" max="1797" width="4.28515625" style="113" customWidth="1"/>
    <col min="1798" max="1798" width="5.28515625" style="113" customWidth="1"/>
    <col min="1799" max="1799" width="4.140625" style="113" customWidth="1"/>
    <col min="1800" max="1800" width="5.85546875" style="113" customWidth="1"/>
    <col min="1801" max="1801" width="3.85546875" style="113" customWidth="1"/>
    <col min="1802" max="1802" width="7.140625" style="113" customWidth="1"/>
    <col min="1803" max="1803" width="4.140625" style="113" customWidth="1"/>
    <col min="1804" max="1804" width="6" style="113" customWidth="1"/>
    <col min="1805" max="1806" width="7.28515625" style="113" customWidth="1"/>
    <col min="1807" max="1807" width="11.85546875" style="113" customWidth="1"/>
    <col min="1808" max="1808" width="10.5703125" style="113" customWidth="1"/>
    <col min="1809" max="1809" width="12.5703125" style="113" customWidth="1"/>
    <col min="1810" max="1810" width="21.140625" style="113" customWidth="1"/>
    <col min="1811" max="1811" width="10.28515625" style="113" customWidth="1"/>
    <col min="1812" max="1812" width="16.7109375" style="113" customWidth="1"/>
    <col min="1813" max="1864" width="10.28515625" style="113" customWidth="1"/>
    <col min="1865" max="2048" width="9.140625" style="113"/>
    <col min="2049" max="2049" width="4.28515625" style="113" customWidth="1"/>
    <col min="2050" max="2050" width="18" style="113" customWidth="1"/>
    <col min="2051" max="2051" width="5.7109375" style="113" customWidth="1"/>
    <col min="2052" max="2052" width="7.42578125" style="113" customWidth="1"/>
    <col min="2053" max="2053" width="4.28515625" style="113" customWidth="1"/>
    <col min="2054" max="2054" width="5.28515625" style="113" customWidth="1"/>
    <col min="2055" max="2055" width="4.140625" style="113" customWidth="1"/>
    <col min="2056" max="2056" width="5.85546875" style="113" customWidth="1"/>
    <col min="2057" max="2057" width="3.85546875" style="113" customWidth="1"/>
    <col min="2058" max="2058" width="7.140625" style="113" customWidth="1"/>
    <col min="2059" max="2059" width="4.140625" style="113" customWidth="1"/>
    <col min="2060" max="2060" width="6" style="113" customWidth="1"/>
    <col min="2061" max="2062" width="7.28515625" style="113" customWidth="1"/>
    <col min="2063" max="2063" width="11.85546875" style="113" customWidth="1"/>
    <col min="2064" max="2064" width="10.5703125" style="113" customWidth="1"/>
    <col min="2065" max="2065" width="12.5703125" style="113" customWidth="1"/>
    <col min="2066" max="2066" width="21.140625" style="113" customWidth="1"/>
    <col min="2067" max="2067" width="10.28515625" style="113" customWidth="1"/>
    <col min="2068" max="2068" width="16.7109375" style="113" customWidth="1"/>
    <col min="2069" max="2120" width="10.28515625" style="113" customWidth="1"/>
    <col min="2121" max="2304" width="9.140625" style="113"/>
    <col min="2305" max="2305" width="4.28515625" style="113" customWidth="1"/>
    <col min="2306" max="2306" width="18" style="113" customWidth="1"/>
    <col min="2307" max="2307" width="5.7109375" style="113" customWidth="1"/>
    <col min="2308" max="2308" width="7.42578125" style="113" customWidth="1"/>
    <col min="2309" max="2309" width="4.28515625" style="113" customWidth="1"/>
    <col min="2310" max="2310" width="5.28515625" style="113" customWidth="1"/>
    <col min="2311" max="2311" width="4.140625" style="113" customWidth="1"/>
    <col min="2312" max="2312" width="5.85546875" style="113" customWidth="1"/>
    <col min="2313" max="2313" width="3.85546875" style="113" customWidth="1"/>
    <col min="2314" max="2314" width="7.140625" style="113" customWidth="1"/>
    <col min="2315" max="2315" width="4.140625" style="113" customWidth="1"/>
    <col min="2316" max="2316" width="6" style="113" customWidth="1"/>
    <col min="2317" max="2318" width="7.28515625" style="113" customWidth="1"/>
    <col min="2319" max="2319" width="11.85546875" style="113" customWidth="1"/>
    <col min="2320" max="2320" width="10.5703125" style="113" customWidth="1"/>
    <col min="2321" max="2321" width="12.5703125" style="113" customWidth="1"/>
    <col min="2322" max="2322" width="21.140625" style="113" customWidth="1"/>
    <col min="2323" max="2323" width="10.28515625" style="113" customWidth="1"/>
    <col min="2324" max="2324" width="16.7109375" style="113" customWidth="1"/>
    <col min="2325" max="2376" width="10.28515625" style="113" customWidth="1"/>
    <col min="2377" max="2560" width="9.140625" style="113"/>
    <col min="2561" max="2561" width="4.28515625" style="113" customWidth="1"/>
    <col min="2562" max="2562" width="18" style="113" customWidth="1"/>
    <col min="2563" max="2563" width="5.7109375" style="113" customWidth="1"/>
    <col min="2564" max="2564" width="7.42578125" style="113" customWidth="1"/>
    <col min="2565" max="2565" width="4.28515625" style="113" customWidth="1"/>
    <col min="2566" max="2566" width="5.28515625" style="113" customWidth="1"/>
    <col min="2567" max="2567" width="4.140625" style="113" customWidth="1"/>
    <col min="2568" max="2568" width="5.85546875" style="113" customWidth="1"/>
    <col min="2569" max="2569" width="3.85546875" style="113" customWidth="1"/>
    <col min="2570" max="2570" width="7.140625" style="113" customWidth="1"/>
    <col min="2571" max="2571" width="4.140625" style="113" customWidth="1"/>
    <col min="2572" max="2572" width="6" style="113" customWidth="1"/>
    <col min="2573" max="2574" width="7.28515625" style="113" customWidth="1"/>
    <col min="2575" max="2575" width="11.85546875" style="113" customWidth="1"/>
    <col min="2576" max="2576" width="10.5703125" style="113" customWidth="1"/>
    <col min="2577" max="2577" width="12.5703125" style="113" customWidth="1"/>
    <col min="2578" max="2578" width="21.140625" style="113" customWidth="1"/>
    <col min="2579" max="2579" width="10.28515625" style="113" customWidth="1"/>
    <col min="2580" max="2580" width="16.7109375" style="113" customWidth="1"/>
    <col min="2581" max="2632" width="10.28515625" style="113" customWidth="1"/>
    <col min="2633" max="2816" width="9.140625" style="113"/>
    <col min="2817" max="2817" width="4.28515625" style="113" customWidth="1"/>
    <col min="2818" max="2818" width="18" style="113" customWidth="1"/>
    <col min="2819" max="2819" width="5.7109375" style="113" customWidth="1"/>
    <col min="2820" max="2820" width="7.42578125" style="113" customWidth="1"/>
    <col min="2821" max="2821" width="4.28515625" style="113" customWidth="1"/>
    <col min="2822" max="2822" width="5.28515625" style="113" customWidth="1"/>
    <col min="2823" max="2823" width="4.140625" style="113" customWidth="1"/>
    <col min="2824" max="2824" width="5.85546875" style="113" customWidth="1"/>
    <col min="2825" max="2825" width="3.85546875" style="113" customWidth="1"/>
    <col min="2826" max="2826" width="7.140625" style="113" customWidth="1"/>
    <col min="2827" max="2827" width="4.140625" style="113" customWidth="1"/>
    <col min="2828" max="2828" width="6" style="113" customWidth="1"/>
    <col min="2829" max="2830" width="7.28515625" style="113" customWidth="1"/>
    <col min="2831" max="2831" width="11.85546875" style="113" customWidth="1"/>
    <col min="2832" max="2832" width="10.5703125" style="113" customWidth="1"/>
    <col min="2833" max="2833" width="12.5703125" style="113" customWidth="1"/>
    <col min="2834" max="2834" width="21.140625" style="113" customWidth="1"/>
    <col min="2835" max="2835" width="10.28515625" style="113" customWidth="1"/>
    <col min="2836" max="2836" width="16.7109375" style="113" customWidth="1"/>
    <col min="2837" max="2888" width="10.28515625" style="113" customWidth="1"/>
    <col min="2889" max="3072" width="9.140625" style="113"/>
    <col min="3073" max="3073" width="4.28515625" style="113" customWidth="1"/>
    <col min="3074" max="3074" width="18" style="113" customWidth="1"/>
    <col min="3075" max="3075" width="5.7109375" style="113" customWidth="1"/>
    <col min="3076" max="3076" width="7.42578125" style="113" customWidth="1"/>
    <col min="3077" max="3077" width="4.28515625" style="113" customWidth="1"/>
    <col min="3078" max="3078" width="5.28515625" style="113" customWidth="1"/>
    <col min="3079" max="3079" width="4.140625" style="113" customWidth="1"/>
    <col min="3080" max="3080" width="5.85546875" style="113" customWidth="1"/>
    <col min="3081" max="3081" width="3.85546875" style="113" customWidth="1"/>
    <col min="3082" max="3082" width="7.140625" style="113" customWidth="1"/>
    <col min="3083" max="3083" width="4.140625" style="113" customWidth="1"/>
    <col min="3084" max="3084" width="6" style="113" customWidth="1"/>
    <col min="3085" max="3086" width="7.28515625" style="113" customWidth="1"/>
    <col min="3087" max="3087" width="11.85546875" style="113" customWidth="1"/>
    <col min="3088" max="3088" width="10.5703125" style="113" customWidth="1"/>
    <col min="3089" max="3089" width="12.5703125" style="113" customWidth="1"/>
    <col min="3090" max="3090" width="21.140625" style="113" customWidth="1"/>
    <col min="3091" max="3091" width="10.28515625" style="113" customWidth="1"/>
    <col min="3092" max="3092" width="16.7109375" style="113" customWidth="1"/>
    <col min="3093" max="3144" width="10.28515625" style="113" customWidth="1"/>
    <col min="3145" max="3328" width="9.140625" style="113"/>
    <col min="3329" max="3329" width="4.28515625" style="113" customWidth="1"/>
    <col min="3330" max="3330" width="18" style="113" customWidth="1"/>
    <col min="3331" max="3331" width="5.7109375" style="113" customWidth="1"/>
    <col min="3332" max="3332" width="7.42578125" style="113" customWidth="1"/>
    <col min="3333" max="3333" width="4.28515625" style="113" customWidth="1"/>
    <col min="3334" max="3334" width="5.28515625" style="113" customWidth="1"/>
    <col min="3335" max="3335" width="4.140625" style="113" customWidth="1"/>
    <col min="3336" max="3336" width="5.85546875" style="113" customWidth="1"/>
    <col min="3337" max="3337" width="3.85546875" style="113" customWidth="1"/>
    <col min="3338" max="3338" width="7.140625" style="113" customWidth="1"/>
    <col min="3339" max="3339" width="4.140625" style="113" customWidth="1"/>
    <col min="3340" max="3340" width="6" style="113" customWidth="1"/>
    <col min="3341" max="3342" width="7.28515625" style="113" customWidth="1"/>
    <col min="3343" max="3343" width="11.85546875" style="113" customWidth="1"/>
    <col min="3344" max="3344" width="10.5703125" style="113" customWidth="1"/>
    <col min="3345" max="3345" width="12.5703125" style="113" customWidth="1"/>
    <col min="3346" max="3346" width="21.140625" style="113" customWidth="1"/>
    <col min="3347" max="3347" width="10.28515625" style="113" customWidth="1"/>
    <col min="3348" max="3348" width="16.7109375" style="113" customWidth="1"/>
    <col min="3349" max="3400" width="10.28515625" style="113" customWidth="1"/>
    <col min="3401" max="3584" width="9.140625" style="113"/>
    <col min="3585" max="3585" width="4.28515625" style="113" customWidth="1"/>
    <col min="3586" max="3586" width="18" style="113" customWidth="1"/>
    <col min="3587" max="3587" width="5.7109375" style="113" customWidth="1"/>
    <col min="3588" max="3588" width="7.42578125" style="113" customWidth="1"/>
    <col min="3589" max="3589" width="4.28515625" style="113" customWidth="1"/>
    <col min="3590" max="3590" width="5.28515625" style="113" customWidth="1"/>
    <col min="3591" max="3591" width="4.140625" style="113" customWidth="1"/>
    <col min="3592" max="3592" width="5.85546875" style="113" customWidth="1"/>
    <col min="3593" max="3593" width="3.85546875" style="113" customWidth="1"/>
    <col min="3594" max="3594" width="7.140625" style="113" customWidth="1"/>
    <col min="3595" max="3595" width="4.140625" style="113" customWidth="1"/>
    <col min="3596" max="3596" width="6" style="113" customWidth="1"/>
    <col min="3597" max="3598" width="7.28515625" style="113" customWidth="1"/>
    <col min="3599" max="3599" width="11.85546875" style="113" customWidth="1"/>
    <col min="3600" max="3600" width="10.5703125" style="113" customWidth="1"/>
    <col min="3601" max="3601" width="12.5703125" style="113" customWidth="1"/>
    <col min="3602" max="3602" width="21.140625" style="113" customWidth="1"/>
    <col min="3603" max="3603" width="10.28515625" style="113" customWidth="1"/>
    <col min="3604" max="3604" width="16.7109375" style="113" customWidth="1"/>
    <col min="3605" max="3656" width="10.28515625" style="113" customWidth="1"/>
    <col min="3657" max="3840" width="9.140625" style="113"/>
    <col min="3841" max="3841" width="4.28515625" style="113" customWidth="1"/>
    <col min="3842" max="3842" width="18" style="113" customWidth="1"/>
    <col min="3843" max="3843" width="5.7109375" style="113" customWidth="1"/>
    <col min="3844" max="3844" width="7.42578125" style="113" customWidth="1"/>
    <col min="3845" max="3845" width="4.28515625" style="113" customWidth="1"/>
    <col min="3846" max="3846" width="5.28515625" style="113" customWidth="1"/>
    <col min="3847" max="3847" width="4.140625" style="113" customWidth="1"/>
    <col min="3848" max="3848" width="5.85546875" style="113" customWidth="1"/>
    <col min="3849" max="3849" width="3.85546875" style="113" customWidth="1"/>
    <col min="3850" max="3850" width="7.140625" style="113" customWidth="1"/>
    <col min="3851" max="3851" width="4.140625" style="113" customWidth="1"/>
    <col min="3852" max="3852" width="6" style="113" customWidth="1"/>
    <col min="3853" max="3854" width="7.28515625" style="113" customWidth="1"/>
    <col min="3855" max="3855" width="11.85546875" style="113" customWidth="1"/>
    <col min="3856" max="3856" width="10.5703125" style="113" customWidth="1"/>
    <col min="3857" max="3857" width="12.5703125" style="113" customWidth="1"/>
    <col min="3858" max="3858" width="21.140625" style="113" customWidth="1"/>
    <col min="3859" max="3859" width="10.28515625" style="113" customWidth="1"/>
    <col min="3860" max="3860" width="16.7109375" style="113" customWidth="1"/>
    <col min="3861" max="3912" width="10.28515625" style="113" customWidth="1"/>
    <col min="3913" max="4096" width="9.140625" style="113"/>
    <col min="4097" max="4097" width="4.28515625" style="113" customWidth="1"/>
    <col min="4098" max="4098" width="18" style="113" customWidth="1"/>
    <col min="4099" max="4099" width="5.7109375" style="113" customWidth="1"/>
    <col min="4100" max="4100" width="7.42578125" style="113" customWidth="1"/>
    <col min="4101" max="4101" width="4.28515625" style="113" customWidth="1"/>
    <col min="4102" max="4102" width="5.28515625" style="113" customWidth="1"/>
    <col min="4103" max="4103" width="4.140625" style="113" customWidth="1"/>
    <col min="4104" max="4104" width="5.85546875" style="113" customWidth="1"/>
    <col min="4105" max="4105" width="3.85546875" style="113" customWidth="1"/>
    <col min="4106" max="4106" width="7.140625" style="113" customWidth="1"/>
    <col min="4107" max="4107" width="4.140625" style="113" customWidth="1"/>
    <col min="4108" max="4108" width="6" style="113" customWidth="1"/>
    <col min="4109" max="4110" width="7.28515625" style="113" customWidth="1"/>
    <col min="4111" max="4111" width="11.85546875" style="113" customWidth="1"/>
    <col min="4112" max="4112" width="10.5703125" style="113" customWidth="1"/>
    <col min="4113" max="4113" width="12.5703125" style="113" customWidth="1"/>
    <col min="4114" max="4114" width="21.140625" style="113" customWidth="1"/>
    <col min="4115" max="4115" width="10.28515625" style="113" customWidth="1"/>
    <col min="4116" max="4116" width="16.7109375" style="113" customWidth="1"/>
    <col min="4117" max="4168" width="10.28515625" style="113" customWidth="1"/>
    <col min="4169" max="4352" width="9.140625" style="113"/>
    <col min="4353" max="4353" width="4.28515625" style="113" customWidth="1"/>
    <col min="4354" max="4354" width="18" style="113" customWidth="1"/>
    <col min="4355" max="4355" width="5.7109375" style="113" customWidth="1"/>
    <col min="4356" max="4356" width="7.42578125" style="113" customWidth="1"/>
    <col min="4357" max="4357" width="4.28515625" style="113" customWidth="1"/>
    <col min="4358" max="4358" width="5.28515625" style="113" customWidth="1"/>
    <col min="4359" max="4359" width="4.140625" style="113" customWidth="1"/>
    <col min="4360" max="4360" width="5.85546875" style="113" customWidth="1"/>
    <col min="4361" max="4361" width="3.85546875" style="113" customWidth="1"/>
    <col min="4362" max="4362" width="7.140625" style="113" customWidth="1"/>
    <col min="4363" max="4363" width="4.140625" style="113" customWidth="1"/>
    <col min="4364" max="4364" width="6" style="113" customWidth="1"/>
    <col min="4365" max="4366" width="7.28515625" style="113" customWidth="1"/>
    <col min="4367" max="4367" width="11.85546875" style="113" customWidth="1"/>
    <col min="4368" max="4368" width="10.5703125" style="113" customWidth="1"/>
    <col min="4369" max="4369" width="12.5703125" style="113" customWidth="1"/>
    <col min="4370" max="4370" width="21.140625" style="113" customWidth="1"/>
    <col min="4371" max="4371" width="10.28515625" style="113" customWidth="1"/>
    <col min="4372" max="4372" width="16.7109375" style="113" customWidth="1"/>
    <col min="4373" max="4424" width="10.28515625" style="113" customWidth="1"/>
    <col min="4425" max="4608" width="9.140625" style="113"/>
    <col min="4609" max="4609" width="4.28515625" style="113" customWidth="1"/>
    <col min="4610" max="4610" width="18" style="113" customWidth="1"/>
    <col min="4611" max="4611" width="5.7109375" style="113" customWidth="1"/>
    <col min="4612" max="4612" width="7.42578125" style="113" customWidth="1"/>
    <col min="4613" max="4613" width="4.28515625" style="113" customWidth="1"/>
    <col min="4614" max="4614" width="5.28515625" style="113" customWidth="1"/>
    <col min="4615" max="4615" width="4.140625" style="113" customWidth="1"/>
    <col min="4616" max="4616" width="5.85546875" style="113" customWidth="1"/>
    <col min="4617" max="4617" width="3.85546875" style="113" customWidth="1"/>
    <col min="4618" max="4618" width="7.140625" style="113" customWidth="1"/>
    <col min="4619" max="4619" width="4.140625" style="113" customWidth="1"/>
    <col min="4620" max="4620" width="6" style="113" customWidth="1"/>
    <col min="4621" max="4622" width="7.28515625" style="113" customWidth="1"/>
    <col min="4623" max="4623" width="11.85546875" style="113" customWidth="1"/>
    <col min="4624" max="4624" width="10.5703125" style="113" customWidth="1"/>
    <col min="4625" max="4625" width="12.5703125" style="113" customWidth="1"/>
    <col min="4626" max="4626" width="21.140625" style="113" customWidth="1"/>
    <col min="4627" max="4627" width="10.28515625" style="113" customWidth="1"/>
    <col min="4628" max="4628" width="16.7109375" style="113" customWidth="1"/>
    <col min="4629" max="4680" width="10.28515625" style="113" customWidth="1"/>
    <col min="4681" max="4864" width="9.140625" style="113"/>
    <col min="4865" max="4865" width="4.28515625" style="113" customWidth="1"/>
    <col min="4866" max="4866" width="18" style="113" customWidth="1"/>
    <col min="4867" max="4867" width="5.7109375" style="113" customWidth="1"/>
    <col min="4868" max="4868" width="7.42578125" style="113" customWidth="1"/>
    <col min="4869" max="4869" width="4.28515625" style="113" customWidth="1"/>
    <col min="4870" max="4870" width="5.28515625" style="113" customWidth="1"/>
    <col min="4871" max="4871" width="4.140625" style="113" customWidth="1"/>
    <col min="4872" max="4872" width="5.85546875" style="113" customWidth="1"/>
    <col min="4873" max="4873" width="3.85546875" style="113" customWidth="1"/>
    <col min="4874" max="4874" width="7.140625" style="113" customWidth="1"/>
    <col min="4875" max="4875" width="4.140625" style="113" customWidth="1"/>
    <col min="4876" max="4876" width="6" style="113" customWidth="1"/>
    <col min="4877" max="4878" width="7.28515625" style="113" customWidth="1"/>
    <col min="4879" max="4879" width="11.85546875" style="113" customWidth="1"/>
    <col min="4880" max="4880" width="10.5703125" style="113" customWidth="1"/>
    <col min="4881" max="4881" width="12.5703125" style="113" customWidth="1"/>
    <col min="4882" max="4882" width="21.140625" style="113" customWidth="1"/>
    <col min="4883" max="4883" width="10.28515625" style="113" customWidth="1"/>
    <col min="4884" max="4884" width="16.7109375" style="113" customWidth="1"/>
    <col min="4885" max="4936" width="10.28515625" style="113" customWidth="1"/>
    <col min="4937" max="5120" width="9.140625" style="113"/>
    <col min="5121" max="5121" width="4.28515625" style="113" customWidth="1"/>
    <col min="5122" max="5122" width="18" style="113" customWidth="1"/>
    <col min="5123" max="5123" width="5.7109375" style="113" customWidth="1"/>
    <col min="5124" max="5124" width="7.42578125" style="113" customWidth="1"/>
    <col min="5125" max="5125" width="4.28515625" style="113" customWidth="1"/>
    <col min="5126" max="5126" width="5.28515625" style="113" customWidth="1"/>
    <col min="5127" max="5127" width="4.140625" style="113" customWidth="1"/>
    <col min="5128" max="5128" width="5.85546875" style="113" customWidth="1"/>
    <col min="5129" max="5129" width="3.85546875" style="113" customWidth="1"/>
    <col min="5130" max="5130" width="7.140625" style="113" customWidth="1"/>
    <col min="5131" max="5131" width="4.140625" style="113" customWidth="1"/>
    <col min="5132" max="5132" width="6" style="113" customWidth="1"/>
    <col min="5133" max="5134" width="7.28515625" style="113" customWidth="1"/>
    <col min="5135" max="5135" width="11.85546875" style="113" customWidth="1"/>
    <col min="5136" max="5136" width="10.5703125" style="113" customWidth="1"/>
    <col min="5137" max="5137" width="12.5703125" style="113" customWidth="1"/>
    <col min="5138" max="5138" width="21.140625" style="113" customWidth="1"/>
    <col min="5139" max="5139" width="10.28515625" style="113" customWidth="1"/>
    <col min="5140" max="5140" width="16.7109375" style="113" customWidth="1"/>
    <col min="5141" max="5192" width="10.28515625" style="113" customWidth="1"/>
    <col min="5193" max="5376" width="9.140625" style="113"/>
    <col min="5377" max="5377" width="4.28515625" style="113" customWidth="1"/>
    <col min="5378" max="5378" width="18" style="113" customWidth="1"/>
    <col min="5379" max="5379" width="5.7109375" style="113" customWidth="1"/>
    <col min="5380" max="5380" width="7.42578125" style="113" customWidth="1"/>
    <col min="5381" max="5381" width="4.28515625" style="113" customWidth="1"/>
    <col min="5382" max="5382" width="5.28515625" style="113" customWidth="1"/>
    <col min="5383" max="5383" width="4.140625" style="113" customWidth="1"/>
    <col min="5384" max="5384" width="5.85546875" style="113" customWidth="1"/>
    <col min="5385" max="5385" width="3.85546875" style="113" customWidth="1"/>
    <col min="5386" max="5386" width="7.140625" style="113" customWidth="1"/>
    <col min="5387" max="5387" width="4.140625" style="113" customWidth="1"/>
    <col min="5388" max="5388" width="6" style="113" customWidth="1"/>
    <col min="5389" max="5390" width="7.28515625" style="113" customWidth="1"/>
    <col min="5391" max="5391" width="11.85546875" style="113" customWidth="1"/>
    <col min="5392" max="5392" width="10.5703125" style="113" customWidth="1"/>
    <col min="5393" max="5393" width="12.5703125" style="113" customWidth="1"/>
    <col min="5394" max="5394" width="21.140625" style="113" customWidth="1"/>
    <col min="5395" max="5395" width="10.28515625" style="113" customWidth="1"/>
    <col min="5396" max="5396" width="16.7109375" style="113" customWidth="1"/>
    <col min="5397" max="5448" width="10.28515625" style="113" customWidth="1"/>
    <col min="5449" max="5632" width="9.140625" style="113"/>
    <col min="5633" max="5633" width="4.28515625" style="113" customWidth="1"/>
    <col min="5634" max="5634" width="18" style="113" customWidth="1"/>
    <col min="5635" max="5635" width="5.7109375" style="113" customWidth="1"/>
    <col min="5636" max="5636" width="7.42578125" style="113" customWidth="1"/>
    <col min="5637" max="5637" width="4.28515625" style="113" customWidth="1"/>
    <col min="5638" max="5638" width="5.28515625" style="113" customWidth="1"/>
    <col min="5639" max="5639" width="4.140625" style="113" customWidth="1"/>
    <col min="5640" max="5640" width="5.85546875" style="113" customWidth="1"/>
    <col min="5641" max="5641" width="3.85546875" style="113" customWidth="1"/>
    <col min="5642" max="5642" width="7.140625" style="113" customWidth="1"/>
    <col min="5643" max="5643" width="4.140625" style="113" customWidth="1"/>
    <col min="5644" max="5644" width="6" style="113" customWidth="1"/>
    <col min="5645" max="5646" width="7.28515625" style="113" customWidth="1"/>
    <col min="5647" max="5647" width="11.85546875" style="113" customWidth="1"/>
    <col min="5648" max="5648" width="10.5703125" style="113" customWidth="1"/>
    <col min="5649" max="5649" width="12.5703125" style="113" customWidth="1"/>
    <col min="5650" max="5650" width="21.140625" style="113" customWidth="1"/>
    <col min="5651" max="5651" width="10.28515625" style="113" customWidth="1"/>
    <col min="5652" max="5652" width="16.7109375" style="113" customWidth="1"/>
    <col min="5653" max="5704" width="10.28515625" style="113" customWidth="1"/>
    <col min="5705" max="5888" width="9.140625" style="113"/>
    <col min="5889" max="5889" width="4.28515625" style="113" customWidth="1"/>
    <col min="5890" max="5890" width="18" style="113" customWidth="1"/>
    <col min="5891" max="5891" width="5.7109375" style="113" customWidth="1"/>
    <col min="5892" max="5892" width="7.42578125" style="113" customWidth="1"/>
    <col min="5893" max="5893" width="4.28515625" style="113" customWidth="1"/>
    <col min="5894" max="5894" width="5.28515625" style="113" customWidth="1"/>
    <col min="5895" max="5895" width="4.140625" style="113" customWidth="1"/>
    <col min="5896" max="5896" width="5.85546875" style="113" customWidth="1"/>
    <col min="5897" max="5897" width="3.85546875" style="113" customWidth="1"/>
    <col min="5898" max="5898" width="7.140625" style="113" customWidth="1"/>
    <col min="5899" max="5899" width="4.140625" style="113" customWidth="1"/>
    <col min="5900" max="5900" width="6" style="113" customWidth="1"/>
    <col min="5901" max="5902" width="7.28515625" style="113" customWidth="1"/>
    <col min="5903" max="5903" width="11.85546875" style="113" customWidth="1"/>
    <col min="5904" max="5904" width="10.5703125" style="113" customWidth="1"/>
    <col min="5905" max="5905" width="12.5703125" style="113" customWidth="1"/>
    <col min="5906" max="5906" width="21.140625" style="113" customWidth="1"/>
    <col min="5907" max="5907" width="10.28515625" style="113" customWidth="1"/>
    <col min="5908" max="5908" width="16.7109375" style="113" customWidth="1"/>
    <col min="5909" max="5960" width="10.28515625" style="113" customWidth="1"/>
    <col min="5961" max="6144" width="9.140625" style="113"/>
    <col min="6145" max="6145" width="4.28515625" style="113" customWidth="1"/>
    <col min="6146" max="6146" width="18" style="113" customWidth="1"/>
    <col min="6147" max="6147" width="5.7109375" style="113" customWidth="1"/>
    <col min="6148" max="6148" width="7.42578125" style="113" customWidth="1"/>
    <col min="6149" max="6149" width="4.28515625" style="113" customWidth="1"/>
    <col min="6150" max="6150" width="5.28515625" style="113" customWidth="1"/>
    <col min="6151" max="6151" width="4.140625" style="113" customWidth="1"/>
    <col min="6152" max="6152" width="5.85546875" style="113" customWidth="1"/>
    <col min="6153" max="6153" width="3.85546875" style="113" customWidth="1"/>
    <col min="6154" max="6154" width="7.140625" style="113" customWidth="1"/>
    <col min="6155" max="6155" width="4.140625" style="113" customWidth="1"/>
    <col min="6156" max="6156" width="6" style="113" customWidth="1"/>
    <col min="6157" max="6158" width="7.28515625" style="113" customWidth="1"/>
    <col min="6159" max="6159" width="11.85546875" style="113" customWidth="1"/>
    <col min="6160" max="6160" width="10.5703125" style="113" customWidth="1"/>
    <col min="6161" max="6161" width="12.5703125" style="113" customWidth="1"/>
    <col min="6162" max="6162" width="21.140625" style="113" customWidth="1"/>
    <col min="6163" max="6163" width="10.28515625" style="113" customWidth="1"/>
    <col min="6164" max="6164" width="16.7109375" style="113" customWidth="1"/>
    <col min="6165" max="6216" width="10.28515625" style="113" customWidth="1"/>
    <col min="6217" max="6400" width="9.140625" style="113"/>
    <col min="6401" max="6401" width="4.28515625" style="113" customWidth="1"/>
    <col min="6402" max="6402" width="18" style="113" customWidth="1"/>
    <col min="6403" max="6403" width="5.7109375" style="113" customWidth="1"/>
    <col min="6404" max="6404" width="7.42578125" style="113" customWidth="1"/>
    <col min="6405" max="6405" width="4.28515625" style="113" customWidth="1"/>
    <col min="6406" max="6406" width="5.28515625" style="113" customWidth="1"/>
    <col min="6407" max="6407" width="4.140625" style="113" customWidth="1"/>
    <col min="6408" max="6408" width="5.85546875" style="113" customWidth="1"/>
    <col min="6409" max="6409" width="3.85546875" style="113" customWidth="1"/>
    <col min="6410" max="6410" width="7.140625" style="113" customWidth="1"/>
    <col min="6411" max="6411" width="4.140625" style="113" customWidth="1"/>
    <col min="6412" max="6412" width="6" style="113" customWidth="1"/>
    <col min="6413" max="6414" width="7.28515625" style="113" customWidth="1"/>
    <col min="6415" max="6415" width="11.85546875" style="113" customWidth="1"/>
    <col min="6416" max="6416" width="10.5703125" style="113" customWidth="1"/>
    <col min="6417" max="6417" width="12.5703125" style="113" customWidth="1"/>
    <col min="6418" max="6418" width="21.140625" style="113" customWidth="1"/>
    <col min="6419" max="6419" width="10.28515625" style="113" customWidth="1"/>
    <col min="6420" max="6420" width="16.7109375" style="113" customWidth="1"/>
    <col min="6421" max="6472" width="10.28515625" style="113" customWidth="1"/>
    <col min="6473" max="6656" width="9.140625" style="113"/>
    <col min="6657" max="6657" width="4.28515625" style="113" customWidth="1"/>
    <col min="6658" max="6658" width="18" style="113" customWidth="1"/>
    <col min="6659" max="6659" width="5.7109375" style="113" customWidth="1"/>
    <col min="6660" max="6660" width="7.42578125" style="113" customWidth="1"/>
    <col min="6661" max="6661" width="4.28515625" style="113" customWidth="1"/>
    <col min="6662" max="6662" width="5.28515625" style="113" customWidth="1"/>
    <col min="6663" max="6663" width="4.140625" style="113" customWidth="1"/>
    <col min="6664" max="6664" width="5.85546875" style="113" customWidth="1"/>
    <col min="6665" max="6665" width="3.85546875" style="113" customWidth="1"/>
    <col min="6666" max="6666" width="7.140625" style="113" customWidth="1"/>
    <col min="6667" max="6667" width="4.140625" style="113" customWidth="1"/>
    <col min="6668" max="6668" width="6" style="113" customWidth="1"/>
    <col min="6669" max="6670" width="7.28515625" style="113" customWidth="1"/>
    <col min="6671" max="6671" width="11.85546875" style="113" customWidth="1"/>
    <col min="6672" max="6672" width="10.5703125" style="113" customWidth="1"/>
    <col min="6673" max="6673" width="12.5703125" style="113" customWidth="1"/>
    <col min="6674" max="6674" width="21.140625" style="113" customWidth="1"/>
    <col min="6675" max="6675" width="10.28515625" style="113" customWidth="1"/>
    <col min="6676" max="6676" width="16.7109375" style="113" customWidth="1"/>
    <col min="6677" max="6728" width="10.28515625" style="113" customWidth="1"/>
    <col min="6729" max="6912" width="9.140625" style="113"/>
    <col min="6913" max="6913" width="4.28515625" style="113" customWidth="1"/>
    <col min="6914" max="6914" width="18" style="113" customWidth="1"/>
    <col min="6915" max="6915" width="5.7109375" style="113" customWidth="1"/>
    <col min="6916" max="6916" width="7.42578125" style="113" customWidth="1"/>
    <col min="6917" max="6917" width="4.28515625" style="113" customWidth="1"/>
    <col min="6918" max="6918" width="5.28515625" style="113" customWidth="1"/>
    <col min="6919" max="6919" width="4.140625" style="113" customWidth="1"/>
    <col min="6920" max="6920" width="5.85546875" style="113" customWidth="1"/>
    <col min="6921" max="6921" width="3.85546875" style="113" customWidth="1"/>
    <col min="6922" max="6922" width="7.140625" style="113" customWidth="1"/>
    <col min="6923" max="6923" width="4.140625" style="113" customWidth="1"/>
    <col min="6924" max="6924" width="6" style="113" customWidth="1"/>
    <col min="6925" max="6926" width="7.28515625" style="113" customWidth="1"/>
    <col min="6927" max="6927" width="11.85546875" style="113" customWidth="1"/>
    <col min="6928" max="6928" width="10.5703125" style="113" customWidth="1"/>
    <col min="6929" max="6929" width="12.5703125" style="113" customWidth="1"/>
    <col min="6930" max="6930" width="21.140625" style="113" customWidth="1"/>
    <col min="6931" max="6931" width="10.28515625" style="113" customWidth="1"/>
    <col min="6932" max="6932" width="16.7109375" style="113" customWidth="1"/>
    <col min="6933" max="6984" width="10.28515625" style="113" customWidth="1"/>
    <col min="6985" max="7168" width="9.140625" style="113"/>
    <col min="7169" max="7169" width="4.28515625" style="113" customWidth="1"/>
    <col min="7170" max="7170" width="18" style="113" customWidth="1"/>
    <col min="7171" max="7171" width="5.7109375" style="113" customWidth="1"/>
    <col min="7172" max="7172" width="7.42578125" style="113" customWidth="1"/>
    <col min="7173" max="7173" width="4.28515625" style="113" customWidth="1"/>
    <col min="7174" max="7174" width="5.28515625" style="113" customWidth="1"/>
    <col min="7175" max="7175" width="4.140625" style="113" customWidth="1"/>
    <col min="7176" max="7176" width="5.85546875" style="113" customWidth="1"/>
    <col min="7177" max="7177" width="3.85546875" style="113" customWidth="1"/>
    <col min="7178" max="7178" width="7.140625" style="113" customWidth="1"/>
    <col min="7179" max="7179" width="4.140625" style="113" customWidth="1"/>
    <col min="7180" max="7180" width="6" style="113" customWidth="1"/>
    <col min="7181" max="7182" width="7.28515625" style="113" customWidth="1"/>
    <col min="7183" max="7183" width="11.85546875" style="113" customWidth="1"/>
    <col min="7184" max="7184" width="10.5703125" style="113" customWidth="1"/>
    <col min="7185" max="7185" width="12.5703125" style="113" customWidth="1"/>
    <col min="7186" max="7186" width="21.140625" style="113" customWidth="1"/>
    <col min="7187" max="7187" width="10.28515625" style="113" customWidth="1"/>
    <col min="7188" max="7188" width="16.7109375" style="113" customWidth="1"/>
    <col min="7189" max="7240" width="10.28515625" style="113" customWidth="1"/>
    <col min="7241" max="7424" width="9.140625" style="113"/>
    <col min="7425" max="7425" width="4.28515625" style="113" customWidth="1"/>
    <col min="7426" max="7426" width="18" style="113" customWidth="1"/>
    <col min="7427" max="7427" width="5.7109375" style="113" customWidth="1"/>
    <col min="7428" max="7428" width="7.42578125" style="113" customWidth="1"/>
    <col min="7429" max="7429" width="4.28515625" style="113" customWidth="1"/>
    <col min="7430" max="7430" width="5.28515625" style="113" customWidth="1"/>
    <col min="7431" max="7431" width="4.140625" style="113" customWidth="1"/>
    <col min="7432" max="7432" width="5.85546875" style="113" customWidth="1"/>
    <col min="7433" max="7433" width="3.85546875" style="113" customWidth="1"/>
    <col min="7434" max="7434" width="7.140625" style="113" customWidth="1"/>
    <col min="7435" max="7435" width="4.140625" style="113" customWidth="1"/>
    <col min="7436" max="7436" width="6" style="113" customWidth="1"/>
    <col min="7437" max="7438" width="7.28515625" style="113" customWidth="1"/>
    <col min="7439" max="7439" width="11.85546875" style="113" customWidth="1"/>
    <col min="7440" max="7440" width="10.5703125" style="113" customWidth="1"/>
    <col min="7441" max="7441" width="12.5703125" style="113" customWidth="1"/>
    <col min="7442" max="7442" width="21.140625" style="113" customWidth="1"/>
    <col min="7443" max="7443" width="10.28515625" style="113" customWidth="1"/>
    <col min="7444" max="7444" width="16.7109375" style="113" customWidth="1"/>
    <col min="7445" max="7496" width="10.28515625" style="113" customWidth="1"/>
    <col min="7497" max="7680" width="9.140625" style="113"/>
    <col min="7681" max="7681" width="4.28515625" style="113" customWidth="1"/>
    <col min="7682" max="7682" width="18" style="113" customWidth="1"/>
    <col min="7683" max="7683" width="5.7109375" style="113" customWidth="1"/>
    <col min="7684" max="7684" width="7.42578125" style="113" customWidth="1"/>
    <col min="7685" max="7685" width="4.28515625" style="113" customWidth="1"/>
    <col min="7686" max="7686" width="5.28515625" style="113" customWidth="1"/>
    <col min="7687" max="7687" width="4.140625" style="113" customWidth="1"/>
    <col min="7688" max="7688" width="5.85546875" style="113" customWidth="1"/>
    <col min="7689" max="7689" width="3.85546875" style="113" customWidth="1"/>
    <col min="7690" max="7690" width="7.140625" style="113" customWidth="1"/>
    <col min="7691" max="7691" width="4.140625" style="113" customWidth="1"/>
    <col min="7692" max="7692" width="6" style="113" customWidth="1"/>
    <col min="7693" max="7694" width="7.28515625" style="113" customWidth="1"/>
    <col min="7695" max="7695" width="11.85546875" style="113" customWidth="1"/>
    <col min="7696" max="7696" width="10.5703125" style="113" customWidth="1"/>
    <col min="7697" max="7697" width="12.5703125" style="113" customWidth="1"/>
    <col min="7698" max="7698" width="21.140625" style="113" customWidth="1"/>
    <col min="7699" max="7699" width="10.28515625" style="113" customWidth="1"/>
    <col min="7700" max="7700" width="16.7109375" style="113" customWidth="1"/>
    <col min="7701" max="7752" width="10.28515625" style="113" customWidth="1"/>
    <col min="7753" max="7936" width="9.140625" style="113"/>
    <col min="7937" max="7937" width="4.28515625" style="113" customWidth="1"/>
    <col min="7938" max="7938" width="18" style="113" customWidth="1"/>
    <col min="7939" max="7939" width="5.7109375" style="113" customWidth="1"/>
    <col min="7940" max="7940" width="7.42578125" style="113" customWidth="1"/>
    <col min="7941" max="7941" width="4.28515625" style="113" customWidth="1"/>
    <col min="7942" max="7942" width="5.28515625" style="113" customWidth="1"/>
    <col min="7943" max="7943" width="4.140625" style="113" customWidth="1"/>
    <col min="7944" max="7944" width="5.85546875" style="113" customWidth="1"/>
    <col min="7945" max="7945" width="3.85546875" style="113" customWidth="1"/>
    <col min="7946" max="7946" width="7.140625" style="113" customWidth="1"/>
    <col min="7947" max="7947" width="4.140625" style="113" customWidth="1"/>
    <col min="7948" max="7948" width="6" style="113" customWidth="1"/>
    <col min="7949" max="7950" width="7.28515625" style="113" customWidth="1"/>
    <col min="7951" max="7951" width="11.85546875" style="113" customWidth="1"/>
    <col min="7952" max="7952" width="10.5703125" style="113" customWidth="1"/>
    <col min="7953" max="7953" width="12.5703125" style="113" customWidth="1"/>
    <col min="7954" max="7954" width="21.140625" style="113" customWidth="1"/>
    <col min="7955" max="7955" width="10.28515625" style="113" customWidth="1"/>
    <col min="7956" max="7956" width="16.7109375" style="113" customWidth="1"/>
    <col min="7957" max="8008" width="10.28515625" style="113" customWidth="1"/>
    <col min="8009" max="8192" width="9.140625" style="113"/>
    <col min="8193" max="8193" width="4.28515625" style="113" customWidth="1"/>
    <col min="8194" max="8194" width="18" style="113" customWidth="1"/>
    <col min="8195" max="8195" width="5.7109375" style="113" customWidth="1"/>
    <col min="8196" max="8196" width="7.42578125" style="113" customWidth="1"/>
    <col min="8197" max="8197" width="4.28515625" style="113" customWidth="1"/>
    <col min="8198" max="8198" width="5.28515625" style="113" customWidth="1"/>
    <col min="8199" max="8199" width="4.140625" style="113" customWidth="1"/>
    <col min="8200" max="8200" width="5.85546875" style="113" customWidth="1"/>
    <col min="8201" max="8201" width="3.85546875" style="113" customWidth="1"/>
    <col min="8202" max="8202" width="7.140625" style="113" customWidth="1"/>
    <col min="8203" max="8203" width="4.140625" style="113" customWidth="1"/>
    <col min="8204" max="8204" width="6" style="113" customWidth="1"/>
    <col min="8205" max="8206" width="7.28515625" style="113" customWidth="1"/>
    <col min="8207" max="8207" width="11.85546875" style="113" customWidth="1"/>
    <col min="8208" max="8208" width="10.5703125" style="113" customWidth="1"/>
    <col min="8209" max="8209" width="12.5703125" style="113" customWidth="1"/>
    <col min="8210" max="8210" width="21.140625" style="113" customWidth="1"/>
    <col min="8211" max="8211" width="10.28515625" style="113" customWidth="1"/>
    <col min="8212" max="8212" width="16.7109375" style="113" customWidth="1"/>
    <col min="8213" max="8264" width="10.28515625" style="113" customWidth="1"/>
    <col min="8265" max="8448" width="9.140625" style="113"/>
    <col min="8449" max="8449" width="4.28515625" style="113" customWidth="1"/>
    <col min="8450" max="8450" width="18" style="113" customWidth="1"/>
    <col min="8451" max="8451" width="5.7109375" style="113" customWidth="1"/>
    <col min="8452" max="8452" width="7.42578125" style="113" customWidth="1"/>
    <col min="8453" max="8453" width="4.28515625" style="113" customWidth="1"/>
    <col min="8454" max="8454" width="5.28515625" style="113" customWidth="1"/>
    <col min="8455" max="8455" width="4.140625" style="113" customWidth="1"/>
    <col min="8456" max="8456" width="5.85546875" style="113" customWidth="1"/>
    <col min="8457" max="8457" width="3.85546875" style="113" customWidth="1"/>
    <col min="8458" max="8458" width="7.140625" style="113" customWidth="1"/>
    <col min="8459" max="8459" width="4.140625" style="113" customWidth="1"/>
    <col min="8460" max="8460" width="6" style="113" customWidth="1"/>
    <col min="8461" max="8462" width="7.28515625" style="113" customWidth="1"/>
    <col min="8463" max="8463" width="11.85546875" style="113" customWidth="1"/>
    <col min="8464" max="8464" width="10.5703125" style="113" customWidth="1"/>
    <col min="8465" max="8465" width="12.5703125" style="113" customWidth="1"/>
    <col min="8466" max="8466" width="21.140625" style="113" customWidth="1"/>
    <col min="8467" max="8467" width="10.28515625" style="113" customWidth="1"/>
    <col min="8468" max="8468" width="16.7109375" style="113" customWidth="1"/>
    <col min="8469" max="8520" width="10.28515625" style="113" customWidth="1"/>
    <col min="8521" max="8704" width="9.140625" style="113"/>
    <col min="8705" max="8705" width="4.28515625" style="113" customWidth="1"/>
    <col min="8706" max="8706" width="18" style="113" customWidth="1"/>
    <col min="8707" max="8707" width="5.7109375" style="113" customWidth="1"/>
    <col min="8708" max="8708" width="7.42578125" style="113" customWidth="1"/>
    <col min="8709" max="8709" width="4.28515625" style="113" customWidth="1"/>
    <col min="8710" max="8710" width="5.28515625" style="113" customWidth="1"/>
    <col min="8711" max="8711" width="4.140625" style="113" customWidth="1"/>
    <col min="8712" max="8712" width="5.85546875" style="113" customWidth="1"/>
    <col min="8713" max="8713" width="3.85546875" style="113" customWidth="1"/>
    <col min="8714" max="8714" width="7.140625" style="113" customWidth="1"/>
    <col min="8715" max="8715" width="4.140625" style="113" customWidth="1"/>
    <col min="8716" max="8716" width="6" style="113" customWidth="1"/>
    <col min="8717" max="8718" width="7.28515625" style="113" customWidth="1"/>
    <col min="8719" max="8719" width="11.85546875" style="113" customWidth="1"/>
    <col min="8720" max="8720" width="10.5703125" style="113" customWidth="1"/>
    <col min="8721" max="8721" width="12.5703125" style="113" customWidth="1"/>
    <col min="8722" max="8722" width="21.140625" style="113" customWidth="1"/>
    <col min="8723" max="8723" width="10.28515625" style="113" customWidth="1"/>
    <col min="8724" max="8724" width="16.7109375" style="113" customWidth="1"/>
    <col min="8725" max="8776" width="10.28515625" style="113" customWidth="1"/>
    <col min="8777" max="8960" width="9.140625" style="113"/>
    <col min="8961" max="8961" width="4.28515625" style="113" customWidth="1"/>
    <col min="8962" max="8962" width="18" style="113" customWidth="1"/>
    <col min="8963" max="8963" width="5.7109375" style="113" customWidth="1"/>
    <col min="8964" max="8964" width="7.42578125" style="113" customWidth="1"/>
    <col min="8965" max="8965" width="4.28515625" style="113" customWidth="1"/>
    <col min="8966" max="8966" width="5.28515625" style="113" customWidth="1"/>
    <col min="8967" max="8967" width="4.140625" style="113" customWidth="1"/>
    <col min="8968" max="8968" width="5.85546875" style="113" customWidth="1"/>
    <col min="8969" max="8969" width="3.85546875" style="113" customWidth="1"/>
    <col min="8970" max="8970" width="7.140625" style="113" customWidth="1"/>
    <col min="8971" max="8971" width="4.140625" style="113" customWidth="1"/>
    <col min="8972" max="8972" width="6" style="113" customWidth="1"/>
    <col min="8973" max="8974" width="7.28515625" style="113" customWidth="1"/>
    <col min="8975" max="8975" width="11.85546875" style="113" customWidth="1"/>
    <col min="8976" max="8976" width="10.5703125" style="113" customWidth="1"/>
    <col min="8977" max="8977" width="12.5703125" style="113" customWidth="1"/>
    <col min="8978" max="8978" width="21.140625" style="113" customWidth="1"/>
    <col min="8979" max="8979" width="10.28515625" style="113" customWidth="1"/>
    <col min="8980" max="8980" width="16.7109375" style="113" customWidth="1"/>
    <col min="8981" max="9032" width="10.28515625" style="113" customWidth="1"/>
    <col min="9033" max="9216" width="9.140625" style="113"/>
    <col min="9217" max="9217" width="4.28515625" style="113" customWidth="1"/>
    <col min="9218" max="9218" width="18" style="113" customWidth="1"/>
    <col min="9219" max="9219" width="5.7109375" style="113" customWidth="1"/>
    <col min="9220" max="9220" width="7.42578125" style="113" customWidth="1"/>
    <col min="9221" max="9221" width="4.28515625" style="113" customWidth="1"/>
    <col min="9222" max="9222" width="5.28515625" style="113" customWidth="1"/>
    <col min="9223" max="9223" width="4.140625" style="113" customWidth="1"/>
    <col min="9224" max="9224" width="5.85546875" style="113" customWidth="1"/>
    <col min="9225" max="9225" width="3.85546875" style="113" customWidth="1"/>
    <col min="9226" max="9226" width="7.140625" style="113" customWidth="1"/>
    <col min="9227" max="9227" width="4.140625" style="113" customWidth="1"/>
    <col min="9228" max="9228" width="6" style="113" customWidth="1"/>
    <col min="9229" max="9230" width="7.28515625" style="113" customWidth="1"/>
    <col min="9231" max="9231" width="11.85546875" style="113" customWidth="1"/>
    <col min="9232" max="9232" width="10.5703125" style="113" customWidth="1"/>
    <col min="9233" max="9233" width="12.5703125" style="113" customWidth="1"/>
    <col min="9234" max="9234" width="21.140625" style="113" customWidth="1"/>
    <col min="9235" max="9235" width="10.28515625" style="113" customWidth="1"/>
    <col min="9236" max="9236" width="16.7109375" style="113" customWidth="1"/>
    <col min="9237" max="9288" width="10.28515625" style="113" customWidth="1"/>
    <col min="9289" max="9472" width="9.140625" style="113"/>
    <col min="9473" max="9473" width="4.28515625" style="113" customWidth="1"/>
    <col min="9474" max="9474" width="18" style="113" customWidth="1"/>
    <col min="9475" max="9475" width="5.7109375" style="113" customWidth="1"/>
    <col min="9476" max="9476" width="7.42578125" style="113" customWidth="1"/>
    <col min="9477" max="9477" width="4.28515625" style="113" customWidth="1"/>
    <col min="9478" max="9478" width="5.28515625" style="113" customWidth="1"/>
    <col min="9479" max="9479" width="4.140625" style="113" customWidth="1"/>
    <col min="9480" max="9480" width="5.85546875" style="113" customWidth="1"/>
    <col min="9481" max="9481" width="3.85546875" style="113" customWidth="1"/>
    <col min="9482" max="9482" width="7.140625" style="113" customWidth="1"/>
    <col min="9483" max="9483" width="4.140625" style="113" customWidth="1"/>
    <col min="9484" max="9484" width="6" style="113" customWidth="1"/>
    <col min="9485" max="9486" width="7.28515625" style="113" customWidth="1"/>
    <col min="9487" max="9487" width="11.85546875" style="113" customWidth="1"/>
    <col min="9488" max="9488" width="10.5703125" style="113" customWidth="1"/>
    <col min="9489" max="9489" width="12.5703125" style="113" customWidth="1"/>
    <col min="9490" max="9490" width="21.140625" style="113" customWidth="1"/>
    <col min="9491" max="9491" width="10.28515625" style="113" customWidth="1"/>
    <col min="9492" max="9492" width="16.7109375" style="113" customWidth="1"/>
    <col min="9493" max="9544" width="10.28515625" style="113" customWidth="1"/>
    <col min="9545" max="9728" width="9.140625" style="113"/>
    <col min="9729" max="9729" width="4.28515625" style="113" customWidth="1"/>
    <col min="9730" max="9730" width="18" style="113" customWidth="1"/>
    <col min="9731" max="9731" width="5.7109375" style="113" customWidth="1"/>
    <col min="9732" max="9732" width="7.42578125" style="113" customWidth="1"/>
    <col min="9733" max="9733" width="4.28515625" style="113" customWidth="1"/>
    <col min="9734" max="9734" width="5.28515625" style="113" customWidth="1"/>
    <col min="9735" max="9735" width="4.140625" style="113" customWidth="1"/>
    <col min="9736" max="9736" width="5.85546875" style="113" customWidth="1"/>
    <col min="9737" max="9737" width="3.85546875" style="113" customWidth="1"/>
    <col min="9738" max="9738" width="7.140625" style="113" customWidth="1"/>
    <col min="9739" max="9739" width="4.140625" style="113" customWidth="1"/>
    <col min="9740" max="9740" width="6" style="113" customWidth="1"/>
    <col min="9741" max="9742" width="7.28515625" style="113" customWidth="1"/>
    <col min="9743" max="9743" width="11.85546875" style="113" customWidth="1"/>
    <col min="9744" max="9744" width="10.5703125" style="113" customWidth="1"/>
    <col min="9745" max="9745" width="12.5703125" style="113" customWidth="1"/>
    <col min="9746" max="9746" width="21.140625" style="113" customWidth="1"/>
    <col min="9747" max="9747" width="10.28515625" style="113" customWidth="1"/>
    <col min="9748" max="9748" width="16.7109375" style="113" customWidth="1"/>
    <col min="9749" max="9800" width="10.28515625" style="113" customWidth="1"/>
    <col min="9801" max="9984" width="9.140625" style="113"/>
    <col min="9985" max="9985" width="4.28515625" style="113" customWidth="1"/>
    <col min="9986" max="9986" width="18" style="113" customWidth="1"/>
    <col min="9987" max="9987" width="5.7109375" style="113" customWidth="1"/>
    <col min="9988" max="9988" width="7.42578125" style="113" customWidth="1"/>
    <col min="9989" max="9989" width="4.28515625" style="113" customWidth="1"/>
    <col min="9990" max="9990" width="5.28515625" style="113" customWidth="1"/>
    <col min="9991" max="9991" width="4.140625" style="113" customWidth="1"/>
    <col min="9992" max="9992" width="5.85546875" style="113" customWidth="1"/>
    <col min="9993" max="9993" width="3.85546875" style="113" customWidth="1"/>
    <col min="9994" max="9994" width="7.140625" style="113" customWidth="1"/>
    <col min="9995" max="9995" width="4.140625" style="113" customWidth="1"/>
    <col min="9996" max="9996" width="6" style="113" customWidth="1"/>
    <col min="9997" max="9998" width="7.28515625" style="113" customWidth="1"/>
    <col min="9999" max="9999" width="11.85546875" style="113" customWidth="1"/>
    <col min="10000" max="10000" width="10.5703125" style="113" customWidth="1"/>
    <col min="10001" max="10001" width="12.5703125" style="113" customWidth="1"/>
    <col min="10002" max="10002" width="21.140625" style="113" customWidth="1"/>
    <col min="10003" max="10003" width="10.28515625" style="113" customWidth="1"/>
    <col min="10004" max="10004" width="16.7109375" style="113" customWidth="1"/>
    <col min="10005" max="10056" width="10.28515625" style="113" customWidth="1"/>
    <col min="10057" max="10240" width="9.140625" style="113"/>
    <col min="10241" max="10241" width="4.28515625" style="113" customWidth="1"/>
    <col min="10242" max="10242" width="18" style="113" customWidth="1"/>
    <col min="10243" max="10243" width="5.7109375" style="113" customWidth="1"/>
    <col min="10244" max="10244" width="7.42578125" style="113" customWidth="1"/>
    <col min="10245" max="10245" width="4.28515625" style="113" customWidth="1"/>
    <col min="10246" max="10246" width="5.28515625" style="113" customWidth="1"/>
    <col min="10247" max="10247" width="4.140625" style="113" customWidth="1"/>
    <col min="10248" max="10248" width="5.85546875" style="113" customWidth="1"/>
    <col min="10249" max="10249" width="3.85546875" style="113" customWidth="1"/>
    <col min="10250" max="10250" width="7.140625" style="113" customWidth="1"/>
    <col min="10251" max="10251" width="4.140625" style="113" customWidth="1"/>
    <col min="10252" max="10252" width="6" style="113" customWidth="1"/>
    <col min="10253" max="10254" width="7.28515625" style="113" customWidth="1"/>
    <col min="10255" max="10255" width="11.85546875" style="113" customWidth="1"/>
    <col min="10256" max="10256" width="10.5703125" style="113" customWidth="1"/>
    <col min="10257" max="10257" width="12.5703125" style="113" customWidth="1"/>
    <col min="10258" max="10258" width="21.140625" style="113" customWidth="1"/>
    <col min="10259" max="10259" width="10.28515625" style="113" customWidth="1"/>
    <col min="10260" max="10260" width="16.7109375" style="113" customWidth="1"/>
    <col min="10261" max="10312" width="10.28515625" style="113" customWidth="1"/>
    <col min="10313" max="10496" width="9.140625" style="113"/>
    <col min="10497" max="10497" width="4.28515625" style="113" customWidth="1"/>
    <col min="10498" max="10498" width="18" style="113" customWidth="1"/>
    <col min="10499" max="10499" width="5.7109375" style="113" customWidth="1"/>
    <col min="10500" max="10500" width="7.42578125" style="113" customWidth="1"/>
    <col min="10501" max="10501" width="4.28515625" style="113" customWidth="1"/>
    <col min="10502" max="10502" width="5.28515625" style="113" customWidth="1"/>
    <col min="10503" max="10503" width="4.140625" style="113" customWidth="1"/>
    <col min="10504" max="10504" width="5.85546875" style="113" customWidth="1"/>
    <col min="10505" max="10505" width="3.85546875" style="113" customWidth="1"/>
    <col min="10506" max="10506" width="7.140625" style="113" customWidth="1"/>
    <col min="10507" max="10507" width="4.140625" style="113" customWidth="1"/>
    <col min="10508" max="10508" width="6" style="113" customWidth="1"/>
    <col min="10509" max="10510" width="7.28515625" style="113" customWidth="1"/>
    <col min="10511" max="10511" width="11.85546875" style="113" customWidth="1"/>
    <col min="10512" max="10512" width="10.5703125" style="113" customWidth="1"/>
    <col min="10513" max="10513" width="12.5703125" style="113" customWidth="1"/>
    <col min="10514" max="10514" width="21.140625" style="113" customWidth="1"/>
    <col min="10515" max="10515" width="10.28515625" style="113" customWidth="1"/>
    <col min="10516" max="10516" width="16.7109375" style="113" customWidth="1"/>
    <col min="10517" max="10568" width="10.28515625" style="113" customWidth="1"/>
    <col min="10569" max="10752" width="9.140625" style="113"/>
    <col min="10753" max="10753" width="4.28515625" style="113" customWidth="1"/>
    <col min="10754" max="10754" width="18" style="113" customWidth="1"/>
    <col min="10755" max="10755" width="5.7109375" style="113" customWidth="1"/>
    <col min="10756" max="10756" width="7.42578125" style="113" customWidth="1"/>
    <col min="10757" max="10757" width="4.28515625" style="113" customWidth="1"/>
    <col min="10758" max="10758" width="5.28515625" style="113" customWidth="1"/>
    <col min="10759" max="10759" width="4.140625" style="113" customWidth="1"/>
    <col min="10760" max="10760" width="5.85546875" style="113" customWidth="1"/>
    <col min="10761" max="10761" width="3.85546875" style="113" customWidth="1"/>
    <col min="10762" max="10762" width="7.140625" style="113" customWidth="1"/>
    <col min="10763" max="10763" width="4.140625" style="113" customWidth="1"/>
    <col min="10764" max="10764" width="6" style="113" customWidth="1"/>
    <col min="10765" max="10766" width="7.28515625" style="113" customWidth="1"/>
    <col min="10767" max="10767" width="11.85546875" style="113" customWidth="1"/>
    <col min="10768" max="10768" width="10.5703125" style="113" customWidth="1"/>
    <col min="10769" max="10769" width="12.5703125" style="113" customWidth="1"/>
    <col min="10770" max="10770" width="21.140625" style="113" customWidth="1"/>
    <col min="10771" max="10771" width="10.28515625" style="113" customWidth="1"/>
    <col min="10772" max="10772" width="16.7109375" style="113" customWidth="1"/>
    <col min="10773" max="10824" width="10.28515625" style="113" customWidth="1"/>
    <col min="10825" max="11008" width="9.140625" style="113"/>
    <col min="11009" max="11009" width="4.28515625" style="113" customWidth="1"/>
    <col min="11010" max="11010" width="18" style="113" customWidth="1"/>
    <col min="11011" max="11011" width="5.7109375" style="113" customWidth="1"/>
    <col min="11012" max="11012" width="7.42578125" style="113" customWidth="1"/>
    <col min="11013" max="11013" width="4.28515625" style="113" customWidth="1"/>
    <col min="11014" max="11014" width="5.28515625" style="113" customWidth="1"/>
    <col min="11015" max="11015" width="4.140625" style="113" customWidth="1"/>
    <col min="11016" max="11016" width="5.85546875" style="113" customWidth="1"/>
    <col min="11017" max="11017" width="3.85546875" style="113" customWidth="1"/>
    <col min="11018" max="11018" width="7.140625" style="113" customWidth="1"/>
    <col min="11019" max="11019" width="4.140625" style="113" customWidth="1"/>
    <col min="11020" max="11020" width="6" style="113" customWidth="1"/>
    <col min="11021" max="11022" width="7.28515625" style="113" customWidth="1"/>
    <col min="11023" max="11023" width="11.85546875" style="113" customWidth="1"/>
    <col min="11024" max="11024" width="10.5703125" style="113" customWidth="1"/>
    <col min="11025" max="11025" width="12.5703125" style="113" customWidth="1"/>
    <col min="11026" max="11026" width="21.140625" style="113" customWidth="1"/>
    <col min="11027" max="11027" width="10.28515625" style="113" customWidth="1"/>
    <col min="11028" max="11028" width="16.7109375" style="113" customWidth="1"/>
    <col min="11029" max="11080" width="10.28515625" style="113" customWidth="1"/>
    <col min="11081" max="11264" width="9.140625" style="113"/>
    <col min="11265" max="11265" width="4.28515625" style="113" customWidth="1"/>
    <col min="11266" max="11266" width="18" style="113" customWidth="1"/>
    <col min="11267" max="11267" width="5.7109375" style="113" customWidth="1"/>
    <col min="11268" max="11268" width="7.42578125" style="113" customWidth="1"/>
    <col min="11269" max="11269" width="4.28515625" style="113" customWidth="1"/>
    <col min="11270" max="11270" width="5.28515625" style="113" customWidth="1"/>
    <col min="11271" max="11271" width="4.140625" style="113" customWidth="1"/>
    <col min="11272" max="11272" width="5.85546875" style="113" customWidth="1"/>
    <col min="11273" max="11273" width="3.85546875" style="113" customWidth="1"/>
    <col min="11274" max="11274" width="7.140625" style="113" customWidth="1"/>
    <col min="11275" max="11275" width="4.140625" style="113" customWidth="1"/>
    <col min="11276" max="11276" width="6" style="113" customWidth="1"/>
    <col min="11277" max="11278" width="7.28515625" style="113" customWidth="1"/>
    <col min="11279" max="11279" width="11.85546875" style="113" customWidth="1"/>
    <col min="11280" max="11280" width="10.5703125" style="113" customWidth="1"/>
    <col min="11281" max="11281" width="12.5703125" style="113" customWidth="1"/>
    <col min="11282" max="11282" width="21.140625" style="113" customWidth="1"/>
    <col min="11283" max="11283" width="10.28515625" style="113" customWidth="1"/>
    <col min="11284" max="11284" width="16.7109375" style="113" customWidth="1"/>
    <col min="11285" max="11336" width="10.28515625" style="113" customWidth="1"/>
    <col min="11337" max="11520" width="9.140625" style="113"/>
    <col min="11521" max="11521" width="4.28515625" style="113" customWidth="1"/>
    <col min="11522" max="11522" width="18" style="113" customWidth="1"/>
    <col min="11523" max="11523" width="5.7109375" style="113" customWidth="1"/>
    <col min="11524" max="11524" width="7.42578125" style="113" customWidth="1"/>
    <col min="11525" max="11525" width="4.28515625" style="113" customWidth="1"/>
    <col min="11526" max="11526" width="5.28515625" style="113" customWidth="1"/>
    <col min="11527" max="11527" width="4.140625" style="113" customWidth="1"/>
    <col min="11528" max="11528" width="5.85546875" style="113" customWidth="1"/>
    <col min="11529" max="11529" width="3.85546875" style="113" customWidth="1"/>
    <col min="11530" max="11530" width="7.140625" style="113" customWidth="1"/>
    <col min="11531" max="11531" width="4.140625" style="113" customWidth="1"/>
    <col min="11532" max="11532" width="6" style="113" customWidth="1"/>
    <col min="11533" max="11534" width="7.28515625" style="113" customWidth="1"/>
    <col min="11535" max="11535" width="11.85546875" style="113" customWidth="1"/>
    <col min="11536" max="11536" width="10.5703125" style="113" customWidth="1"/>
    <col min="11537" max="11537" width="12.5703125" style="113" customWidth="1"/>
    <col min="11538" max="11538" width="21.140625" style="113" customWidth="1"/>
    <col min="11539" max="11539" width="10.28515625" style="113" customWidth="1"/>
    <col min="11540" max="11540" width="16.7109375" style="113" customWidth="1"/>
    <col min="11541" max="11592" width="10.28515625" style="113" customWidth="1"/>
    <col min="11593" max="11776" width="9.140625" style="113"/>
    <col min="11777" max="11777" width="4.28515625" style="113" customWidth="1"/>
    <col min="11778" max="11778" width="18" style="113" customWidth="1"/>
    <col min="11779" max="11779" width="5.7109375" style="113" customWidth="1"/>
    <col min="11780" max="11780" width="7.42578125" style="113" customWidth="1"/>
    <col min="11781" max="11781" width="4.28515625" style="113" customWidth="1"/>
    <col min="11782" max="11782" width="5.28515625" style="113" customWidth="1"/>
    <col min="11783" max="11783" width="4.140625" style="113" customWidth="1"/>
    <col min="11784" max="11784" width="5.85546875" style="113" customWidth="1"/>
    <col min="11785" max="11785" width="3.85546875" style="113" customWidth="1"/>
    <col min="11786" max="11786" width="7.140625" style="113" customWidth="1"/>
    <col min="11787" max="11787" width="4.140625" style="113" customWidth="1"/>
    <col min="11788" max="11788" width="6" style="113" customWidth="1"/>
    <col min="11789" max="11790" width="7.28515625" style="113" customWidth="1"/>
    <col min="11791" max="11791" width="11.85546875" style="113" customWidth="1"/>
    <col min="11792" max="11792" width="10.5703125" style="113" customWidth="1"/>
    <col min="11793" max="11793" width="12.5703125" style="113" customWidth="1"/>
    <col min="11794" max="11794" width="21.140625" style="113" customWidth="1"/>
    <col min="11795" max="11795" width="10.28515625" style="113" customWidth="1"/>
    <col min="11796" max="11796" width="16.7109375" style="113" customWidth="1"/>
    <col min="11797" max="11848" width="10.28515625" style="113" customWidth="1"/>
    <col min="11849" max="12032" width="9.140625" style="113"/>
    <col min="12033" max="12033" width="4.28515625" style="113" customWidth="1"/>
    <col min="12034" max="12034" width="18" style="113" customWidth="1"/>
    <col min="12035" max="12035" width="5.7109375" style="113" customWidth="1"/>
    <col min="12036" max="12036" width="7.42578125" style="113" customWidth="1"/>
    <col min="12037" max="12037" width="4.28515625" style="113" customWidth="1"/>
    <col min="12038" max="12038" width="5.28515625" style="113" customWidth="1"/>
    <col min="12039" max="12039" width="4.140625" style="113" customWidth="1"/>
    <col min="12040" max="12040" width="5.85546875" style="113" customWidth="1"/>
    <col min="12041" max="12041" width="3.85546875" style="113" customWidth="1"/>
    <col min="12042" max="12042" width="7.140625" style="113" customWidth="1"/>
    <col min="12043" max="12043" width="4.140625" style="113" customWidth="1"/>
    <col min="12044" max="12044" width="6" style="113" customWidth="1"/>
    <col min="12045" max="12046" width="7.28515625" style="113" customWidth="1"/>
    <col min="12047" max="12047" width="11.85546875" style="113" customWidth="1"/>
    <col min="12048" max="12048" width="10.5703125" style="113" customWidth="1"/>
    <col min="12049" max="12049" width="12.5703125" style="113" customWidth="1"/>
    <col min="12050" max="12050" width="21.140625" style="113" customWidth="1"/>
    <col min="12051" max="12051" width="10.28515625" style="113" customWidth="1"/>
    <col min="12052" max="12052" width="16.7109375" style="113" customWidth="1"/>
    <col min="12053" max="12104" width="10.28515625" style="113" customWidth="1"/>
    <col min="12105" max="12288" width="9.140625" style="113"/>
    <col min="12289" max="12289" width="4.28515625" style="113" customWidth="1"/>
    <col min="12290" max="12290" width="18" style="113" customWidth="1"/>
    <col min="12291" max="12291" width="5.7109375" style="113" customWidth="1"/>
    <col min="12292" max="12292" width="7.42578125" style="113" customWidth="1"/>
    <col min="12293" max="12293" width="4.28515625" style="113" customWidth="1"/>
    <col min="12294" max="12294" width="5.28515625" style="113" customWidth="1"/>
    <col min="12295" max="12295" width="4.140625" style="113" customWidth="1"/>
    <col min="12296" max="12296" width="5.85546875" style="113" customWidth="1"/>
    <col min="12297" max="12297" width="3.85546875" style="113" customWidth="1"/>
    <col min="12298" max="12298" width="7.140625" style="113" customWidth="1"/>
    <col min="12299" max="12299" width="4.140625" style="113" customWidth="1"/>
    <col min="12300" max="12300" width="6" style="113" customWidth="1"/>
    <col min="12301" max="12302" width="7.28515625" style="113" customWidth="1"/>
    <col min="12303" max="12303" width="11.85546875" style="113" customWidth="1"/>
    <col min="12304" max="12304" width="10.5703125" style="113" customWidth="1"/>
    <col min="12305" max="12305" width="12.5703125" style="113" customWidth="1"/>
    <col min="12306" max="12306" width="21.140625" style="113" customWidth="1"/>
    <col min="12307" max="12307" width="10.28515625" style="113" customWidth="1"/>
    <col min="12308" max="12308" width="16.7109375" style="113" customWidth="1"/>
    <col min="12309" max="12360" width="10.28515625" style="113" customWidth="1"/>
    <col min="12361" max="12544" width="9.140625" style="113"/>
    <col min="12545" max="12545" width="4.28515625" style="113" customWidth="1"/>
    <col min="12546" max="12546" width="18" style="113" customWidth="1"/>
    <col min="12547" max="12547" width="5.7109375" style="113" customWidth="1"/>
    <col min="12548" max="12548" width="7.42578125" style="113" customWidth="1"/>
    <col min="12549" max="12549" width="4.28515625" style="113" customWidth="1"/>
    <col min="12550" max="12550" width="5.28515625" style="113" customWidth="1"/>
    <col min="12551" max="12551" width="4.140625" style="113" customWidth="1"/>
    <col min="12552" max="12552" width="5.85546875" style="113" customWidth="1"/>
    <col min="12553" max="12553" width="3.85546875" style="113" customWidth="1"/>
    <col min="12554" max="12554" width="7.140625" style="113" customWidth="1"/>
    <col min="12555" max="12555" width="4.140625" style="113" customWidth="1"/>
    <col min="12556" max="12556" width="6" style="113" customWidth="1"/>
    <col min="12557" max="12558" width="7.28515625" style="113" customWidth="1"/>
    <col min="12559" max="12559" width="11.85546875" style="113" customWidth="1"/>
    <col min="12560" max="12560" width="10.5703125" style="113" customWidth="1"/>
    <col min="12561" max="12561" width="12.5703125" style="113" customWidth="1"/>
    <col min="12562" max="12562" width="21.140625" style="113" customWidth="1"/>
    <col min="12563" max="12563" width="10.28515625" style="113" customWidth="1"/>
    <col min="12564" max="12564" width="16.7109375" style="113" customWidth="1"/>
    <col min="12565" max="12616" width="10.28515625" style="113" customWidth="1"/>
    <col min="12617" max="12800" width="9.140625" style="113"/>
    <col min="12801" max="12801" width="4.28515625" style="113" customWidth="1"/>
    <col min="12802" max="12802" width="18" style="113" customWidth="1"/>
    <col min="12803" max="12803" width="5.7109375" style="113" customWidth="1"/>
    <col min="12804" max="12804" width="7.42578125" style="113" customWidth="1"/>
    <col min="12805" max="12805" width="4.28515625" style="113" customWidth="1"/>
    <col min="12806" max="12806" width="5.28515625" style="113" customWidth="1"/>
    <col min="12807" max="12807" width="4.140625" style="113" customWidth="1"/>
    <col min="12808" max="12808" width="5.85546875" style="113" customWidth="1"/>
    <col min="12809" max="12809" width="3.85546875" style="113" customWidth="1"/>
    <col min="12810" max="12810" width="7.140625" style="113" customWidth="1"/>
    <col min="12811" max="12811" width="4.140625" style="113" customWidth="1"/>
    <col min="12812" max="12812" width="6" style="113" customWidth="1"/>
    <col min="12813" max="12814" width="7.28515625" style="113" customWidth="1"/>
    <col min="12815" max="12815" width="11.85546875" style="113" customWidth="1"/>
    <col min="12816" max="12816" width="10.5703125" style="113" customWidth="1"/>
    <col min="12817" max="12817" width="12.5703125" style="113" customWidth="1"/>
    <col min="12818" max="12818" width="21.140625" style="113" customWidth="1"/>
    <col min="12819" max="12819" width="10.28515625" style="113" customWidth="1"/>
    <col min="12820" max="12820" width="16.7109375" style="113" customWidth="1"/>
    <col min="12821" max="12872" width="10.28515625" style="113" customWidth="1"/>
    <col min="12873" max="13056" width="9.140625" style="113"/>
    <col min="13057" max="13057" width="4.28515625" style="113" customWidth="1"/>
    <col min="13058" max="13058" width="18" style="113" customWidth="1"/>
    <col min="13059" max="13059" width="5.7109375" style="113" customWidth="1"/>
    <col min="13060" max="13060" width="7.42578125" style="113" customWidth="1"/>
    <col min="13061" max="13061" width="4.28515625" style="113" customWidth="1"/>
    <col min="13062" max="13062" width="5.28515625" style="113" customWidth="1"/>
    <col min="13063" max="13063" width="4.140625" style="113" customWidth="1"/>
    <col min="13064" max="13064" width="5.85546875" style="113" customWidth="1"/>
    <col min="13065" max="13065" width="3.85546875" style="113" customWidth="1"/>
    <col min="13066" max="13066" width="7.140625" style="113" customWidth="1"/>
    <col min="13067" max="13067" width="4.140625" style="113" customWidth="1"/>
    <col min="13068" max="13068" width="6" style="113" customWidth="1"/>
    <col min="13069" max="13070" width="7.28515625" style="113" customWidth="1"/>
    <col min="13071" max="13071" width="11.85546875" style="113" customWidth="1"/>
    <col min="13072" max="13072" width="10.5703125" style="113" customWidth="1"/>
    <col min="13073" max="13073" width="12.5703125" style="113" customWidth="1"/>
    <col min="13074" max="13074" width="21.140625" style="113" customWidth="1"/>
    <col min="13075" max="13075" width="10.28515625" style="113" customWidth="1"/>
    <col min="13076" max="13076" width="16.7109375" style="113" customWidth="1"/>
    <col min="13077" max="13128" width="10.28515625" style="113" customWidth="1"/>
    <col min="13129" max="13312" width="9.140625" style="113"/>
    <col min="13313" max="13313" width="4.28515625" style="113" customWidth="1"/>
    <col min="13314" max="13314" width="18" style="113" customWidth="1"/>
    <col min="13315" max="13315" width="5.7109375" style="113" customWidth="1"/>
    <col min="13316" max="13316" width="7.42578125" style="113" customWidth="1"/>
    <col min="13317" max="13317" width="4.28515625" style="113" customWidth="1"/>
    <col min="13318" max="13318" width="5.28515625" style="113" customWidth="1"/>
    <col min="13319" max="13319" width="4.140625" style="113" customWidth="1"/>
    <col min="13320" max="13320" width="5.85546875" style="113" customWidth="1"/>
    <col min="13321" max="13321" width="3.85546875" style="113" customWidth="1"/>
    <col min="13322" max="13322" width="7.140625" style="113" customWidth="1"/>
    <col min="13323" max="13323" width="4.140625" style="113" customWidth="1"/>
    <col min="13324" max="13324" width="6" style="113" customWidth="1"/>
    <col min="13325" max="13326" width="7.28515625" style="113" customWidth="1"/>
    <col min="13327" max="13327" width="11.85546875" style="113" customWidth="1"/>
    <col min="13328" max="13328" width="10.5703125" style="113" customWidth="1"/>
    <col min="13329" max="13329" width="12.5703125" style="113" customWidth="1"/>
    <col min="13330" max="13330" width="21.140625" style="113" customWidth="1"/>
    <col min="13331" max="13331" width="10.28515625" style="113" customWidth="1"/>
    <col min="13332" max="13332" width="16.7109375" style="113" customWidth="1"/>
    <col min="13333" max="13384" width="10.28515625" style="113" customWidth="1"/>
    <col min="13385" max="13568" width="9.140625" style="113"/>
    <col min="13569" max="13569" width="4.28515625" style="113" customWidth="1"/>
    <col min="13570" max="13570" width="18" style="113" customWidth="1"/>
    <col min="13571" max="13571" width="5.7109375" style="113" customWidth="1"/>
    <col min="13572" max="13572" width="7.42578125" style="113" customWidth="1"/>
    <col min="13573" max="13573" width="4.28515625" style="113" customWidth="1"/>
    <col min="13574" max="13574" width="5.28515625" style="113" customWidth="1"/>
    <col min="13575" max="13575" width="4.140625" style="113" customWidth="1"/>
    <col min="13576" max="13576" width="5.85546875" style="113" customWidth="1"/>
    <col min="13577" max="13577" width="3.85546875" style="113" customWidth="1"/>
    <col min="13578" max="13578" width="7.140625" style="113" customWidth="1"/>
    <col min="13579" max="13579" width="4.140625" style="113" customWidth="1"/>
    <col min="13580" max="13580" width="6" style="113" customWidth="1"/>
    <col min="13581" max="13582" width="7.28515625" style="113" customWidth="1"/>
    <col min="13583" max="13583" width="11.85546875" style="113" customWidth="1"/>
    <col min="13584" max="13584" width="10.5703125" style="113" customWidth="1"/>
    <col min="13585" max="13585" width="12.5703125" style="113" customWidth="1"/>
    <col min="13586" max="13586" width="21.140625" style="113" customWidth="1"/>
    <col min="13587" max="13587" width="10.28515625" style="113" customWidth="1"/>
    <col min="13588" max="13588" width="16.7109375" style="113" customWidth="1"/>
    <col min="13589" max="13640" width="10.28515625" style="113" customWidth="1"/>
    <col min="13641" max="13824" width="9.140625" style="113"/>
    <col min="13825" max="13825" width="4.28515625" style="113" customWidth="1"/>
    <col min="13826" max="13826" width="18" style="113" customWidth="1"/>
    <col min="13827" max="13827" width="5.7109375" style="113" customWidth="1"/>
    <col min="13828" max="13828" width="7.42578125" style="113" customWidth="1"/>
    <col min="13829" max="13829" width="4.28515625" style="113" customWidth="1"/>
    <col min="13830" max="13830" width="5.28515625" style="113" customWidth="1"/>
    <col min="13831" max="13831" width="4.140625" style="113" customWidth="1"/>
    <col min="13832" max="13832" width="5.85546875" style="113" customWidth="1"/>
    <col min="13833" max="13833" width="3.85546875" style="113" customWidth="1"/>
    <col min="13834" max="13834" width="7.140625" style="113" customWidth="1"/>
    <col min="13835" max="13835" width="4.140625" style="113" customWidth="1"/>
    <col min="13836" max="13836" width="6" style="113" customWidth="1"/>
    <col min="13837" max="13838" width="7.28515625" style="113" customWidth="1"/>
    <col min="13839" max="13839" width="11.85546875" style="113" customWidth="1"/>
    <col min="13840" max="13840" width="10.5703125" style="113" customWidth="1"/>
    <col min="13841" max="13841" width="12.5703125" style="113" customWidth="1"/>
    <col min="13842" max="13842" width="21.140625" style="113" customWidth="1"/>
    <col min="13843" max="13843" width="10.28515625" style="113" customWidth="1"/>
    <col min="13844" max="13844" width="16.7109375" style="113" customWidth="1"/>
    <col min="13845" max="13896" width="10.28515625" style="113" customWidth="1"/>
    <col min="13897" max="14080" width="9.140625" style="113"/>
    <col min="14081" max="14081" width="4.28515625" style="113" customWidth="1"/>
    <col min="14082" max="14082" width="18" style="113" customWidth="1"/>
    <col min="14083" max="14083" width="5.7109375" style="113" customWidth="1"/>
    <col min="14084" max="14084" width="7.42578125" style="113" customWidth="1"/>
    <col min="14085" max="14085" width="4.28515625" style="113" customWidth="1"/>
    <col min="14086" max="14086" width="5.28515625" style="113" customWidth="1"/>
    <col min="14087" max="14087" width="4.140625" style="113" customWidth="1"/>
    <col min="14088" max="14088" width="5.85546875" style="113" customWidth="1"/>
    <col min="14089" max="14089" width="3.85546875" style="113" customWidth="1"/>
    <col min="14090" max="14090" width="7.140625" style="113" customWidth="1"/>
    <col min="14091" max="14091" width="4.140625" style="113" customWidth="1"/>
    <col min="14092" max="14092" width="6" style="113" customWidth="1"/>
    <col min="14093" max="14094" width="7.28515625" style="113" customWidth="1"/>
    <col min="14095" max="14095" width="11.85546875" style="113" customWidth="1"/>
    <col min="14096" max="14096" width="10.5703125" style="113" customWidth="1"/>
    <col min="14097" max="14097" width="12.5703125" style="113" customWidth="1"/>
    <col min="14098" max="14098" width="21.140625" style="113" customWidth="1"/>
    <col min="14099" max="14099" width="10.28515625" style="113" customWidth="1"/>
    <col min="14100" max="14100" width="16.7109375" style="113" customWidth="1"/>
    <col min="14101" max="14152" width="10.28515625" style="113" customWidth="1"/>
    <col min="14153" max="14336" width="9.140625" style="113"/>
    <col min="14337" max="14337" width="4.28515625" style="113" customWidth="1"/>
    <col min="14338" max="14338" width="18" style="113" customWidth="1"/>
    <col min="14339" max="14339" width="5.7109375" style="113" customWidth="1"/>
    <col min="14340" max="14340" width="7.42578125" style="113" customWidth="1"/>
    <col min="14341" max="14341" width="4.28515625" style="113" customWidth="1"/>
    <col min="14342" max="14342" width="5.28515625" style="113" customWidth="1"/>
    <col min="14343" max="14343" width="4.140625" style="113" customWidth="1"/>
    <col min="14344" max="14344" width="5.85546875" style="113" customWidth="1"/>
    <col min="14345" max="14345" width="3.85546875" style="113" customWidth="1"/>
    <col min="14346" max="14346" width="7.140625" style="113" customWidth="1"/>
    <col min="14347" max="14347" width="4.140625" style="113" customWidth="1"/>
    <col min="14348" max="14348" width="6" style="113" customWidth="1"/>
    <col min="14349" max="14350" width="7.28515625" style="113" customWidth="1"/>
    <col min="14351" max="14351" width="11.85546875" style="113" customWidth="1"/>
    <col min="14352" max="14352" width="10.5703125" style="113" customWidth="1"/>
    <col min="14353" max="14353" width="12.5703125" style="113" customWidth="1"/>
    <col min="14354" max="14354" width="21.140625" style="113" customWidth="1"/>
    <col min="14355" max="14355" width="10.28515625" style="113" customWidth="1"/>
    <col min="14356" max="14356" width="16.7109375" style="113" customWidth="1"/>
    <col min="14357" max="14408" width="10.28515625" style="113" customWidth="1"/>
    <col min="14409" max="14592" width="9.140625" style="113"/>
    <col min="14593" max="14593" width="4.28515625" style="113" customWidth="1"/>
    <col min="14594" max="14594" width="18" style="113" customWidth="1"/>
    <col min="14595" max="14595" width="5.7109375" style="113" customWidth="1"/>
    <col min="14596" max="14596" width="7.42578125" style="113" customWidth="1"/>
    <col min="14597" max="14597" width="4.28515625" style="113" customWidth="1"/>
    <col min="14598" max="14598" width="5.28515625" style="113" customWidth="1"/>
    <col min="14599" max="14599" width="4.140625" style="113" customWidth="1"/>
    <col min="14600" max="14600" width="5.85546875" style="113" customWidth="1"/>
    <col min="14601" max="14601" width="3.85546875" style="113" customWidth="1"/>
    <col min="14602" max="14602" width="7.140625" style="113" customWidth="1"/>
    <col min="14603" max="14603" width="4.140625" style="113" customWidth="1"/>
    <col min="14604" max="14604" width="6" style="113" customWidth="1"/>
    <col min="14605" max="14606" width="7.28515625" style="113" customWidth="1"/>
    <col min="14607" max="14607" width="11.85546875" style="113" customWidth="1"/>
    <col min="14608" max="14608" width="10.5703125" style="113" customWidth="1"/>
    <col min="14609" max="14609" width="12.5703125" style="113" customWidth="1"/>
    <col min="14610" max="14610" width="21.140625" style="113" customWidth="1"/>
    <col min="14611" max="14611" width="10.28515625" style="113" customWidth="1"/>
    <col min="14612" max="14612" width="16.7109375" style="113" customWidth="1"/>
    <col min="14613" max="14664" width="10.28515625" style="113" customWidth="1"/>
    <col min="14665" max="14848" width="9.140625" style="113"/>
    <col min="14849" max="14849" width="4.28515625" style="113" customWidth="1"/>
    <col min="14850" max="14850" width="18" style="113" customWidth="1"/>
    <col min="14851" max="14851" width="5.7109375" style="113" customWidth="1"/>
    <col min="14852" max="14852" width="7.42578125" style="113" customWidth="1"/>
    <col min="14853" max="14853" width="4.28515625" style="113" customWidth="1"/>
    <col min="14854" max="14854" width="5.28515625" style="113" customWidth="1"/>
    <col min="14855" max="14855" width="4.140625" style="113" customWidth="1"/>
    <col min="14856" max="14856" width="5.85546875" style="113" customWidth="1"/>
    <col min="14857" max="14857" width="3.85546875" style="113" customWidth="1"/>
    <col min="14858" max="14858" width="7.140625" style="113" customWidth="1"/>
    <col min="14859" max="14859" width="4.140625" style="113" customWidth="1"/>
    <col min="14860" max="14860" width="6" style="113" customWidth="1"/>
    <col min="14861" max="14862" width="7.28515625" style="113" customWidth="1"/>
    <col min="14863" max="14863" width="11.85546875" style="113" customWidth="1"/>
    <col min="14864" max="14864" width="10.5703125" style="113" customWidth="1"/>
    <col min="14865" max="14865" width="12.5703125" style="113" customWidth="1"/>
    <col min="14866" max="14866" width="21.140625" style="113" customWidth="1"/>
    <col min="14867" max="14867" width="10.28515625" style="113" customWidth="1"/>
    <col min="14868" max="14868" width="16.7109375" style="113" customWidth="1"/>
    <col min="14869" max="14920" width="10.28515625" style="113" customWidth="1"/>
    <col min="14921" max="15104" width="9.140625" style="113"/>
    <col min="15105" max="15105" width="4.28515625" style="113" customWidth="1"/>
    <col min="15106" max="15106" width="18" style="113" customWidth="1"/>
    <col min="15107" max="15107" width="5.7109375" style="113" customWidth="1"/>
    <col min="15108" max="15108" width="7.42578125" style="113" customWidth="1"/>
    <col min="15109" max="15109" width="4.28515625" style="113" customWidth="1"/>
    <col min="15110" max="15110" width="5.28515625" style="113" customWidth="1"/>
    <col min="15111" max="15111" width="4.140625" style="113" customWidth="1"/>
    <col min="15112" max="15112" width="5.85546875" style="113" customWidth="1"/>
    <col min="15113" max="15113" width="3.85546875" style="113" customWidth="1"/>
    <col min="15114" max="15114" width="7.140625" style="113" customWidth="1"/>
    <col min="15115" max="15115" width="4.140625" style="113" customWidth="1"/>
    <col min="15116" max="15116" width="6" style="113" customWidth="1"/>
    <col min="15117" max="15118" width="7.28515625" style="113" customWidth="1"/>
    <col min="15119" max="15119" width="11.85546875" style="113" customWidth="1"/>
    <col min="15120" max="15120" width="10.5703125" style="113" customWidth="1"/>
    <col min="15121" max="15121" width="12.5703125" style="113" customWidth="1"/>
    <col min="15122" max="15122" width="21.140625" style="113" customWidth="1"/>
    <col min="15123" max="15123" width="10.28515625" style="113" customWidth="1"/>
    <col min="15124" max="15124" width="16.7109375" style="113" customWidth="1"/>
    <col min="15125" max="15176" width="10.28515625" style="113" customWidth="1"/>
    <col min="15177" max="15360" width="9.140625" style="113"/>
    <col min="15361" max="15361" width="4.28515625" style="113" customWidth="1"/>
    <col min="15362" max="15362" width="18" style="113" customWidth="1"/>
    <col min="15363" max="15363" width="5.7109375" style="113" customWidth="1"/>
    <col min="15364" max="15364" width="7.42578125" style="113" customWidth="1"/>
    <col min="15365" max="15365" width="4.28515625" style="113" customWidth="1"/>
    <col min="15366" max="15366" width="5.28515625" style="113" customWidth="1"/>
    <col min="15367" max="15367" width="4.140625" style="113" customWidth="1"/>
    <col min="15368" max="15368" width="5.85546875" style="113" customWidth="1"/>
    <col min="15369" max="15369" width="3.85546875" style="113" customWidth="1"/>
    <col min="15370" max="15370" width="7.140625" style="113" customWidth="1"/>
    <col min="15371" max="15371" width="4.140625" style="113" customWidth="1"/>
    <col min="15372" max="15372" width="6" style="113" customWidth="1"/>
    <col min="15373" max="15374" width="7.28515625" style="113" customWidth="1"/>
    <col min="15375" max="15375" width="11.85546875" style="113" customWidth="1"/>
    <col min="15376" max="15376" width="10.5703125" style="113" customWidth="1"/>
    <col min="15377" max="15377" width="12.5703125" style="113" customWidth="1"/>
    <col min="15378" max="15378" width="21.140625" style="113" customWidth="1"/>
    <col min="15379" max="15379" width="10.28515625" style="113" customWidth="1"/>
    <col min="15380" max="15380" width="16.7109375" style="113" customWidth="1"/>
    <col min="15381" max="15432" width="10.28515625" style="113" customWidth="1"/>
    <col min="15433" max="15616" width="9.140625" style="113"/>
    <col min="15617" max="15617" width="4.28515625" style="113" customWidth="1"/>
    <col min="15618" max="15618" width="18" style="113" customWidth="1"/>
    <col min="15619" max="15619" width="5.7109375" style="113" customWidth="1"/>
    <col min="15620" max="15620" width="7.42578125" style="113" customWidth="1"/>
    <col min="15621" max="15621" width="4.28515625" style="113" customWidth="1"/>
    <col min="15622" max="15622" width="5.28515625" style="113" customWidth="1"/>
    <col min="15623" max="15623" width="4.140625" style="113" customWidth="1"/>
    <col min="15624" max="15624" width="5.85546875" style="113" customWidth="1"/>
    <col min="15625" max="15625" width="3.85546875" style="113" customWidth="1"/>
    <col min="15626" max="15626" width="7.140625" style="113" customWidth="1"/>
    <col min="15627" max="15627" width="4.140625" style="113" customWidth="1"/>
    <col min="15628" max="15628" width="6" style="113" customWidth="1"/>
    <col min="15629" max="15630" width="7.28515625" style="113" customWidth="1"/>
    <col min="15631" max="15631" width="11.85546875" style="113" customWidth="1"/>
    <col min="15632" max="15632" width="10.5703125" style="113" customWidth="1"/>
    <col min="15633" max="15633" width="12.5703125" style="113" customWidth="1"/>
    <col min="15634" max="15634" width="21.140625" style="113" customWidth="1"/>
    <col min="15635" max="15635" width="10.28515625" style="113" customWidth="1"/>
    <col min="15636" max="15636" width="16.7109375" style="113" customWidth="1"/>
    <col min="15637" max="15688" width="10.28515625" style="113" customWidth="1"/>
    <col min="15689" max="15872" width="9.140625" style="113"/>
    <col min="15873" max="15873" width="4.28515625" style="113" customWidth="1"/>
    <col min="15874" max="15874" width="18" style="113" customWidth="1"/>
    <col min="15875" max="15875" width="5.7109375" style="113" customWidth="1"/>
    <col min="15876" max="15876" width="7.42578125" style="113" customWidth="1"/>
    <col min="15877" max="15877" width="4.28515625" style="113" customWidth="1"/>
    <col min="15878" max="15878" width="5.28515625" style="113" customWidth="1"/>
    <col min="15879" max="15879" width="4.140625" style="113" customWidth="1"/>
    <col min="15880" max="15880" width="5.85546875" style="113" customWidth="1"/>
    <col min="15881" max="15881" width="3.85546875" style="113" customWidth="1"/>
    <col min="15882" max="15882" width="7.140625" style="113" customWidth="1"/>
    <col min="15883" max="15883" width="4.140625" style="113" customWidth="1"/>
    <col min="15884" max="15884" width="6" style="113" customWidth="1"/>
    <col min="15885" max="15886" width="7.28515625" style="113" customWidth="1"/>
    <col min="15887" max="15887" width="11.85546875" style="113" customWidth="1"/>
    <col min="15888" max="15888" width="10.5703125" style="113" customWidth="1"/>
    <col min="15889" max="15889" width="12.5703125" style="113" customWidth="1"/>
    <col min="15890" max="15890" width="21.140625" style="113" customWidth="1"/>
    <col min="15891" max="15891" width="10.28515625" style="113" customWidth="1"/>
    <col min="15892" max="15892" width="16.7109375" style="113" customWidth="1"/>
    <col min="15893" max="15944" width="10.28515625" style="113" customWidth="1"/>
    <col min="15945" max="16128" width="9.140625" style="113"/>
    <col min="16129" max="16129" width="4.28515625" style="113" customWidth="1"/>
    <col min="16130" max="16130" width="18" style="113" customWidth="1"/>
    <col min="16131" max="16131" width="5.7109375" style="113" customWidth="1"/>
    <col min="16132" max="16132" width="7.42578125" style="113" customWidth="1"/>
    <col min="16133" max="16133" width="4.28515625" style="113" customWidth="1"/>
    <col min="16134" max="16134" width="5.28515625" style="113" customWidth="1"/>
    <col min="16135" max="16135" width="4.140625" style="113" customWidth="1"/>
    <col min="16136" max="16136" width="5.85546875" style="113" customWidth="1"/>
    <col min="16137" max="16137" width="3.85546875" style="113" customWidth="1"/>
    <col min="16138" max="16138" width="7.140625" style="113" customWidth="1"/>
    <col min="16139" max="16139" width="4.140625" style="113" customWidth="1"/>
    <col min="16140" max="16140" width="6" style="113" customWidth="1"/>
    <col min="16141" max="16142" width="7.28515625" style="113" customWidth="1"/>
    <col min="16143" max="16143" width="11.85546875" style="113" customWidth="1"/>
    <col min="16144" max="16144" width="10.5703125" style="113" customWidth="1"/>
    <col min="16145" max="16145" width="12.5703125" style="113" customWidth="1"/>
    <col min="16146" max="16146" width="21.140625" style="113" customWidth="1"/>
    <col min="16147" max="16147" width="10.28515625" style="113" customWidth="1"/>
    <col min="16148" max="16148" width="16.7109375" style="113" customWidth="1"/>
    <col min="16149" max="16200" width="10.28515625" style="113" customWidth="1"/>
    <col min="16201" max="16384" width="9.140625" style="113"/>
  </cols>
  <sheetData>
    <row r="1" spans="1:73" s="99" customFormat="1" ht="23.25">
      <c r="A1" s="94" t="s">
        <v>358</v>
      </c>
      <c r="B1" s="95" t="s">
        <v>0</v>
      </c>
      <c r="C1" s="96"/>
      <c r="D1" s="96"/>
      <c r="E1" s="97"/>
      <c r="F1" s="97"/>
      <c r="G1" s="235"/>
      <c r="H1" s="98"/>
      <c r="I1" s="98"/>
      <c r="J1" s="98"/>
      <c r="K1" s="98"/>
      <c r="L1" s="98"/>
      <c r="Q1" s="396"/>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1"/>
      <c r="BL1" s="101"/>
      <c r="BM1" s="101"/>
      <c r="BN1" s="101"/>
      <c r="BO1" s="101"/>
      <c r="BP1" s="101"/>
      <c r="BQ1" s="101"/>
      <c r="BR1" s="101"/>
      <c r="BS1" s="101"/>
      <c r="BT1" s="101"/>
      <c r="BU1" s="101"/>
    </row>
    <row r="2" spans="1:73" s="99" customFormat="1" ht="23.25">
      <c r="A2" s="94" t="s">
        <v>364</v>
      </c>
      <c r="B2" s="95"/>
      <c r="C2" s="96"/>
      <c r="D2" s="96"/>
      <c r="E2" s="97"/>
      <c r="F2" s="97"/>
      <c r="G2" s="235"/>
      <c r="H2" s="98"/>
      <c r="I2" s="98"/>
      <c r="J2" s="98"/>
      <c r="K2" s="98"/>
      <c r="L2" s="98"/>
      <c r="Q2" s="396"/>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1"/>
      <c r="BK2" s="101"/>
      <c r="BL2" s="101"/>
      <c r="BM2" s="101"/>
      <c r="BN2" s="101"/>
      <c r="BO2" s="101"/>
      <c r="BP2" s="101"/>
      <c r="BQ2" s="101"/>
      <c r="BR2" s="101"/>
      <c r="BS2" s="101"/>
      <c r="BT2" s="101"/>
    </row>
    <row r="3" spans="1:73" s="99" customFormat="1" ht="23.25">
      <c r="A3" s="94"/>
      <c r="B3" s="95"/>
      <c r="C3" s="96"/>
      <c r="D3" s="96"/>
      <c r="E3" s="97"/>
      <c r="F3" s="97"/>
      <c r="G3" s="235"/>
      <c r="H3" s="98"/>
      <c r="I3" s="98"/>
      <c r="J3" s="98"/>
      <c r="K3" s="98"/>
      <c r="L3" s="98"/>
      <c r="Q3" s="396"/>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1"/>
      <c r="BK3" s="101"/>
      <c r="BL3" s="101"/>
      <c r="BM3" s="101"/>
      <c r="BN3" s="101"/>
      <c r="BO3" s="101"/>
      <c r="BP3" s="101"/>
      <c r="BQ3" s="101"/>
      <c r="BR3" s="101"/>
      <c r="BS3" s="101"/>
      <c r="BT3" s="101"/>
    </row>
    <row r="4" spans="1:73" s="398" customFormat="1" ht="18.75">
      <c r="A4" s="397"/>
      <c r="C4" s="399"/>
      <c r="D4" s="399"/>
      <c r="E4" s="399"/>
      <c r="F4" s="399"/>
      <c r="G4" s="400"/>
      <c r="H4" s="401"/>
      <c r="I4" s="401"/>
      <c r="K4" s="401"/>
      <c r="L4" s="402" t="s">
        <v>359</v>
      </c>
      <c r="Q4" s="403"/>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5"/>
      <c r="BK4" s="405"/>
      <c r="BL4" s="405"/>
      <c r="BM4" s="405"/>
      <c r="BN4" s="405"/>
      <c r="BO4" s="405"/>
      <c r="BP4" s="405"/>
      <c r="BQ4" s="405"/>
      <c r="BR4" s="405"/>
      <c r="BS4" s="405"/>
      <c r="BT4" s="405"/>
    </row>
    <row r="5" spans="1:73" s="399" customFormat="1" ht="18.75">
      <c r="A5" s="401"/>
      <c r="B5" s="400"/>
      <c r="C5" s="401"/>
      <c r="D5" s="401"/>
      <c r="E5" s="401"/>
      <c r="F5" s="401"/>
      <c r="G5" s="406"/>
      <c r="H5" s="407"/>
      <c r="I5" s="407"/>
      <c r="J5" s="398"/>
      <c r="K5" s="407"/>
      <c r="L5" s="402" t="s">
        <v>360</v>
      </c>
      <c r="M5" s="406"/>
      <c r="N5" s="408"/>
      <c r="O5" s="398"/>
      <c r="P5" s="409"/>
      <c r="Q5" s="406"/>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c r="BB5" s="410"/>
      <c r="BC5" s="410"/>
      <c r="BD5" s="410"/>
      <c r="BE5" s="410"/>
      <c r="BF5" s="410"/>
      <c r="BG5" s="410"/>
      <c r="BH5" s="410"/>
      <c r="BI5" s="410"/>
      <c r="BJ5" s="411"/>
      <c r="BK5" s="411"/>
      <c r="BL5" s="411"/>
      <c r="BM5" s="411"/>
      <c r="BN5" s="411"/>
      <c r="BO5" s="411"/>
      <c r="BP5" s="411"/>
      <c r="BQ5" s="411"/>
      <c r="BR5" s="411"/>
      <c r="BS5" s="411"/>
      <c r="BT5" s="411"/>
    </row>
    <row r="6" spans="1:73" ht="24" thickBot="1">
      <c r="A6" s="412"/>
      <c r="B6" s="413"/>
      <c r="C6" s="414"/>
      <c r="D6" s="414"/>
      <c r="E6" s="98"/>
      <c r="F6" s="98"/>
      <c r="G6" s="98"/>
      <c r="H6" s="415"/>
      <c r="I6" s="415"/>
      <c r="J6" s="113"/>
      <c r="K6" s="415"/>
      <c r="L6" s="416"/>
      <c r="M6" s="98"/>
      <c r="O6" s="113"/>
      <c r="Q6" s="417"/>
    </row>
    <row r="7" spans="1:73" s="120" customFormat="1" ht="12.75" customHeight="1" thickTop="1">
      <c r="A7" s="540" t="s">
        <v>156</v>
      </c>
      <c r="B7" s="540" t="s">
        <v>10</v>
      </c>
      <c r="C7" s="540" t="s">
        <v>366</v>
      </c>
      <c r="D7" s="540" t="s">
        <v>158</v>
      </c>
      <c r="E7" s="544" t="s">
        <v>365</v>
      </c>
      <c r="F7" s="544"/>
      <c r="G7" s="544"/>
      <c r="H7" s="544"/>
      <c r="I7" s="544"/>
      <c r="J7" s="544"/>
      <c r="K7" s="544"/>
      <c r="L7" s="544"/>
      <c r="M7" s="544"/>
      <c r="N7" s="545" t="s">
        <v>368</v>
      </c>
      <c r="O7" s="524" t="s">
        <v>161</v>
      </c>
      <c r="P7" s="524" t="s">
        <v>162</v>
      </c>
      <c r="Q7" s="524" t="s">
        <v>378</v>
      </c>
      <c r="R7" s="540" t="s">
        <v>17</v>
      </c>
      <c r="S7" s="117"/>
      <c r="T7" s="117"/>
      <c r="U7" s="117"/>
      <c r="V7" s="117"/>
      <c r="W7" s="117"/>
      <c r="X7" s="117"/>
      <c r="Y7" s="117"/>
      <c r="Z7" s="117"/>
      <c r="AA7" s="117"/>
      <c r="AB7" s="117"/>
      <c r="AC7" s="117"/>
      <c r="AD7" s="117"/>
      <c r="AE7" s="117"/>
      <c r="AF7" s="117"/>
      <c r="AG7" s="117"/>
      <c r="AH7" s="117"/>
      <c r="AI7" s="117"/>
      <c r="AJ7" s="117"/>
      <c r="AK7" s="117"/>
      <c r="AL7" s="117"/>
      <c r="AM7" s="117"/>
      <c r="AN7" s="117"/>
      <c r="AO7" s="117"/>
      <c r="AP7" s="118"/>
      <c r="AQ7" s="118"/>
      <c r="AR7" s="118"/>
      <c r="AS7" s="118"/>
      <c r="AT7" s="118"/>
      <c r="AU7" s="118"/>
      <c r="AV7" s="118"/>
      <c r="AW7" s="118"/>
      <c r="AX7" s="118"/>
      <c r="AY7" s="118"/>
      <c r="AZ7" s="118"/>
      <c r="BA7" s="118"/>
      <c r="BB7" s="118"/>
      <c r="BC7" s="118"/>
      <c r="BD7" s="118"/>
      <c r="BE7" s="118"/>
      <c r="BF7" s="118"/>
      <c r="BG7" s="118"/>
      <c r="BH7" s="118"/>
      <c r="BI7" s="118"/>
      <c r="BJ7" s="118"/>
      <c r="BK7" s="119"/>
      <c r="BL7" s="119"/>
      <c r="BM7" s="119"/>
      <c r="BN7" s="119"/>
      <c r="BO7" s="119"/>
      <c r="BP7" s="119"/>
      <c r="BQ7" s="119"/>
      <c r="BR7" s="119"/>
      <c r="BS7" s="119"/>
      <c r="BT7" s="119"/>
      <c r="BU7" s="119"/>
    </row>
    <row r="8" spans="1:73" s="120" customFormat="1" ht="12.75" customHeight="1">
      <c r="A8" s="541"/>
      <c r="B8" s="541"/>
      <c r="C8" s="541"/>
      <c r="D8" s="541"/>
      <c r="E8" s="543" t="s">
        <v>18</v>
      </c>
      <c r="F8" s="543" t="s">
        <v>19</v>
      </c>
      <c r="G8" s="543" t="s">
        <v>22</v>
      </c>
      <c r="H8" s="543" t="s">
        <v>163</v>
      </c>
      <c r="I8" s="544" t="s">
        <v>21</v>
      </c>
      <c r="J8" s="544"/>
      <c r="K8" s="544" t="s">
        <v>23</v>
      </c>
      <c r="L8" s="544"/>
      <c r="M8" s="540" t="s">
        <v>367</v>
      </c>
      <c r="N8" s="546"/>
      <c r="O8" s="549"/>
      <c r="P8" s="549"/>
      <c r="Q8" s="549"/>
      <c r="R8" s="541"/>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8"/>
      <c r="AR8" s="118"/>
      <c r="AS8" s="118"/>
      <c r="AT8" s="118"/>
      <c r="AU8" s="118"/>
      <c r="AV8" s="118"/>
      <c r="AW8" s="118"/>
      <c r="AX8" s="118"/>
      <c r="AY8" s="118"/>
      <c r="AZ8" s="118"/>
      <c r="BA8" s="118"/>
      <c r="BB8" s="118"/>
      <c r="BC8" s="118"/>
      <c r="BD8" s="118"/>
      <c r="BE8" s="118"/>
      <c r="BF8" s="118"/>
      <c r="BG8" s="118"/>
      <c r="BH8" s="118"/>
      <c r="BI8" s="118"/>
      <c r="BJ8" s="118"/>
      <c r="BK8" s="119"/>
      <c r="BL8" s="119"/>
      <c r="BM8" s="119"/>
      <c r="BN8" s="119"/>
      <c r="BO8" s="119"/>
      <c r="BP8" s="119"/>
      <c r="BQ8" s="119"/>
      <c r="BR8" s="119"/>
      <c r="BS8" s="119"/>
      <c r="BT8" s="119"/>
      <c r="BU8" s="119"/>
    </row>
    <row r="9" spans="1:73" s="128" customFormat="1" ht="56.25" customHeight="1">
      <c r="A9" s="542"/>
      <c r="B9" s="542"/>
      <c r="C9" s="542"/>
      <c r="D9" s="542"/>
      <c r="E9" s="543"/>
      <c r="F9" s="543"/>
      <c r="G9" s="543"/>
      <c r="H9" s="543"/>
      <c r="I9" s="418" t="s">
        <v>167</v>
      </c>
      <c r="J9" s="418" t="s">
        <v>168</v>
      </c>
      <c r="K9" s="418" t="s">
        <v>167</v>
      </c>
      <c r="L9" s="418" t="s">
        <v>168</v>
      </c>
      <c r="M9" s="548"/>
      <c r="N9" s="547"/>
      <c r="O9" s="548"/>
      <c r="P9" s="548"/>
      <c r="Q9" s="548"/>
      <c r="R9" s="542"/>
      <c r="S9" s="117"/>
      <c r="T9" s="117"/>
      <c r="U9" s="117"/>
      <c r="V9" s="117"/>
      <c r="W9" s="117"/>
      <c r="X9" s="117"/>
      <c r="Y9" s="117"/>
      <c r="Z9" s="117"/>
      <c r="AA9" s="117"/>
      <c r="AB9" s="117"/>
      <c r="AC9" s="117"/>
      <c r="AD9" s="117"/>
      <c r="AE9" s="117"/>
      <c r="AF9" s="117"/>
      <c r="AG9" s="117"/>
      <c r="AH9" s="117"/>
      <c r="AI9" s="117"/>
      <c r="AJ9" s="117"/>
      <c r="AK9" s="117"/>
      <c r="AL9" s="117"/>
      <c r="AM9" s="117"/>
      <c r="AN9" s="117"/>
      <c r="AO9" s="117"/>
      <c r="AP9" s="118"/>
      <c r="AQ9" s="118"/>
      <c r="AR9" s="118"/>
      <c r="AS9" s="118"/>
      <c r="AT9" s="118"/>
      <c r="AU9" s="118"/>
      <c r="AV9" s="118"/>
      <c r="AW9" s="118"/>
      <c r="AX9" s="118"/>
      <c r="AY9" s="118"/>
      <c r="AZ9" s="118"/>
      <c r="BA9" s="118"/>
      <c r="BB9" s="118"/>
      <c r="BC9" s="118"/>
      <c r="BD9" s="118"/>
      <c r="BE9" s="118"/>
      <c r="BF9" s="118"/>
      <c r="BG9" s="118"/>
      <c r="BH9" s="118"/>
      <c r="BI9" s="118"/>
      <c r="BJ9" s="118"/>
      <c r="BK9" s="119"/>
      <c r="BL9" s="119"/>
      <c r="BM9" s="119"/>
      <c r="BN9" s="119"/>
      <c r="BO9" s="119"/>
      <c r="BP9" s="119"/>
      <c r="BQ9" s="119"/>
      <c r="BR9" s="119"/>
      <c r="BS9" s="119"/>
      <c r="BT9" s="119"/>
      <c r="BU9" s="119"/>
    </row>
    <row r="10" spans="1:73" s="112" customFormat="1" ht="24" customHeight="1">
      <c r="A10" s="427">
        <v>1</v>
      </c>
      <c r="B10" s="427" t="s">
        <v>361</v>
      </c>
      <c r="C10" s="428"/>
      <c r="D10" s="144">
        <v>2.25</v>
      </c>
      <c r="E10" s="144"/>
      <c r="F10" s="144">
        <v>0.3</v>
      </c>
      <c r="G10" s="144"/>
      <c r="H10" s="144">
        <v>0.2</v>
      </c>
      <c r="I10" s="145">
        <v>20</v>
      </c>
      <c r="J10" s="147">
        <f>(D10+E10+L10)*I10/100</f>
        <v>0.45</v>
      </c>
      <c r="K10" s="148"/>
      <c r="L10" s="150"/>
      <c r="M10" s="147">
        <f>(E10+F10+G10+H10+J10+L10)</f>
        <v>0.95</v>
      </c>
      <c r="N10" s="147">
        <f>M10+D10</f>
        <v>3.2</v>
      </c>
      <c r="O10" s="148">
        <f>N10*1390000</f>
        <v>4448000</v>
      </c>
      <c r="P10" s="148">
        <f>(D10+E10+L10)*1390000*10.5%</f>
        <v>328387.5</v>
      </c>
      <c r="Q10" s="148">
        <f>O10-P10</f>
        <v>4119612.5</v>
      </c>
      <c r="R10" s="148"/>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row>
    <row r="11" spans="1:73" s="172" customFormat="1" ht="24" customHeight="1">
      <c r="A11" s="429">
        <v>2</v>
      </c>
      <c r="B11" s="429" t="s">
        <v>362</v>
      </c>
      <c r="C11" s="430"/>
      <c r="D11" s="144">
        <v>2.0499999999999998</v>
      </c>
      <c r="E11" s="144"/>
      <c r="F11" s="144">
        <v>0.3</v>
      </c>
      <c r="G11" s="144"/>
      <c r="H11" s="144">
        <v>0.2</v>
      </c>
      <c r="I11" s="145">
        <v>20</v>
      </c>
      <c r="J11" s="147">
        <f>(D11+E11+L11)*I11/100</f>
        <v>0.41</v>
      </c>
      <c r="K11" s="148"/>
      <c r="L11" s="150"/>
      <c r="M11" s="147">
        <f>(E11+F11+G11+H11+J11+L11)</f>
        <v>0.90999999999999992</v>
      </c>
      <c r="N11" s="147">
        <f>M11+D11</f>
        <v>2.96</v>
      </c>
      <c r="O11" s="148">
        <f>N11*1390000</f>
        <v>4114400</v>
      </c>
      <c r="P11" s="148">
        <f>(D11+E11+L11)*1390000*10.5%</f>
        <v>299197.49999999994</v>
      </c>
      <c r="Q11" s="148">
        <f>O11-P11</f>
        <v>3815202.5</v>
      </c>
      <c r="R11" s="148"/>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2"/>
      <c r="BL11" s="112"/>
      <c r="BM11" s="112"/>
      <c r="BN11" s="112"/>
      <c r="BO11" s="112"/>
      <c r="BP11" s="112"/>
      <c r="BQ11" s="112"/>
      <c r="BR11" s="112"/>
      <c r="BS11" s="112"/>
      <c r="BT11" s="112"/>
      <c r="BU11" s="112"/>
    </row>
    <row r="12" spans="1:73" s="194" customFormat="1" ht="24" customHeight="1">
      <c r="A12" s="431"/>
      <c r="B12" s="431" t="s">
        <v>363</v>
      </c>
      <c r="C12" s="431"/>
      <c r="D12" s="419">
        <f>SUM(D10:D11)</f>
        <v>4.3</v>
      </c>
      <c r="E12" s="419">
        <f>SUM(E10:E11)</f>
        <v>0</v>
      </c>
      <c r="F12" s="419">
        <f>SUM(F10:F11)</f>
        <v>0.6</v>
      </c>
      <c r="G12" s="419">
        <f>SUM(G10:G11)</f>
        <v>0</v>
      </c>
      <c r="H12" s="419">
        <f>SUM(H10:H11)</f>
        <v>0.4</v>
      </c>
      <c r="I12" s="419"/>
      <c r="J12" s="419">
        <f t="shared" ref="J12:Q12" si="0">SUM(J10:J11)</f>
        <v>0.86</v>
      </c>
      <c r="K12" s="419">
        <f t="shared" si="0"/>
        <v>0</v>
      </c>
      <c r="L12" s="419">
        <f t="shared" si="0"/>
        <v>0</v>
      </c>
      <c r="M12" s="420">
        <f t="shared" si="0"/>
        <v>1.8599999999999999</v>
      </c>
      <c r="N12" s="420">
        <f t="shared" si="0"/>
        <v>6.16</v>
      </c>
      <c r="O12" s="421">
        <f t="shared" si="0"/>
        <v>8562400</v>
      </c>
      <c r="P12" s="421">
        <f t="shared" si="0"/>
        <v>627585</v>
      </c>
      <c r="Q12" s="421">
        <f t="shared" si="0"/>
        <v>7934815</v>
      </c>
      <c r="R12" s="42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3"/>
      <c r="BL12" s="193"/>
      <c r="BM12" s="193"/>
      <c r="BN12" s="193"/>
      <c r="BO12" s="193"/>
      <c r="BP12" s="193"/>
      <c r="BQ12" s="193"/>
      <c r="BR12" s="193"/>
      <c r="BS12" s="193"/>
      <c r="BT12" s="193"/>
      <c r="BU12" s="193"/>
    </row>
    <row r="13" spans="1:73" ht="18.75">
      <c r="A13" s="222"/>
      <c r="B13" s="223" t="s">
        <v>369</v>
      </c>
      <c r="D13" s="223"/>
      <c r="E13" s="451"/>
      <c r="G13" s="223"/>
      <c r="H13" s="451"/>
      <c r="M13" s="226"/>
      <c r="N13" s="227"/>
      <c r="O13" s="228"/>
      <c r="P13" s="229"/>
      <c r="Q13" s="423"/>
      <c r="BJ13" s="111"/>
      <c r="BU13" s="112"/>
    </row>
    <row r="14" spans="1:73" s="216" customFormat="1" ht="12.75">
      <c r="A14" s="203"/>
      <c r="D14" s="424"/>
      <c r="F14" s="215"/>
      <c r="G14" s="425"/>
      <c r="H14" s="425"/>
      <c r="I14" s="425"/>
    </row>
    <row r="15" spans="1:73" s="390" customFormat="1" ht="15.75">
      <c r="A15" s="72"/>
      <c r="B15" s="73"/>
      <c r="C15" s="74"/>
      <c r="D15" s="75"/>
      <c r="E15" s="76"/>
      <c r="F15" s="76"/>
      <c r="G15" s="76"/>
      <c r="H15" s="76"/>
      <c r="I15" s="76"/>
      <c r="J15" s="76"/>
      <c r="K15" s="194"/>
      <c r="L15" s="194"/>
      <c r="M15" s="194"/>
      <c r="N15" s="196"/>
      <c r="O15" s="196"/>
      <c r="P15" s="286" t="s">
        <v>151</v>
      </c>
      <c r="Q15" s="76"/>
      <c r="R15" s="76"/>
      <c r="S15" s="77"/>
    </row>
    <row r="16" spans="1:73" s="206" customFormat="1" ht="15.75">
      <c r="A16" s="426"/>
      <c r="B16" s="289" t="s">
        <v>344</v>
      </c>
      <c r="C16" s="259"/>
      <c r="D16" s="194"/>
      <c r="E16" s="194"/>
      <c r="F16" s="196"/>
      <c r="G16" s="196"/>
      <c r="H16" s="196"/>
      <c r="I16" s="194"/>
      <c r="J16" s="194"/>
      <c r="K16" s="260" t="s">
        <v>345</v>
      </c>
      <c r="L16" s="261"/>
      <c r="M16" s="194"/>
      <c r="N16" s="260"/>
      <c r="O16" s="79"/>
      <c r="P16" s="260"/>
      <c r="Q16" s="287" t="s">
        <v>152</v>
      </c>
      <c r="R16" s="260"/>
      <c r="S16" s="194"/>
    </row>
    <row r="17" spans="1:79" s="391" customFormat="1" ht="15.75">
      <c r="A17" s="284" t="s">
        <v>346</v>
      </c>
      <c r="B17" s="203"/>
      <c r="C17" s="263"/>
      <c r="D17" s="264"/>
      <c r="E17" s="194"/>
      <c r="F17" s="196"/>
      <c r="G17" s="196"/>
      <c r="H17" s="196"/>
      <c r="I17" s="284" t="s">
        <v>350</v>
      </c>
      <c r="J17" s="196"/>
      <c r="K17" s="203"/>
      <c r="L17" s="263"/>
      <c r="M17" s="265"/>
      <c r="N17" s="258"/>
      <c r="O17" s="79"/>
      <c r="P17" s="258"/>
      <c r="Q17" s="266"/>
      <c r="R17" s="258"/>
      <c r="S17" s="194"/>
    </row>
    <row r="18" spans="1:79" s="391" customFormat="1" ht="15.75">
      <c r="A18" s="208"/>
      <c r="B18" s="203"/>
      <c r="C18" s="267"/>
      <c r="D18" s="267"/>
      <c r="E18" s="194"/>
      <c r="F18" s="194"/>
      <c r="G18" s="194"/>
      <c r="H18" s="194"/>
      <c r="I18" s="194"/>
      <c r="J18" s="267"/>
      <c r="K18" s="267"/>
      <c r="L18" s="267"/>
      <c r="M18" s="267"/>
      <c r="N18" s="258"/>
      <c r="O18" s="80"/>
      <c r="P18" s="258"/>
      <c r="Q18" s="266"/>
      <c r="R18" s="258"/>
      <c r="S18" s="194"/>
    </row>
    <row r="19" spans="1:79" s="392" customFormat="1" ht="15" customHeight="1">
      <c r="A19" s="208"/>
      <c r="B19" s="203"/>
      <c r="C19" s="268"/>
      <c r="D19" s="258"/>
      <c r="E19" s="194"/>
      <c r="F19" s="194"/>
      <c r="G19" s="194"/>
      <c r="H19" s="194"/>
      <c r="I19" s="194"/>
      <c r="J19" s="258"/>
      <c r="K19" s="269"/>
      <c r="L19" s="270"/>
      <c r="M19" s="194"/>
      <c r="N19" s="258"/>
      <c r="O19" s="80"/>
      <c r="P19" s="258"/>
      <c r="Q19" s="266"/>
      <c r="R19" s="258"/>
      <c r="S19" s="194"/>
    </row>
    <row r="20" spans="1:79" s="392" customFormat="1" ht="15" customHeight="1">
      <c r="A20" s="208"/>
      <c r="B20" s="203"/>
      <c r="C20" s="268"/>
      <c r="D20" s="258"/>
      <c r="E20" s="194"/>
      <c r="F20" s="194"/>
      <c r="G20" s="194"/>
      <c r="H20" s="194"/>
      <c r="I20" s="194"/>
      <c r="J20" s="258"/>
      <c r="K20" s="269"/>
      <c r="L20" s="270"/>
      <c r="M20" s="194"/>
      <c r="N20" s="258"/>
      <c r="O20" s="82"/>
      <c r="P20" s="258"/>
      <c r="Q20" s="266"/>
      <c r="R20" s="258"/>
      <c r="S20" s="194"/>
    </row>
    <row r="21" spans="1:79" s="95" customFormat="1" ht="15.75">
      <c r="A21" s="208"/>
      <c r="B21" s="203"/>
      <c r="C21" s="268"/>
      <c r="D21" s="258"/>
      <c r="E21" s="194"/>
      <c r="F21" s="194"/>
      <c r="G21" s="194"/>
      <c r="H21" s="194"/>
      <c r="I21" s="194"/>
      <c r="J21" s="258"/>
      <c r="K21" s="269"/>
      <c r="L21" s="270"/>
      <c r="M21" s="194"/>
      <c r="N21" s="258"/>
      <c r="O21" s="81"/>
      <c r="P21" s="258"/>
      <c r="Q21" s="266"/>
      <c r="R21" s="258"/>
      <c r="S21" s="194"/>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393"/>
      <c r="BE21" s="393"/>
      <c r="BF21" s="393"/>
      <c r="BG21" s="393"/>
      <c r="BH21" s="393"/>
      <c r="BI21" s="393"/>
      <c r="BJ21" s="393"/>
      <c r="BK21" s="393"/>
      <c r="BL21" s="393"/>
      <c r="BM21" s="393"/>
      <c r="BN21" s="393"/>
      <c r="BO21" s="393"/>
      <c r="BP21" s="393"/>
      <c r="BQ21" s="394"/>
      <c r="BR21" s="394"/>
      <c r="BS21" s="394"/>
      <c r="BT21" s="394"/>
      <c r="BU21" s="394"/>
      <c r="BV21" s="394"/>
      <c r="BW21" s="394"/>
      <c r="BX21" s="394"/>
      <c r="BY21" s="394"/>
      <c r="BZ21" s="394"/>
      <c r="CA21" s="394"/>
    </row>
    <row r="22" spans="1:79" ht="15.75">
      <c r="A22" s="285" t="s">
        <v>347</v>
      </c>
      <c r="B22" s="209"/>
      <c r="C22" s="209"/>
      <c r="D22" s="194"/>
      <c r="E22" s="194"/>
      <c r="F22" s="194"/>
      <c r="G22" s="194"/>
      <c r="H22" s="194"/>
      <c r="I22" s="288" t="s">
        <v>153</v>
      </c>
      <c r="J22" s="194"/>
      <c r="K22" s="211"/>
      <c r="L22" s="281"/>
      <c r="M22" s="194" t="s">
        <v>342</v>
      </c>
      <c r="N22" s="210"/>
      <c r="O22" s="81"/>
      <c r="P22" s="81"/>
      <c r="Q22" s="210" t="s">
        <v>348</v>
      </c>
      <c r="R22" s="210"/>
      <c r="S22" s="194"/>
      <c r="BJ22" s="111"/>
      <c r="BK22" s="111"/>
      <c r="BL22" s="111"/>
      <c r="BM22" s="111"/>
      <c r="BN22" s="111"/>
      <c r="BO22" s="111"/>
      <c r="BP22" s="111"/>
      <c r="BU22" s="112"/>
      <c r="BV22" s="112"/>
      <c r="BW22" s="112"/>
      <c r="BX22" s="112"/>
      <c r="BY22" s="112"/>
      <c r="BZ22" s="112"/>
      <c r="CA22" s="112"/>
    </row>
    <row r="23" spans="1:79" ht="15.75">
      <c r="A23" s="215"/>
      <c r="B23" s="194"/>
      <c r="C23" s="216"/>
      <c r="D23" s="206"/>
      <c r="E23" s="206"/>
      <c r="F23" s="206"/>
      <c r="G23" s="206"/>
      <c r="H23" s="194"/>
      <c r="I23" s="194"/>
      <c r="J23" s="194"/>
      <c r="K23" s="194"/>
      <c r="L23" s="194"/>
      <c r="M23" s="194"/>
      <c r="N23" s="194"/>
      <c r="O23" s="194"/>
      <c r="P23" s="194"/>
      <c r="Q23" s="194"/>
      <c r="R23" s="206"/>
      <c r="S23" s="217"/>
      <c r="BJ23" s="111"/>
      <c r="BK23" s="111"/>
      <c r="BL23" s="111"/>
      <c r="BM23" s="111"/>
      <c r="BN23" s="111"/>
      <c r="BO23" s="111"/>
      <c r="BP23" s="111"/>
      <c r="BU23" s="112"/>
      <c r="BV23" s="112"/>
      <c r="BW23" s="112"/>
      <c r="BX23" s="112"/>
      <c r="BY23" s="112"/>
      <c r="BZ23" s="112"/>
      <c r="CA23" s="112"/>
    </row>
  </sheetData>
  <mergeCells count="17">
    <mergeCell ref="A7:A9"/>
    <mergeCell ref="B7:B9"/>
    <mergeCell ref="C7:C9"/>
    <mergeCell ref="D7:D9"/>
    <mergeCell ref="E7:M7"/>
    <mergeCell ref="R7:R9"/>
    <mergeCell ref="E8:E9"/>
    <mergeCell ref="F8:F9"/>
    <mergeCell ref="G8:G9"/>
    <mergeCell ref="H8:H9"/>
    <mergeCell ref="I8:J8"/>
    <mergeCell ref="K8:L8"/>
    <mergeCell ref="N7:N9"/>
    <mergeCell ref="M8:M9"/>
    <mergeCell ref="O7:O9"/>
    <mergeCell ref="P7:P9"/>
    <mergeCell ref="Q7:Q9"/>
  </mergeCells>
  <pageMargins left="0.25" right="0.2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12 TRẠM Y TẾ</vt:lpstr>
      <vt:lpstr>Dự phòng</vt:lpstr>
      <vt:lpstr>Điều trị</vt:lpstr>
      <vt:lpstr>hợp đồng 68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W7X64</cp:lastModifiedBy>
  <cp:lastPrinted>2019-05-10T03:27:58Z</cp:lastPrinted>
  <dcterms:created xsi:type="dcterms:W3CDTF">2019-05-10T00:22:28Z</dcterms:created>
  <dcterms:modified xsi:type="dcterms:W3CDTF">2019-05-17T01:56:28Z</dcterms:modified>
</cp:coreProperties>
</file>