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Truy lĩnh LTT 1390000 năm 2018" sheetId="1" r:id="rId1"/>
    <sheet name="Truy lĩnh Hợp đồng" sheetId="2" r:id="rId2"/>
    <sheet name="Sheet3" sheetId="3" r:id="rId3"/>
  </sheets>
  <externalReferences>
    <externalReference r:id="rId4"/>
    <externalReference r:id="rId5"/>
  </externalReferences>
  <calcPr calcId="144525"/>
</workbook>
</file>

<file path=xl/calcChain.xml><?xml version="1.0" encoding="utf-8"?>
<calcChain xmlns="http://schemas.openxmlformats.org/spreadsheetml/2006/main">
  <c r="N41" i="2" l="1"/>
  <c r="O41" i="2" s="1"/>
  <c r="M41" i="2"/>
  <c r="L12" i="2"/>
  <c r="K12" i="2"/>
  <c r="H12" i="2"/>
  <c r="G12" i="2"/>
  <c r="F12" i="2"/>
  <c r="E12" i="2"/>
  <c r="D12" i="2"/>
  <c r="P11" i="2"/>
  <c r="J11" i="2"/>
  <c r="M11" i="2" s="1"/>
  <c r="N11" i="2" s="1"/>
  <c r="O11" i="2" s="1"/>
  <c r="Q11" i="2" s="1"/>
  <c r="S11" i="2" s="1"/>
  <c r="P10" i="2"/>
  <c r="M10" i="2"/>
  <c r="N10" i="2" s="1"/>
  <c r="O10" i="2" s="1"/>
  <c r="Q10" i="2" s="1"/>
  <c r="S10" i="2" s="1"/>
  <c r="J10" i="2"/>
  <c r="P9" i="2"/>
  <c r="P12" i="2" s="1"/>
  <c r="J9" i="2"/>
  <c r="J12" i="2" s="1"/>
  <c r="Q288" i="1"/>
  <c r="J288" i="1"/>
  <c r="N288" i="1" s="1"/>
  <c r="O288" i="1" s="1"/>
  <c r="P288" i="1" s="1"/>
  <c r="Q285" i="1"/>
  <c r="N285" i="1"/>
  <c r="O285" i="1" s="1"/>
  <c r="P285" i="1" s="1"/>
  <c r="J285" i="1"/>
  <c r="Q284" i="1"/>
  <c r="J284" i="1"/>
  <c r="N284" i="1" s="1"/>
  <c r="O284" i="1" s="1"/>
  <c r="P284" i="1" s="1"/>
  <c r="M182" i="1"/>
  <c r="H182" i="1"/>
  <c r="G182" i="1"/>
  <c r="F182" i="1"/>
  <c r="E182" i="1"/>
  <c r="D182" i="1"/>
  <c r="C182" i="1"/>
  <c r="Q181" i="1"/>
  <c r="J181" i="1"/>
  <c r="Q180" i="1"/>
  <c r="J180" i="1"/>
  <c r="Q179" i="1"/>
  <c r="J179" i="1"/>
  <c r="Q178" i="1"/>
  <c r="J178" i="1"/>
  <c r="N178" i="1" s="1"/>
  <c r="O178" i="1" s="1"/>
  <c r="P178" i="1" s="1"/>
  <c r="R178" i="1" s="1"/>
  <c r="T178" i="1" s="1"/>
  <c r="L177" i="1"/>
  <c r="J177" i="1"/>
  <c r="L176" i="1"/>
  <c r="Q175" i="1"/>
  <c r="J175" i="1"/>
  <c r="Q174" i="1"/>
  <c r="J174" i="1"/>
  <c r="N174" i="1" s="1"/>
  <c r="O174" i="1" s="1"/>
  <c r="P174" i="1" s="1"/>
  <c r="Q173" i="1"/>
  <c r="J173" i="1"/>
  <c r="N173" i="1" s="1"/>
  <c r="O173" i="1" s="1"/>
  <c r="P173" i="1" s="1"/>
  <c r="R173" i="1" s="1"/>
  <c r="T173" i="1" s="1"/>
  <c r="Q172" i="1"/>
  <c r="J172" i="1"/>
  <c r="L171" i="1"/>
  <c r="J171" i="1"/>
  <c r="L170" i="1"/>
  <c r="Q170" i="1" s="1"/>
  <c r="Q169" i="1"/>
  <c r="J169" i="1"/>
  <c r="Q168" i="1"/>
  <c r="J168" i="1"/>
  <c r="N168" i="1" s="1"/>
  <c r="O168" i="1" s="1"/>
  <c r="P168" i="1" s="1"/>
  <c r="R168" i="1" s="1"/>
  <c r="T168" i="1" s="1"/>
  <c r="Q167" i="1"/>
  <c r="J167" i="1"/>
  <c r="Q166" i="1"/>
  <c r="J166" i="1"/>
  <c r="Q165" i="1"/>
  <c r="J165" i="1"/>
  <c r="N165" i="1" s="1"/>
  <c r="O165" i="1" s="1"/>
  <c r="P165" i="1" s="1"/>
  <c r="R165" i="1" s="1"/>
  <c r="T165" i="1" s="1"/>
  <c r="Q164" i="1"/>
  <c r="J164" i="1"/>
  <c r="N164" i="1" s="1"/>
  <c r="O164" i="1" s="1"/>
  <c r="P164" i="1" s="1"/>
  <c r="R164" i="1" s="1"/>
  <c r="T164" i="1" s="1"/>
  <c r="V164" i="1" s="1"/>
  <c r="Q163" i="1"/>
  <c r="J163" i="1"/>
  <c r="Q162" i="1"/>
  <c r="J162" i="1"/>
  <c r="N162" i="1" s="1"/>
  <c r="O162" i="1" s="1"/>
  <c r="P162" i="1" s="1"/>
  <c r="R162" i="1" s="1"/>
  <c r="T162" i="1" s="1"/>
  <c r="Q161" i="1"/>
  <c r="J161" i="1"/>
  <c r="Q160" i="1"/>
  <c r="J160" i="1"/>
  <c r="N160" i="1" s="1"/>
  <c r="O160" i="1" s="1"/>
  <c r="P160" i="1" s="1"/>
  <c r="R160" i="1" s="1"/>
  <c r="T160" i="1" s="1"/>
  <c r="L159" i="1"/>
  <c r="Q158" i="1"/>
  <c r="J158" i="1"/>
  <c r="Q157" i="1"/>
  <c r="J157" i="1"/>
  <c r="L156" i="1"/>
  <c r="J156" i="1" s="1"/>
  <c r="L155" i="1"/>
  <c r="J155" i="1"/>
  <c r="L154" i="1"/>
  <c r="Q154" i="1" s="1"/>
  <c r="L153" i="1"/>
  <c r="L152" i="1"/>
  <c r="J152" i="1" s="1"/>
  <c r="N152" i="1" s="1"/>
  <c r="O152" i="1" s="1"/>
  <c r="P152" i="1" s="1"/>
  <c r="Q151" i="1"/>
  <c r="J151" i="1"/>
  <c r="N151" i="1" s="1"/>
  <c r="O151" i="1" s="1"/>
  <c r="P151" i="1" s="1"/>
  <c r="R151" i="1" s="1"/>
  <c r="T151" i="1" s="1"/>
  <c r="Q150" i="1"/>
  <c r="J150" i="1"/>
  <c r="L149" i="1"/>
  <c r="J149" i="1"/>
  <c r="L148" i="1"/>
  <c r="Q148" i="1" s="1"/>
  <c r="Q147" i="1"/>
  <c r="J147" i="1"/>
  <c r="Q146" i="1"/>
  <c r="J146" i="1"/>
  <c r="N146" i="1" s="1"/>
  <c r="O146" i="1" s="1"/>
  <c r="P146" i="1" s="1"/>
  <c r="R146" i="1" s="1"/>
  <c r="T146" i="1" s="1"/>
  <c r="Q145" i="1"/>
  <c r="J145" i="1"/>
  <c r="Q144" i="1"/>
  <c r="J144" i="1"/>
  <c r="Q143" i="1"/>
  <c r="N143" i="1"/>
  <c r="O143" i="1" s="1"/>
  <c r="P143" i="1" s="1"/>
  <c r="R143" i="1" s="1"/>
  <c r="T143" i="1" s="1"/>
  <c r="J143" i="1"/>
  <c r="Q142" i="1"/>
  <c r="J142" i="1"/>
  <c r="Q141" i="1"/>
  <c r="J141" i="1"/>
  <c r="Q140" i="1"/>
  <c r="J140" i="1"/>
  <c r="N140" i="1" s="1"/>
  <c r="O140" i="1" s="1"/>
  <c r="P140" i="1" s="1"/>
  <c r="R140" i="1" s="1"/>
  <c r="T140" i="1" s="1"/>
  <c r="Q139" i="1"/>
  <c r="J139" i="1"/>
  <c r="Q138" i="1"/>
  <c r="N138" i="1"/>
  <c r="O138" i="1" s="1"/>
  <c r="P138" i="1" s="1"/>
  <c r="R138" i="1" s="1"/>
  <c r="T138" i="1" s="1"/>
  <c r="J138" i="1"/>
  <c r="Q137" i="1"/>
  <c r="J137" i="1"/>
  <c r="L136" i="1"/>
  <c r="L182" i="1" s="1"/>
  <c r="S134" i="1"/>
  <c r="S183" i="1" s="1"/>
  <c r="M134" i="1"/>
  <c r="H134" i="1"/>
  <c r="G134" i="1"/>
  <c r="F134" i="1"/>
  <c r="E134" i="1"/>
  <c r="D134" i="1"/>
  <c r="Q133" i="1"/>
  <c r="N133" i="1"/>
  <c r="O133" i="1" s="1"/>
  <c r="P133" i="1" s="1"/>
  <c r="R133" i="1" s="1"/>
  <c r="T133" i="1" s="1"/>
  <c r="J133" i="1"/>
  <c r="Q132" i="1"/>
  <c r="J132" i="1"/>
  <c r="Q131" i="1"/>
  <c r="J131" i="1"/>
  <c r="N131" i="1" s="1"/>
  <c r="O131" i="1" s="1"/>
  <c r="P131" i="1" s="1"/>
  <c r="R131" i="1" s="1"/>
  <c r="T131" i="1" s="1"/>
  <c r="Q130" i="1"/>
  <c r="J130" i="1"/>
  <c r="Q129" i="1"/>
  <c r="N129" i="1"/>
  <c r="O129" i="1" s="1"/>
  <c r="P129" i="1" s="1"/>
  <c r="R129" i="1" s="1"/>
  <c r="T129" i="1" s="1"/>
  <c r="J129" i="1"/>
  <c r="Q128" i="1"/>
  <c r="J128" i="1"/>
  <c r="N128" i="1" s="1"/>
  <c r="O128" i="1" s="1"/>
  <c r="P128" i="1" s="1"/>
  <c r="R128" i="1" s="1"/>
  <c r="T128" i="1" s="1"/>
  <c r="Q127" i="1"/>
  <c r="J127" i="1"/>
  <c r="Q126" i="1"/>
  <c r="J126" i="1"/>
  <c r="Q125" i="1"/>
  <c r="N125" i="1"/>
  <c r="O125" i="1" s="1"/>
  <c r="P125" i="1" s="1"/>
  <c r="R125" i="1" s="1"/>
  <c r="T125" i="1" s="1"/>
  <c r="J125" i="1"/>
  <c r="Q124" i="1"/>
  <c r="J124" i="1"/>
  <c r="Q123" i="1"/>
  <c r="J123" i="1"/>
  <c r="N123" i="1" s="1"/>
  <c r="O123" i="1" s="1"/>
  <c r="P123" i="1" s="1"/>
  <c r="R123" i="1" s="1"/>
  <c r="T123" i="1" s="1"/>
  <c r="L122" i="1"/>
  <c r="Q121" i="1"/>
  <c r="J121" i="1"/>
  <c r="Q120" i="1"/>
  <c r="J120" i="1"/>
  <c r="N120" i="1" s="1"/>
  <c r="O120" i="1" s="1"/>
  <c r="P120" i="1" s="1"/>
  <c r="R120" i="1" s="1"/>
  <c r="T120" i="1" s="1"/>
  <c r="Q119" i="1"/>
  <c r="J119" i="1"/>
  <c r="Q118" i="1"/>
  <c r="J118" i="1"/>
  <c r="L117" i="1"/>
  <c r="J117" i="1"/>
  <c r="L116" i="1"/>
  <c r="Q116" i="1" s="1"/>
  <c r="L115" i="1"/>
  <c r="L114" i="1"/>
  <c r="Q114" i="1" s="1"/>
  <c r="J114" i="1"/>
  <c r="N114" i="1" s="1"/>
  <c r="O114" i="1" s="1"/>
  <c r="P114" i="1" s="1"/>
  <c r="R114" i="1" s="1"/>
  <c r="T114" i="1" s="1"/>
  <c r="Q113" i="1"/>
  <c r="N113" i="1"/>
  <c r="O113" i="1" s="1"/>
  <c r="P113" i="1" s="1"/>
  <c r="R113" i="1" s="1"/>
  <c r="T113" i="1" s="1"/>
  <c r="J113" i="1"/>
  <c r="Q112" i="1"/>
  <c r="J112" i="1"/>
  <c r="L111" i="1"/>
  <c r="J111" i="1" s="1"/>
  <c r="Q110" i="1"/>
  <c r="J110" i="1"/>
  <c r="N110" i="1" s="1"/>
  <c r="O110" i="1" s="1"/>
  <c r="P110" i="1" s="1"/>
  <c r="R110" i="1" s="1"/>
  <c r="T110" i="1" s="1"/>
  <c r="Q109" i="1"/>
  <c r="N109" i="1"/>
  <c r="O109" i="1" s="1"/>
  <c r="P109" i="1" s="1"/>
  <c r="R109" i="1" s="1"/>
  <c r="T109" i="1" s="1"/>
  <c r="J109" i="1"/>
  <c r="Q108" i="1"/>
  <c r="J108" i="1"/>
  <c r="Q107" i="1"/>
  <c r="J107" i="1"/>
  <c r="N107" i="1" s="1"/>
  <c r="O107" i="1" s="1"/>
  <c r="P107" i="1" s="1"/>
  <c r="R107" i="1" s="1"/>
  <c r="T107" i="1" s="1"/>
  <c r="J106" i="1"/>
  <c r="C106" i="1"/>
  <c r="C134" i="1" s="1"/>
  <c r="Q105" i="1"/>
  <c r="J105" i="1"/>
  <c r="Q104" i="1"/>
  <c r="J104" i="1"/>
  <c r="Q103" i="1"/>
  <c r="J103" i="1"/>
  <c r="Q102" i="1"/>
  <c r="J102" i="1"/>
  <c r="Q101" i="1"/>
  <c r="J101" i="1"/>
  <c r="N101" i="1" s="1"/>
  <c r="O101" i="1" s="1"/>
  <c r="P101" i="1" s="1"/>
  <c r="R101" i="1" s="1"/>
  <c r="T101" i="1" s="1"/>
  <c r="Q100" i="1"/>
  <c r="N100" i="1"/>
  <c r="O100" i="1" s="1"/>
  <c r="P100" i="1" s="1"/>
  <c r="R100" i="1" s="1"/>
  <c r="T100" i="1" s="1"/>
  <c r="J100" i="1"/>
  <c r="Q99" i="1"/>
  <c r="J99" i="1"/>
  <c r="Q98" i="1"/>
  <c r="J98" i="1"/>
  <c r="N98" i="1" s="1"/>
  <c r="O98" i="1" s="1"/>
  <c r="P98" i="1" s="1"/>
  <c r="R98" i="1" s="1"/>
  <c r="T98" i="1" s="1"/>
  <c r="Q97" i="1"/>
  <c r="J97" i="1"/>
  <c r="Q96" i="1"/>
  <c r="J96" i="1"/>
  <c r="Q95" i="1"/>
  <c r="J95" i="1"/>
  <c r="N95" i="1" s="1"/>
  <c r="O95" i="1" s="1"/>
  <c r="P95" i="1" s="1"/>
  <c r="R95" i="1" s="1"/>
  <c r="T95" i="1" s="1"/>
  <c r="Q94" i="1"/>
  <c r="N94" i="1"/>
  <c r="O94" i="1" s="1"/>
  <c r="P94" i="1" s="1"/>
  <c r="R94" i="1" s="1"/>
  <c r="T94" i="1" s="1"/>
  <c r="J94" i="1"/>
  <c r="L93" i="1"/>
  <c r="J93" i="1" s="1"/>
  <c r="Q92" i="1"/>
  <c r="J92" i="1"/>
  <c r="Q91" i="1"/>
  <c r="J91" i="1"/>
  <c r="Q90" i="1"/>
  <c r="J90" i="1"/>
  <c r="Q89" i="1"/>
  <c r="N89" i="1"/>
  <c r="O89" i="1" s="1"/>
  <c r="P89" i="1" s="1"/>
  <c r="R89" i="1" s="1"/>
  <c r="T89" i="1" s="1"/>
  <c r="J89" i="1"/>
  <c r="Q88" i="1"/>
  <c r="J88" i="1"/>
  <c r="Q87" i="1"/>
  <c r="J87" i="1"/>
  <c r="N87" i="1" s="1"/>
  <c r="O87" i="1" s="1"/>
  <c r="P87" i="1" s="1"/>
  <c r="R87" i="1" s="1"/>
  <c r="T87" i="1" s="1"/>
  <c r="Q86" i="1"/>
  <c r="J86" i="1"/>
  <c r="Q85" i="1"/>
  <c r="N85" i="1"/>
  <c r="O85" i="1" s="1"/>
  <c r="P85" i="1" s="1"/>
  <c r="R85" i="1" s="1"/>
  <c r="T85" i="1" s="1"/>
  <c r="J85" i="1"/>
  <c r="Q84" i="1"/>
  <c r="J84" i="1"/>
  <c r="N84" i="1" s="1"/>
  <c r="O84" i="1" s="1"/>
  <c r="P84" i="1" s="1"/>
  <c r="R84" i="1" s="1"/>
  <c r="T84" i="1" s="1"/>
  <c r="V84" i="1" s="1"/>
  <c r="Q83" i="1"/>
  <c r="J83" i="1"/>
  <c r="Q82" i="1"/>
  <c r="N82" i="1"/>
  <c r="O82" i="1" s="1"/>
  <c r="P82" i="1" s="1"/>
  <c r="R82" i="1" s="1"/>
  <c r="T82" i="1" s="1"/>
  <c r="J82" i="1"/>
  <c r="Q81" i="1"/>
  <c r="J81" i="1"/>
  <c r="L80" i="1"/>
  <c r="J80" i="1" s="1"/>
  <c r="L79" i="1"/>
  <c r="Q79" i="1" s="1"/>
  <c r="Q78" i="1"/>
  <c r="J78" i="1"/>
  <c r="Q77" i="1"/>
  <c r="N77" i="1"/>
  <c r="O77" i="1" s="1"/>
  <c r="P77" i="1" s="1"/>
  <c r="R77" i="1" s="1"/>
  <c r="T77" i="1" s="1"/>
  <c r="J77" i="1"/>
  <c r="Q76" i="1"/>
  <c r="J76" i="1"/>
  <c r="N76" i="1" s="1"/>
  <c r="O76" i="1" s="1"/>
  <c r="P76" i="1" s="1"/>
  <c r="R76" i="1" s="1"/>
  <c r="T76" i="1" s="1"/>
  <c r="Q75" i="1"/>
  <c r="J75" i="1"/>
  <c r="Q74" i="1"/>
  <c r="N74" i="1"/>
  <c r="O74" i="1" s="1"/>
  <c r="P74" i="1" s="1"/>
  <c r="R74" i="1" s="1"/>
  <c r="T74" i="1" s="1"/>
  <c r="J74" i="1"/>
  <c r="Q73" i="1"/>
  <c r="J73" i="1"/>
  <c r="Q72" i="1"/>
  <c r="J72" i="1"/>
  <c r="N72" i="1" s="1"/>
  <c r="O72" i="1" s="1"/>
  <c r="P72" i="1" s="1"/>
  <c r="R72" i="1" s="1"/>
  <c r="T72" i="1" s="1"/>
  <c r="Q71" i="1"/>
  <c r="N71" i="1"/>
  <c r="O71" i="1" s="1"/>
  <c r="P71" i="1" s="1"/>
  <c r="R71" i="1" s="1"/>
  <c r="T71" i="1" s="1"/>
  <c r="J71" i="1"/>
  <c r="Q70" i="1"/>
  <c r="J70" i="1"/>
  <c r="L69" i="1"/>
  <c r="J69" i="1" s="1"/>
  <c r="Q68" i="1"/>
  <c r="J68" i="1"/>
  <c r="N68" i="1" s="1"/>
  <c r="O68" i="1" s="1"/>
  <c r="P68" i="1" s="1"/>
  <c r="R68" i="1" s="1"/>
  <c r="T68" i="1" s="1"/>
  <c r="L67" i="1"/>
  <c r="L66" i="1"/>
  <c r="Q66" i="1" s="1"/>
  <c r="L65" i="1"/>
  <c r="J65" i="1" s="1"/>
  <c r="Q64" i="1"/>
  <c r="J64" i="1"/>
  <c r="N64" i="1" s="1"/>
  <c r="O64" i="1" s="1"/>
  <c r="P64" i="1" s="1"/>
  <c r="R64" i="1" s="1"/>
  <c r="T64" i="1" s="1"/>
  <c r="Q63" i="1"/>
  <c r="J63" i="1"/>
  <c r="Q62" i="1"/>
  <c r="N62" i="1"/>
  <c r="O62" i="1" s="1"/>
  <c r="P62" i="1" s="1"/>
  <c r="R62" i="1" s="1"/>
  <c r="T62" i="1" s="1"/>
  <c r="J62" i="1"/>
  <c r="Q61" i="1"/>
  <c r="J61" i="1"/>
  <c r="N61" i="1" s="1"/>
  <c r="O61" i="1" s="1"/>
  <c r="P61" i="1" s="1"/>
  <c r="R61" i="1" s="1"/>
  <c r="T61" i="1" s="1"/>
  <c r="L60" i="1"/>
  <c r="Q60" i="1" s="1"/>
  <c r="J60" i="1"/>
  <c r="N60" i="1" s="1"/>
  <c r="O60" i="1" s="1"/>
  <c r="P60" i="1" s="1"/>
  <c r="L59" i="1"/>
  <c r="J59" i="1"/>
  <c r="Q58" i="1"/>
  <c r="N58" i="1"/>
  <c r="O58" i="1" s="1"/>
  <c r="P58" i="1" s="1"/>
  <c r="R58" i="1" s="1"/>
  <c r="T58" i="1" s="1"/>
  <c r="J58" i="1"/>
  <c r="Q57" i="1"/>
  <c r="J57" i="1"/>
  <c r="L56" i="1"/>
  <c r="J56" i="1" s="1"/>
  <c r="Q55" i="1"/>
  <c r="J55" i="1"/>
  <c r="N55" i="1" s="1"/>
  <c r="O55" i="1" s="1"/>
  <c r="P55" i="1" s="1"/>
  <c r="R55" i="1" s="1"/>
  <c r="T55" i="1" s="1"/>
  <c r="Q54" i="1"/>
  <c r="J54" i="1"/>
  <c r="Q53" i="1"/>
  <c r="N53" i="1"/>
  <c r="O53" i="1" s="1"/>
  <c r="P53" i="1" s="1"/>
  <c r="R53" i="1" s="1"/>
  <c r="T53" i="1" s="1"/>
  <c r="J53" i="1"/>
  <c r="Q52" i="1"/>
  <c r="J52" i="1"/>
  <c r="N52" i="1" s="1"/>
  <c r="O52" i="1" s="1"/>
  <c r="P52" i="1" s="1"/>
  <c r="R52" i="1" s="1"/>
  <c r="T52" i="1" s="1"/>
  <c r="V52" i="1" s="1"/>
  <c r="Q51" i="1"/>
  <c r="J51" i="1"/>
  <c r="Q50" i="1"/>
  <c r="N50" i="1"/>
  <c r="O50" i="1" s="1"/>
  <c r="P50" i="1" s="1"/>
  <c r="R50" i="1" s="1"/>
  <c r="T50" i="1" s="1"/>
  <c r="J50" i="1"/>
  <c r="Q49" i="1"/>
  <c r="J49" i="1"/>
  <c r="Q48" i="1"/>
  <c r="J48" i="1"/>
  <c r="Q47" i="1"/>
  <c r="J47" i="1"/>
  <c r="N47" i="1" s="1"/>
  <c r="O47" i="1" s="1"/>
  <c r="P47" i="1" s="1"/>
  <c r="R47" i="1" s="1"/>
  <c r="T47" i="1" s="1"/>
  <c r="Q46" i="1"/>
  <c r="J46" i="1"/>
  <c r="Q45" i="1"/>
  <c r="N45" i="1"/>
  <c r="O45" i="1" s="1"/>
  <c r="P45" i="1" s="1"/>
  <c r="R45" i="1" s="1"/>
  <c r="T45" i="1" s="1"/>
  <c r="J45" i="1"/>
  <c r="Q44" i="1"/>
  <c r="J44" i="1"/>
  <c r="Q43" i="1"/>
  <c r="J43" i="1"/>
  <c r="N43" i="1" s="1"/>
  <c r="O43" i="1" s="1"/>
  <c r="P43" i="1" s="1"/>
  <c r="R43" i="1" s="1"/>
  <c r="T43" i="1" s="1"/>
  <c r="Q42" i="1"/>
  <c r="J42" i="1"/>
  <c r="L41" i="1"/>
  <c r="J41" i="1"/>
  <c r="Q40" i="1"/>
  <c r="N40" i="1"/>
  <c r="O40" i="1" s="1"/>
  <c r="P40" i="1" s="1"/>
  <c r="R40" i="1" s="1"/>
  <c r="T40" i="1" s="1"/>
  <c r="J40" i="1"/>
  <c r="Q39" i="1"/>
  <c r="J39" i="1"/>
  <c r="Q38" i="1"/>
  <c r="J38" i="1"/>
  <c r="Q37" i="1"/>
  <c r="J37" i="1"/>
  <c r="N37" i="1" s="1"/>
  <c r="O37" i="1" s="1"/>
  <c r="P37" i="1" s="1"/>
  <c r="R37" i="1" s="1"/>
  <c r="T37" i="1" s="1"/>
  <c r="Q36" i="1"/>
  <c r="N36" i="1"/>
  <c r="O36" i="1" s="1"/>
  <c r="P36" i="1" s="1"/>
  <c r="R36" i="1" s="1"/>
  <c r="T36" i="1" s="1"/>
  <c r="J36" i="1"/>
  <c r="Q35" i="1"/>
  <c r="J35" i="1"/>
  <c r="Q34" i="1"/>
  <c r="J34" i="1"/>
  <c r="Q33" i="1"/>
  <c r="J33" i="1"/>
  <c r="N33" i="1" s="1"/>
  <c r="O33" i="1" s="1"/>
  <c r="P33" i="1" s="1"/>
  <c r="R33" i="1" s="1"/>
  <c r="T33" i="1" s="1"/>
  <c r="Q32" i="1"/>
  <c r="J32" i="1"/>
  <c r="Q31" i="1"/>
  <c r="N31" i="1"/>
  <c r="O31" i="1" s="1"/>
  <c r="P31" i="1" s="1"/>
  <c r="R31" i="1" s="1"/>
  <c r="T31" i="1" s="1"/>
  <c r="J31" i="1"/>
  <c r="Q30" i="1"/>
  <c r="J30" i="1"/>
  <c r="N30" i="1" s="1"/>
  <c r="O30" i="1" s="1"/>
  <c r="P30" i="1" s="1"/>
  <c r="R30" i="1" s="1"/>
  <c r="T30" i="1" s="1"/>
  <c r="L29" i="1"/>
  <c r="L28" i="1"/>
  <c r="Q28" i="1" s="1"/>
  <c r="Q27" i="1"/>
  <c r="J27" i="1"/>
  <c r="N27" i="1" s="1"/>
  <c r="O27" i="1" s="1"/>
  <c r="P27" i="1" s="1"/>
  <c r="R27" i="1" s="1"/>
  <c r="T27" i="1" s="1"/>
  <c r="Q26" i="1"/>
  <c r="N26" i="1"/>
  <c r="O26" i="1" s="1"/>
  <c r="P26" i="1" s="1"/>
  <c r="R26" i="1" s="1"/>
  <c r="T26" i="1" s="1"/>
  <c r="J26" i="1"/>
  <c r="Q25" i="1"/>
  <c r="J25" i="1"/>
  <c r="Q24" i="1"/>
  <c r="J24" i="1"/>
  <c r="N24" i="1" s="1"/>
  <c r="O24" i="1" s="1"/>
  <c r="P24" i="1" s="1"/>
  <c r="R24" i="1" s="1"/>
  <c r="T24" i="1" s="1"/>
  <c r="L23" i="1"/>
  <c r="L22" i="1"/>
  <c r="Q22" i="1" s="1"/>
  <c r="Q21" i="1"/>
  <c r="J21" i="1"/>
  <c r="Q20" i="1"/>
  <c r="J20" i="1"/>
  <c r="N20" i="1" s="1"/>
  <c r="O20" i="1" s="1"/>
  <c r="P20" i="1" s="1"/>
  <c r="R20" i="1" s="1"/>
  <c r="T20" i="1" s="1"/>
  <c r="Q19" i="1"/>
  <c r="J19" i="1"/>
  <c r="Q18" i="1"/>
  <c r="N18" i="1"/>
  <c r="O18" i="1" s="1"/>
  <c r="P18" i="1" s="1"/>
  <c r="R18" i="1" s="1"/>
  <c r="T18" i="1" s="1"/>
  <c r="J18" i="1"/>
  <c r="Q17" i="1"/>
  <c r="J17" i="1"/>
  <c r="L16" i="1"/>
  <c r="J16" i="1" s="1"/>
  <c r="L15" i="1"/>
  <c r="L134" i="1" s="1"/>
  <c r="Q14" i="1"/>
  <c r="J14" i="1"/>
  <c r="Q13" i="1"/>
  <c r="N13" i="1"/>
  <c r="O13" i="1" s="1"/>
  <c r="P13" i="1" s="1"/>
  <c r="R13" i="1" s="1"/>
  <c r="T13" i="1" s="1"/>
  <c r="J13" i="1"/>
  <c r="Q12" i="1"/>
  <c r="J12" i="1"/>
  <c r="Q11" i="1"/>
  <c r="J11" i="1"/>
  <c r="Q10" i="1"/>
  <c r="J10" i="1"/>
  <c r="N10" i="1" s="1"/>
  <c r="O10" i="1" s="1"/>
  <c r="P10" i="1" s="1"/>
  <c r="R10" i="1" s="1"/>
  <c r="T10" i="1" s="1"/>
  <c r="Q9" i="1"/>
  <c r="J9" i="1"/>
  <c r="Q8" i="1"/>
  <c r="N8" i="1"/>
  <c r="O8" i="1" s="1"/>
  <c r="J8" i="1"/>
  <c r="C184" i="1"/>
  <c r="C255" i="1"/>
  <c r="J22" i="1" l="1"/>
  <c r="J28" i="1"/>
  <c r="N28" i="1" s="1"/>
  <c r="O28" i="1" s="1"/>
  <c r="P28" i="1" s="1"/>
  <c r="R28" i="1" s="1"/>
  <c r="T28" i="1" s="1"/>
  <c r="J66" i="1"/>
  <c r="N66" i="1" s="1"/>
  <c r="O66" i="1" s="1"/>
  <c r="P66" i="1" s="1"/>
  <c r="V36" i="1"/>
  <c r="Q106" i="1"/>
  <c r="J136" i="1"/>
  <c r="R174" i="1"/>
  <c r="T174" i="1" s="1"/>
  <c r="O42" i="2"/>
  <c r="Q41" i="2"/>
  <c r="S41" i="2" s="1"/>
  <c r="M9" i="2"/>
  <c r="P8" i="1"/>
  <c r="N9" i="1"/>
  <c r="O9" i="1" s="1"/>
  <c r="P9" i="1" s="1"/>
  <c r="R9" i="1" s="1"/>
  <c r="T9" i="1" s="1"/>
  <c r="N11" i="1"/>
  <c r="O11" i="1" s="1"/>
  <c r="P11" i="1" s="1"/>
  <c r="R11" i="1" s="1"/>
  <c r="T11" i="1" s="1"/>
  <c r="N12" i="1"/>
  <c r="O12" i="1" s="1"/>
  <c r="P12" i="1" s="1"/>
  <c r="R12" i="1" s="1"/>
  <c r="T12" i="1" s="1"/>
  <c r="N14" i="1"/>
  <c r="O14" i="1" s="1"/>
  <c r="P14" i="1" s="1"/>
  <c r="R14" i="1" s="1"/>
  <c r="T14" i="1" s="1"/>
  <c r="J15" i="1"/>
  <c r="Q16" i="1"/>
  <c r="N17" i="1"/>
  <c r="O17" i="1" s="1"/>
  <c r="P17" i="1" s="1"/>
  <c r="R17" i="1" s="1"/>
  <c r="T17" i="1" s="1"/>
  <c r="N19" i="1"/>
  <c r="O19" i="1" s="1"/>
  <c r="P19" i="1" s="1"/>
  <c r="R19" i="1" s="1"/>
  <c r="T19" i="1" s="1"/>
  <c r="N21" i="1"/>
  <c r="O21" i="1" s="1"/>
  <c r="P21" i="1" s="1"/>
  <c r="R21" i="1" s="1"/>
  <c r="T21" i="1" s="1"/>
  <c r="V26" i="1"/>
  <c r="V30" i="1"/>
  <c r="R60" i="1"/>
  <c r="T60" i="1" s="1"/>
  <c r="V61" i="1"/>
  <c r="R66" i="1"/>
  <c r="T66" i="1" s="1"/>
  <c r="V71" i="1"/>
  <c r="V76" i="1"/>
  <c r="Q15" i="1"/>
  <c r="N16" i="1"/>
  <c r="O16" i="1" s="1"/>
  <c r="P16" i="1" s="1"/>
  <c r="R16" i="1" s="1"/>
  <c r="T16" i="1" s="1"/>
  <c r="N22" i="1"/>
  <c r="O22" i="1" s="1"/>
  <c r="P22" i="1" s="1"/>
  <c r="R22" i="1" s="1"/>
  <c r="T22" i="1" s="1"/>
  <c r="Q23" i="1"/>
  <c r="J23" i="1"/>
  <c r="N25" i="1"/>
  <c r="O25" i="1" s="1"/>
  <c r="P25" i="1" s="1"/>
  <c r="R25" i="1" s="1"/>
  <c r="T25" i="1" s="1"/>
  <c r="J29" i="1"/>
  <c r="N32" i="1"/>
  <c r="O32" i="1" s="1"/>
  <c r="P32" i="1" s="1"/>
  <c r="R32" i="1" s="1"/>
  <c r="T32" i="1" s="1"/>
  <c r="N34" i="1"/>
  <c r="O34" i="1" s="1"/>
  <c r="P34" i="1" s="1"/>
  <c r="R34" i="1" s="1"/>
  <c r="T34" i="1" s="1"/>
  <c r="N35" i="1"/>
  <c r="O35" i="1" s="1"/>
  <c r="P35" i="1" s="1"/>
  <c r="R35" i="1" s="1"/>
  <c r="T35" i="1" s="1"/>
  <c r="N38" i="1"/>
  <c r="O38" i="1" s="1"/>
  <c r="P38" i="1" s="1"/>
  <c r="R38" i="1" s="1"/>
  <c r="T38" i="1" s="1"/>
  <c r="V38" i="1" s="1"/>
  <c r="N39" i="1"/>
  <c r="O39" i="1" s="1"/>
  <c r="P39" i="1" s="1"/>
  <c r="R39" i="1" s="1"/>
  <c r="T39" i="1" s="1"/>
  <c r="Q41" i="1"/>
  <c r="N42" i="1"/>
  <c r="O42" i="1" s="1"/>
  <c r="P42" i="1" s="1"/>
  <c r="R42" i="1" s="1"/>
  <c r="T42" i="1" s="1"/>
  <c r="N44" i="1"/>
  <c r="O44" i="1" s="1"/>
  <c r="P44" i="1" s="1"/>
  <c r="R44" i="1" s="1"/>
  <c r="T44" i="1" s="1"/>
  <c r="N46" i="1"/>
  <c r="O46" i="1" s="1"/>
  <c r="P46" i="1" s="1"/>
  <c r="R46" i="1" s="1"/>
  <c r="T46" i="1" s="1"/>
  <c r="N48" i="1"/>
  <c r="O48" i="1" s="1"/>
  <c r="P48" i="1" s="1"/>
  <c r="R48" i="1" s="1"/>
  <c r="T48" i="1" s="1"/>
  <c r="N49" i="1"/>
  <c r="O49" i="1" s="1"/>
  <c r="P49" i="1" s="1"/>
  <c r="R49" i="1" s="1"/>
  <c r="T49" i="1" s="1"/>
  <c r="N51" i="1"/>
  <c r="O51" i="1" s="1"/>
  <c r="P51" i="1" s="1"/>
  <c r="R51" i="1" s="1"/>
  <c r="T51" i="1" s="1"/>
  <c r="N54" i="1"/>
  <c r="O54" i="1" s="1"/>
  <c r="P54" i="1" s="1"/>
  <c r="R54" i="1" s="1"/>
  <c r="T54" i="1" s="1"/>
  <c r="Q56" i="1"/>
  <c r="N57" i="1"/>
  <c r="O57" i="1" s="1"/>
  <c r="P57" i="1" s="1"/>
  <c r="R57" i="1" s="1"/>
  <c r="T57" i="1" s="1"/>
  <c r="Q59" i="1"/>
  <c r="N63" i="1"/>
  <c r="O63" i="1" s="1"/>
  <c r="P63" i="1" s="1"/>
  <c r="R63" i="1" s="1"/>
  <c r="T63" i="1" s="1"/>
  <c r="Q65" i="1"/>
  <c r="J67" i="1"/>
  <c r="Q69" i="1"/>
  <c r="N70" i="1"/>
  <c r="O70" i="1" s="1"/>
  <c r="P70" i="1" s="1"/>
  <c r="R70" i="1" s="1"/>
  <c r="T70" i="1" s="1"/>
  <c r="N73" i="1"/>
  <c r="O73" i="1" s="1"/>
  <c r="P73" i="1" s="1"/>
  <c r="R73" i="1" s="1"/>
  <c r="T73" i="1" s="1"/>
  <c r="N75" i="1"/>
  <c r="O75" i="1" s="1"/>
  <c r="P75" i="1" s="1"/>
  <c r="R75" i="1" s="1"/>
  <c r="T75" i="1" s="1"/>
  <c r="N78" i="1"/>
  <c r="O78" i="1" s="1"/>
  <c r="P78" i="1" s="1"/>
  <c r="R78" i="1" s="1"/>
  <c r="T78" i="1" s="1"/>
  <c r="J79" i="1"/>
  <c r="Q80" i="1"/>
  <c r="N81" i="1"/>
  <c r="O81" i="1" s="1"/>
  <c r="P81" i="1" s="1"/>
  <c r="R81" i="1" s="1"/>
  <c r="T81" i="1" s="1"/>
  <c r="N83" i="1"/>
  <c r="O83" i="1" s="1"/>
  <c r="P83" i="1" s="1"/>
  <c r="R83" i="1" s="1"/>
  <c r="T83" i="1" s="1"/>
  <c r="N86" i="1"/>
  <c r="O86" i="1" s="1"/>
  <c r="P86" i="1" s="1"/>
  <c r="R86" i="1" s="1"/>
  <c r="T86" i="1" s="1"/>
  <c r="N88" i="1"/>
  <c r="O88" i="1" s="1"/>
  <c r="P88" i="1" s="1"/>
  <c r="R88" i="1" s="1"/>
  <c r="T88" i="1" s="1"/>
  <c r="V109" i="1"/>
  <c r="Q29" i="1"/>
  <c r="N41" i="1"/>
  <c r="O41" i="1" s="1"/>
  <c r="P41" i="1" s="1"/>
  <c r="R41" i="1" s="1"/>
  <c r="T41" i="1" s="1"/>
  <c r="N56" i="1"/>
  <c r="O56" i="1" s="1"/>
  <c r="P56" i="1" s="1"/>
  <c r="R56" i="1" s="1"/>
  <c r="T56" i="1" s="1"/>
  <c r="N59" i="1"/>
  <c r="O59" i="1" s="1"/>
  <c r="P59" i="1" s="1"/>
  <c r="R59" i="1" s="1"/>
  <c r="T59" i="1" s="1"/>
  <c r="N65" i="1"/>
  <c r="O65" i="1" s="1"/>
  <c r="P65" i="1" s="1"/>
  <c r="R65" i="1" s="1"/>
  <c r="T65" i="1" s="1"/>
  <c r="Q67" i="1"/>
  <c r="N69" i="1"/>
  <c r="O69" i="1" s="1"/>
  <c r="P69" i="1" s="1"/>
  <c r="R69" i="1" s="1"/>
  <c r="T69" i="1" s="1"/>
  <c r="N80" i="1"/>
  <c r="O80" i="1" s="1"/>
  <c r="P80" i="1" s="1"/>
  <c r="R80" i="1" s="1"/>
  <c r="T80" i="1" s="1"/>
  <c r="N93" i="1"/>
  <c r="O93" i="1" s="1"/>
  <c r="P93" i="1" s="1"/>
  <c r="N90" i="1"/>
  <c r="O90" i="1" s="1"/>
  <c r="P90" i="1" s="1"/>
  <c r="R90" i="1" s="1"/>
  <c r="T90" i="1" s="1"/>
  <c r="N92" i="1"/>
  <c r="O92" i="1" s="1"/>
  <c r="P92" i="1" s="1"/>
  <c r="R92" i="1" s="1"/>
  <c r="T92" i="1" s="1"/>
  <c r="Q93" i="1"/>
  <c r="N97" i="1"/>
  <c r="O97" i="1" s="1"/>
  <c r="P97" i="1" s="1"/>
  <c r="R97" i="1" s="1"/>
  <c r="T97" i="1" s="1"/>
  <c r="V97" i="1" s="1"/>
  <c r="N103" i="1"/>
  <c r="O103" i="1" s="1"/>
  <c r="P103" i="1" s="1"/>
  <c r="R103" i="1" s="1"/>
  <c r="T103" i="1" s="1"/>
  <c r="N105" i="1"/>
  <c r="O105" i="1" s="1"/>
  <c r="P105" i="1" s="1"/>
  <c r="R105" i="1" s="1"/>
  <c r="T105" i="1" s="1"/>
  <c r="N106" i="1"/>
  <c r="O106" i="1" s="1"/>
  <c r="P106" i="1" s="1"/>
  <c r="R106" i="1" s="1"/>
  <c r="T106" i="1" s="1"/>
  <c r="N108" i="1"/>
  <c r="O108" i="1" s="1"/>
  <c r="P108" i="1" s="1"/>
  <c r="R108" i="1" s="1"/>
  <c r="T108" i="1" s="1"/>
  <c r="Q111" i="1"/>
  <c r="N112" i="1"/>
  <c r="O112" i="1" s="1"/>
  <c r="P112" i="1" s="1"/>
  <c r="R112" i="1" s="1"/>
  <c r="T112" i="1" s="1"/>
  <c r="J115" i="1"/>
  <c r="J116" i="1"/>
  <c r="Q117" i="1"/>
  <c r="N118" i="1"/>
  <c r="O118" i="1" s="1"/>
  <c r="P118" i="1" s="1"/>
  <c r="R118" i="1" s="1"/>
  <c r="T118" i="1" s="1"/>
  <c r="V118" i="1" s="1"/>
  <c r="N119" i="1"/>
  <c r="O119" i="1" s="1"/>
  <c r="P119" i="1" s="1"/>
  <c r="R119" i="1" s="1"/>
  <c r="T119" i="1" s="1"/>
  <c r="N121" i="1"/>
  <c r="O121" i="1" s="1"/>
  <c r="P121" i="1" s="1"/>
  <c r="R121" i="1" s="1"/>
  <c r="T121" i="1" s="1"/>
  <c r="J122" i="1"/>
  <c r="N124" i="1"/>
  <c r="O124" i="1" s="1"/>
  <c r="P124" i="1" s="1"/>
  <c r="R124" i="1" s="1"/>
  <c r="T124" i="1" s="1"/>
  <c r="N126" i="1"/>
  <c r="O126" i="1" s="1"/>
  <c r="P126" i="1" s="1"/>
  <c r="R126" i="1" s="1"/>
  <c r="T126" i="1" s="1"/>
  <c r="V128" i="1"/>
  <c r="N91" i="1"/>
  <c r="O91" i="1" s="1"/>
  <c r="P91" i="1" s="1"/>
  <c r="R91" i="1" s="1"/>
  <c r="T91" i="1" s="1"/>
  <c r="N96" i="1"/>
  <c r="O96" i="1" s="1"/>
  <c r="P96" i="1" s="1"/>
  <c r="R96" i="1" s="1"/>
  <c r="T96" i="1" s="1"/>
  <c r="V95" i="1" s="1"/>
  <c r="N99" i="1"/>
  <c r="O99" i="1" s="1"/>
  <c r="P99" i="1" s="1"/>
  <c r="R99" i="1" s="1"/>
  <c r="T99" i="1" s="1"/>
  <c r="N102" i="1"/>
  <c r="O102" i="1" s="1"/>
  <c r="P102" i="1" s="1"/>
  <c r="R102" i="1" s="1"/>
  <c r="T102" i="1" s="1"/>
  <c r="V101" i="1" s="1"/>
  <c r="N104" i="1"/>
  <c r="O104" i="1" s="1"/>
  <c r="P104" i="1" s="1"/>
  <c r="R104" i="1" s="1"/>
  <c r="T104" i="1" s="1"/>
  <c r="N111" i="1"/>
  <c r="O111" i="1" s="1"/>
  <c r="P111" i="1" s="1"/>
  <c r="R111" i="1" s="1"/>
  <c r="T111" i="1" s="1"/>
  <c r="Q115" i="1"/>
  <c r="N117" i="1"/>
  <c r="O117" i="1" s="1"/>
  <c r="P117" i="1" s="1"/>
  <c r="R117" i="1" s="1"/>
  <c r="T117" i="1" s="1"/>
  <c r="Q122" i="1"/>
  <c r="N127" i="1"/>
  <c r="O127" i="1" s="1"/>
  <c r="P127" i="1" s="1"/>
  <c r="R127" i="1" s="1"/>
  <c r="T127" i="1" s="1"/>
  <c r="L183" i="1"/>
  <c r="Q136" i="1"/>
  <c r="N137" i="1"/>
  <c r="O137" i="1" s="1"/>
  <c r="P137" i="1" s="1"/>
  <c r="R137" i="1" s="1"/>
  <c r="T137" i="1" s="1"/>
  <c r="N139" i="1"/>
  <c r="O139" i="1" s="1"/>
  <c r="P139" i="1" s="1"/>
  <c r="R139" i="1" s="1"/>
  <c r="T139" i="1" s="1"/>
  <c r="N141" i="1"/>
  <c r="O141" i="1" s="1"/>
  <c r="P141" i="1" s="1"/>
  <c r="R141" i="1" s="1"/>
  <c r="T141" i="1" s="1"/>
  <c r="N142" i="1"/>
  <c r="O142" i="1" s="1"/>
  <c r="P142" i="1" s="1"/>
  <c r="R142" i="1" s="1"/>
  <c r="T142" i="1" s="1"/>
  <c r="N144" i="1"/>
  <c r="O144" i="1" s="1"/>
  <c r="P144" i="1" s="1"/>
  <c r="R144" i="1" s="1"/>
  <c r="T144" i="1" s="1"/>
  <c r="N145" i="1"/>
  <c r="O145" i="1" s="1"/>
  <c r="P145" i="1" s="1"/>
  <c r="R145" i="1" s="1"/>
  <c r="T145" i="1" s="1"/>
  <c r="N147" i="1"/>
  <c r="O147" i="1" s="1"/>
  <c r="P147" i="1" s="1"/>
  <c r="R147" i="1" s="1"/>
  <c r="T147" i="1" s="1"/>
  <c r="J148" i="1"/>
  <c r="Q149" i="1"/>
  <c r="N150" i="1"/>
  <c r="O150" i="1" s="1"/>
  <c r="P150" i="1" s="1"/>
  <c r="R150" i="1" s="1"/>
  <c r="T150" i="1" s="1"/>
  <c r="Q152" i="1"/>
  <c r="J153" i="1"/>
  <c r="J154" i="1"/>
  <c r="Q155" i="1"/>
  <c r="Q156" i="1"/>
  <c r="N157" i="1"/>
  <c r="O157" i="1" s="1"/>
  <c r="P157" i="1" s="1"/>
  <c r="R157" i="1" s="1"/>
  <c r="T157" i="1" s="1"/>
  <c r="V157" i="1" s="1"/>
  <c r="N158" i="1"/>
  <c r="O158" i="1" s="1"/>
  <c r="P158" i="1" s="1"/>
  <c r="R158" i="1" s="1"/>
  <c r="T158" i="1" s="1"/>
  <c r="N130" i="1"/>
  <c r="O130" i="1" s="1"/>
  <c r="P130" i="1" s="1"/>
  <c r="R130" i="1" s="1"/>
  <c r="T130" i="1" s="1"/>
  <c r="N132" i="1"/>
  <c r="O132" i="1" s="1"/>
  <c r="P132" i="1" s="1"/>
  <c r="R132" i="1" s="1"/>
  <c r="T132" i="1" s="1"/>
  <c r="N136" i="1"/>
  <c r="N149" i="1"/>
  <c r="O149" i="1" s="1"/>
  <c r="P149" i="1" s="1"/>
  <c r="R149" i="1" s="1"/>
  <c r="T149" i="1" s="1"/>
  <c r="Q153" i="1"/>
  <c r="N155" i="1"/>
  <c r="O155" i="1" s="1"/>
  <c r="P155" i="1" s="1"/>
  <c r="R155" i="1" s="1"/>
  <c r="T155" i="1" s="1"/>
  <c r="N156" i="1"/>
  <c r="O156" i="1" s="1"/>
  <c r="P156" i="1" s="1"/>
  <c r="R156" i="1" s="1"/>
  <c r="T156" i="1" s="1"/>
  <c r="J159" i="1"/>
  <c r="N161" i="1"/>
  <c r="O161" i="1" s="1"/>
  <c r="P161" i="1" s="1"/>
  <c r="R161" i="1" s="1"/>
  <c r="T161" i="1" s="1"/>
  <c r="N163" i="1"/>
  <c r="O163" i="1" s="1"/>
  <c r="P163" i="1" s="1"/>
  <c r="R163" i="1" s="1"/>
  <c r="T163" i="1" s="1"/>
  <c r="N166" i="1"/>
  <c r="O166" i="1" s="1"/>
  <c r="P166" i="1" s="1"/>
  <c r="R166" i="1" s="1"/>
  <c r="T166" i="1" s="1"/>
  <c r="N167" i="1"/>
  <c r="O167" i="1" s="1"/>
  <c r="P167" i="1" s="1"/>
  <c r="R167" i="1" s="1"/>
  <c r="T167" i="1" s="1"/>
  <c r="N169" i="1"/>
  <c r="O169" i="1" s="1"/>
  <c r="P169" i="1" s="1"/>
  <c r="R169" i="1" s="1"/>
  <c r="T169" i="1" s="1"/>
  <c r="J170" i="1"/>
  <c r="Q171" i="1"/>
  <c r="N172" i="1"/>
  <c r="O172" i="1" s="1"/>
  <c r="P172" i="1" s="1"/>
  <c r="R172" i="1" s="1"/>
  <c r="T172" i="1" s="1"/>
  <c r="C183" i="1"/>
  <c r="E183" i="1"/>
  <c r="G183" i="1"/>
  <c r="M183" i="1"/>
  <c r="Q159" i="1"/>
  <c r="N171" i="1"/>
  <c r="O171" i="1" s="1"/>
  <c r="P171" i="1" s="1"/>
  <c r="R171" i="1" s="1"/>
  <c r="T171" i="1" s="1"/>
  <c r="D183" i="1"/>
  <c r="F183" i="1"/>
  <c r="H183" i="1"/>
  <c r="Q176" i="1"/>
  <c r="N177" i="1"/>
  <c r="O177" i="1" s="1"/>
  <c r="P177" i="1" s="1"/>
  <c r="N180" i="1"/>
  <c r="O180" i="1" s="1"/>
  <c r="P180" i="1" s="1"/>
  <c r="R180" i="1" s="1"/>
  <c r="T180" i="1" s="1"/>
  <c r="N175" i="1"/>
  <c r="O175" i="1" s="1"/>
  <c r="P175" i="1" s="1"/>
  <c r="R175" i="1" s="1"/>
  <c r="T175" i="1" s="1"/>
  <c r="V174" i="1" s="1"/>
  <c r="J176" i="1"/>
  <c r="Q177" i="1"/>
  <c r="N179" i="1"/>
  <c r="O179" i="1" s="1"/>
  <c r="P179" i="1" s="1"/>
  <c r="R179" i="1" s="1"/>
  <c r="T179" i="1" s="1"/>
  <c r="V178" i="1" s="1"/>
  <c r="N181" i="1"/>
  <c r="O181" i="1" s="1"/>
  <c r="P181" i="1" s="1"/>
  <c r="R181" i="1" s="1"/>
  <c r="T181" i="1" s="1"/>
  <c r="D44" i="2"/>
  <c r="V166" i="1" l="1"/>
  <c r="V48" i="1"/>
  <c r="V34" i="1"/>
  <c r="V11" i="1"/>
  <c r="S42" i="2"/>
  <c r="N9" i="2"/>
  <c r="M12" i="2"/>
  <c r="O136" i="1"/>
  <c r="N153" i="1"/>
  <c r="O153" i="1" s="1"/>
  <c r="P153" i="1" s="1"/>
  <c r="R153" i="1" s="1"/>
  <c r="T153" i="1" s="1"/>
  <c r="N148" i="1"/>
  <c r="O148" i="1" s="1"/>
  <c r="P148" i="1" s="1"/>
  <c r="R148" i="1" s="1"/>
  <c r="T148" i="1" s="1"/>
  <c r="V148" i="1" s="1"/>
  <c r="N122" i="1"/>
  <c r="O122" i="1" s="1"/>
  <c r="P122" i="1" s="1"/>
  <c r="R122" i="1" s="1"/>
  <c r="T122" i="1" s="1"/>
  <c r="N116" i="1"/>
  <c r="O116" i="1" s="1"/>
  <c r="P116" i="1" s="1"/>
  <c r="R116" i="1" s="1"/>
  <c r="T116" i="1" s="1"/>
  <c r="V116" i="1" s="1"/>
  <c r="N29" i="1"/>
  <c r="O29" i="1" s="1"/>
  <c r="P29" i="1" s="1"/>
  <c r="R29" i="1" s="1"/>
  <c r="T29" i="1" s="1"/>
  <c r="V28" i="1" s="1"/>
  <c r="N23" i="1"/>
  <c r="O23" i="1" s="1"/>
  <c r="P23" i="1" s="1"/>
  <c r="R23" i="1" s="1"/>
  <c r="T23" i="1" s="1"/>
  <c r="V60" i="1"/>
  <c r="N15" i="1"/>
  <c r="J134" i="1"/>
  <c r="N176" i="1"/>
  <c r="O176" i="1" s="1"/>
  <c r="P176" i="1" s="1"/>
  <c r="R176" i="1" s="1"/>
  <c r="T176" i="1" s="1"/>
  <c r="R177" i="1"/>
  <c r="T177" i="1" s="1"/>
  <c r="N170" i="1"/>
  <c r="O170" i="1" s="1"/>
  <c r="P170" i="1" s="1"/>
  <c r="R170" i="1" s="1"/>
  <c r="T170" i="1" s="1"/>
  <c r="V170" i="1" s="1"/>
  <c r="N159" i="1"/>
  <c r="O159" i="1" s="1"/>
  <c r="P159" i="1" s="1"/>
  <c r="R159" i="1" s="1"/>
  <c r="T159" i="1" s="1"/>
  <c r="J182" i="1"/>
  <c r="N154" i="1"/>
  <c r="O154" i="1" s="1"/>
  <c r="P154" i="1" s="1"/>
  <c r="R154" i="1" s="1"/>
  <c r="T154" i="1" s="1"/>
  <c r="V154" i="1" s="1"/>
  <c r="V144" i="1"/>
  <c r="V141" i="1"/>
  <c r="Q182" i="1"/>
  <c r="R152" i="1"/>
  <c r="T152" i="1" s="1"/>
  <c r="N115" i="1"/>
  <c r="O115" i="1" s="1"/>
  <c r="P115" i="1" s="1"/>
  <c r="R115" i="1" s="1"/>
  <c r="T115" i="1" s="1"/>
  <c r="V114" i="1" s="1"/>
  <c r="V92" i="1"/>
  <c r="R93" i="1"/>
  <c r="T93" i="1" s="1"/>
  <c r="N79" i="1"/>
  <c r="O79" i="1" s="1"/>
  <c r="P79" i="1" s="1"/>
  <c r="R79" i="1" s="1"/>
  <c r="T79" i="1" s="1"/>
  <c r="V79" i="1" s="1"/>
  <c r="N67" i="1"/>
  <c r="O67" i="1" s="1"/>
  <c r="P67" i="1" s="1"/>
  <c r="R67" i="1" s="1"/>
  <c r="T67" i="1" s="1"/>
  <c r="V66" i="1" s="1"/>
  <c r="V22" i="1"/>
  <c r="Q134" i="1"/>
  <c r="R8" i="1"/>
  <c r="J183" i="1" l="1"/>
  <c r="N12" i="2"/>
  <c r="O9" i="2"/>
  <c r="T8" i="1"/>
  <c r="Q183" i="1"/>
  <c r="V176" i="1"/>
  <c r="O15" i="1"/>
  <c r="N134" i="1"/>
  <c r="O182" i="1"/>
  <c r="P136" i="1"/>
  <c r="V152" i="1"/>
  <c r="N182" i="1"/>
  <c r="N183" i="1" s="1"/>
  <c r="O12" i="2" l="1"/>
  <c r="Q9" i="2"/>
  <c r="S9" i="2" s="1"/>
  <c r="S12" i="2" s="1"/>
  <c r="P182" i="1"/>
  <c r="R136" i="1"/>
  <c r="P15" i="1"/>
  <c r="O134" i="1"/>
  <c r="O183" i="1" s="1"/>
  <c r="D14" i="2"/>
  <c r="R182" i="1" l="1"/>
  <c r="T136" i="1"/>
  <c r="T182" i="1" s="1"/>
  <c r="R15" i="1"/>
  <c r="P134" i="1"/>
  <c r="P183" i="1" s="1"/>
  <c r="T15" i="1" l="1"/>
  <c r="R134" i="1"/>
  <c r="R183" i="1" s="1"/>
  <c r="V15" i="1" l="1"/>
  <c r="T134" i="1"/>
  <c r="V134" i="1" l="1"/>
  <c r="T183" i="1"/>
</calcChain>
</file>

<file path=xl/sharedStrings.xml><?xml version="1.0" encoding="utf-8"?>
<sst xmlns="http://schemas.openxmlformats.org/spreadsheetml/2006/main" count="397" uniqueCount="221">
  <si>
    <t xml:space="preserve">                 SỞ Y TẾ NGHỆ AN </t>
  </si>
  <si>
    <t>TRUNG TÂM Y TẾ HUYỆN QUỲ CHÂU</t>
  </si>
  <si>
    <t>DANH SÁCH THANH TOÁN TIỀN TRUY LĨNH DO NÂNG LƯƠNG TỐI THIỂU 1.390.000 - THÁNG 7,8,9,10,11,12 - NĂM 2018</t>
  </si>
  <si>
    <t>TT</t>
  </si>
  <si>
    <t>Họ và tên</t>
  </si>
  <si>
    <t>Hệ số lương</t>
  </si>
  <si>
    <t>Phụ cấp tính theo hệ số lương</t>
  </si>
  <si>
    <t>Tổng cộng hệ số và phụ cấp</t>
  </si>
  <si>
    <t>Tiền lương chệnh lệch do nâng LTT 1.390.000 
 ( tăng 90.000)</t>
  </si>
  <si>
    <t>Các khoản đóng góp tăng thêm: 1,5% BHYTế, 8% BHXH, 1%BNTN</t>
  </si>
  <si>
    <t>Tiền lương tăng thêm 1 tháng</t>
  </si>
  <si>
    <t xml:space="preserve">Số tháng  truy lĩnh (7,8,9,10,11,12). </t>
  </si>
  <si>
    <t>Số tiền truy lĩnh được nhận năm 2018</t>
  </si>
  <si>
    <t>Ghi chú</t>
  </si>
  <si>
    <t>Chức vụ</t>
  </si>
  <si>
    <t>Khu vực</t>
  </si>
  <si>
    <t xml:space="preserve">Trách nhiệm </t>
  </si>
  <si>
    <t>Độc hại</t>
  </si>
  <si>
    <t>Lưu động</t>
  </si>
  <si>
    <t>Ưu đãi</t>
  </si>
  <si>
    <t>Vượt khung</t>
  </si>
  <si>
    <t>Cấp ủy</t>
  </si>
  <si>
    <t>Cộng phụ cấp</t>
  </si>
  <si>
    <t>%</t>
  </si>
  <si>
    <t>Hệ số</t>
  </si>
  <si>
    <t>I</t>
  </si>
  <si>
    <t>HỆ ĐIỀU TRỊ</t>
  </si>
  <si>
    <t>Đặng Tân Minh</t>
  </si>
  <si>
    <t>Lê Hữu Ngọc</t>
  </si>
  <si>
    <t>Vi Thị Hồng Bé</t>
  </si>
  <si>
    <t>Đặng Thị Ninh</t>
  </si>
  <si>
    <t>Nâng lương T10</t>
  </si>
  <si>
    <t>Trương Đỗ Mỹ</t>
  </si>
  <si>
    <t>Lang Thi Hồng Lan</t>
  </si>
  <si>
    <t>Trần Thị Hương</t>
  </si>
  <si>
    <t>Nâng VK T12</t>
  </si>
  <si>
    <t>Sầm Thị Hà</t>
  </si>
  <si>
    <t>Lê Thị Thu Huyền</t>
  </si>
  <si>
    <t>Hồ Thị Thanh</t>
  </si>
  <si>
    <t>Nâng lương T5</t>
  </si>
  <si>
    <t>Lê Thị Hồng Thắm</t>
  </si>
  <si>
    <t>Vi Thị Xuân</t>
  </si>
  <si>
    <t>Lang Thị Chiến</t>
  </si>
  <si>
    <t>Nâng VK10</t>
  </si>
  <si>
    <t>Vi Thị Lan</t>
  </si>
  <si>
    <t>Vi Thi Hương</t>
  </si>
  <si>
    <t>Lương Xuân Quỳnh</t>
  </si>
  <si>
    <t>Tháng 7,8,9</t>
  </si>
  <si>
    <t>Tháng 10,11,12</t>
  </si>
  <si>
    <t>Lê Thị Nga</t>
  </si>
  <si>
    <t>Nâng VK12</t>
  </si>
  <si>
    <t>Lang Thị Nga</t>
  </si>
  <si>
    <t>Tháng 7,8</t>
  </si>
  <si>
    <t>Tháng 9,10,11,12</t>
  </si>
  <si>
    <t>Trần Thị Thúy Ngân</t>
  </si>
  <si>
    <t>Nghỉ sinhT 11,12</t>
  </si>
  <si>
    <t>Nguyễn Tuấn Anh</t>
  </si>
  <si>
    <t>Nâng lương</t>
  </si>
  <si>
    <t>Phạm Đức Anh</t>
  </si>
  <si>
    <t>Tháng 7,8,9,10</t>
  </si>
  <si>
    <t>Đi họcT11,12</t>
  </si>
  <si>
    <t>Cao Văn Khánh</t>
  </si>
  <si>
    <t>Đi học T9,10,11,12</t>
  </si>
  <si>
    <t>Vi Thị Hải Hậu</t>
  </si>
  <si>
    <t>Nâng lương T12</t>
  </si>
  <si>
    <t>Vi Văn Chung</t>
  </si>
  <si>
    <t>Lang Thị Thu</t>
  </si>
  <si>
    <t>Lữ Thị Thuận</t>
  </si>
  <si>
    <t>Lang Thị Hà</t>
  </si>
  <si>
    <t>Lý Thị Nhung</t>
  </si>
  <si>
    <t>Hồ Thị Thuỷ</t>
  </si>
  <si>
    <t>Phan Thị Lài</t>
  </si>
  <si>
    <t>Hoàng Anh Hiệp</t>
  </si>
  <si>
    <t>Lữ Thị Minh</t>
  </si>
  <si>
    <t>Trần Thức Huy</t>
  </si>
  <si>
    <t>Tống Thị Cúc</t>
  </si>
  <si>
    <t>Nguyễn Như Ngọc</t>
  </si>
  <si>
    <t>Mạc Thành Linh</t>
  </si>
  <si>
    <t>Phan Bá Lịch</t>
  </si>
  <si>
    <t>Nâng VK T7</t>
  </si>
  <si>
    <t>Vi Văn Nhất</t>
  </si>
  <si>
    <t>Lương Việt Khoa</t>
  </si>
  <si>
    <t>Từ Thị Hường</t>
  </si>
  <si>
    <t>Nâng VK T11</t>
  </si>
  <si>
    <t>Trần Văn Chung</t>
  </si>
  <si>
    <t>Nâng lương T8</t>
  </si>
  <si>
    <t>Phan Thị Thanh Thảo</t>
  </si>
  <si>
    <t>Nghỉ tháng 11,12</t>
  </si>
  <si>
    <t>Lương Văn Thuơng</t>
  </si>
  <si>
    <t>Hoàng Thị Lập</t>
  </si>
  <si>
    <t>Đậu Thị Hương</t>
  </si>
  <si>
    <t>Vi Văn Ngọc</t>
  </si>
  <si>
    <t>Lang Văn Thuận</t>
  </si>
  <si>
    <t>Nguyễn Đình Phùng</t>
  </si>
  <si>
    <t>Lô Thị Mơ</t>
  </si>
  <si>
    <t>Tháng 11,12</t>
  </si>
  <si>
    <t>Lò Thị Mai</t>
  </si>
  <si>
    <t>Quang Thị Ngọc</t>
  </si>
  <si>
    <t>Tháng 7,8. Hưu T9</t>
  </si>
  <si>
    <t>Lương Thị Ngọc ánh</t>
  </si>
  <si>
    <t>Nâng lương T7</t>
  </si>
  <si>
    <t>Phan Thị Hải Yến</t>
  </si>
  <si>
    <t>Quang Thị Yến</t>
  </si>
  <si>
    <t>Đi làm T 11,12</t>
  </si>
  <si>
    <t>Lương Thị Lan</t>
  </si>
  <si>
    <t>Nâng VK T10</t>
  </si>
  <si>
    <t>Vi Thị Hải</t>
  </si>
  <si>
    <t>Nguyễn Thị Mai</t>
  </si>
  <si>
    <t>Nguyễn Thị Thỏa</t>
  </si>
  <si>
    <t>Đi làm T11,12</t>
  </si>
  <si>
    <t>Phạm Thị Thủy</t>
  </si>
  <si>
    <t>Lương Thị Bích Thủy</t>
  </si>
  <si>
    <t>Trương Trung Hiếu</t>
  </si>
  <si>
    <t>Vi Thị Nang</t>
  </si>
  <si>
    <t>Lê Thị Hải</t>
  </si>
  <si>
    <t>Lữ Thị Ly</t>
  </si>
  <si>
    <t>Lim Thị Phương Thảo</t>
  </si>
  <si>
    <t>Nguyễn Tiến Dũng</t>
  </si>
  <si>
    <t>Sầm Thị Giang</t>
  </si>
  <si>
    <t>Lang Văn Duy</t>
  </si>
  <si>
    <t>Nguyễn Thị Thu Hoài</t>
  </si>
  <si>
    <t>Lô Thị Tâm</t>
  </si>
  <si>
    <t>Lô Thanh Quý</t>
  </si>
  <si>
    <t>Lương Văn Thuỷ</t>
  </si>
  <si>
    <t>Tháng 7,8,9,10,11</t>
  </si>
  <si>
    <t>Tháng 12 đi học</t>
  </si>
  <si>
    <t>Nguyễn Thị Khuyên</t>
  </si>
  <si>
    <t>Lê Việt Thắng</t>
  </si>
  <si>
    <t>Lô Thanh Ngọc</t>
  </si>
  <si>
    <t>Tống Thị Mỹ Châu</t>
  </si>
  <si>
    <t>Nguyễn Thị Phương</t>
  </si>
  <si>
    <t>Trần Anh Tuấn</t>
  </si>
  <si>
    <t>Hủn Vi Thành</t>
  </si>
  <si>
    <t>Đi họcT9,10,11,12</t>
  </si>
  <si>
    <t>Vy Thị Vinh</t>
  </si>
  <si>
    <t>Vy Thị Danh</t>
  </si>
  <si>
    <t>Lương Thị Tuyết</t>
  </si>
  <si>
    <t>Tống Thị Oanh</t>
  </si>
  <si>
    <t>Lương Thị Thu</t>
  </si>
  <si>
    <t>Châu Minh Cương</t>
  </si>
  <si>
    <t>Nâng lương T11</t>
  </si>
  <si>
    <t>Lê Thị Hoài</t>
  </si>
  <si>
    <t>Lô Thị Phương</t>
  </si>
  <si>
    <t>Đinh Thị Hạnh</t>
  </si>
  <si>
    <t>Lang Thị Kiều</t>
  </si>
  <si>
    <t>Lương Thị Tuyến</t>
  </si>
  <si>
    <t>Mạc Thị Yến</t>
  </si>
  <si>
    <t>Hà Văn Hải</t>
  </si>
  <si>
    <t>Nguyễn Tiến Mạnh</t>
  </si>
  <si>
    <t>Lang Thị Trúc Phương</t>
  </si>
  <si>
    <t>Đậu Phi Trường</t>
  </si>
  <si>
    <t>Hợp đồng 68</t>
  </si>
  <si>
    <t>Lô Thị Nhi</t>
  </si>
  <si>
    <t>Vi Hữu Đức</t>
  </si>
  <si>
    <t>Lim Trung Hiếu</t>
  </si>
  <si>
    <t xml:space="preserve">Hợp đồng </t>
  </si>
  <si>
    <t>Cộng hệ điều trị:</t>
  </si>
  <si>
    <t>II</t>
  </si>
  <si>
    <t>HỆ DỰ PHÒNG</t>
  </si>
  <si>
    <t>Hủn Vi Trường</t>
  </si>
  <si>
    <t>Vy Văn Thắng</t>
  </si>
  <si>
    <t xml:space="preserve">Phạm Đình Thuần </t>
  </si>
  <si>
    <t>Lương Anh Sơn</t>
  </si>
  <si>
    <t>Lương Thị Loan</t>
  </si>
  <si>
    <t>Thái Thị Hải Anh</t>
  </si>
  <si>
    <t>Nguyễn Thị Tùy</t>
  </si>
  <si>
    <t xml:space="preserve">Tháng 11 nghỉ </t>
  </si>
  <si>
    <t>Đinh Ngọc Khiêm</t>
  </si>
  <si>
    <t>Nguyễn Thị Ngọc Hạnh</t>
  </si>
  <si>
    <t xml:space="preserve">Lô Thanh Hương </t>
  </si>
  <si>
    <t xml:space="preserve">Trương Thanh Tâm </t>
  </si>
  <si>
    <t>Vi Thị Bốn</t>
  </si>
  <si>
    <t>Hoàng Thị Lệ</t>
  </si>
  <si>
    <t>Từ T8 nghỉ sinh</t>
  </si>
  <si>
    <t xml:space="preserve">Nguyễn Thị Bích Vân </t>
  </si>
  <si>
    <t xml:space="preserve">Trần Thị Thu </t>
  </si>
  <si>
    <t>Hoàng Thị Hường</t>
  </si>
  <si>
    <t>Hoàng Thị Tuyết</t>
  </si>
  <si>
    <t>Sầm Thị Nga</t>
  </si>
  <si>
    <t>Tống Thị Hằng</t>
  </si>
  <si>
    <t xml:space="preserve">Cao Thị Huyền </t>
  </si>
  <si>
    <t>Vi Thị Tư</t>
  </si>
  <si>
    <t>Nguyễn Trọng Khánh</t>
  </si>
  <si>
    <t>Vi Nam Đông</t>
  </si>
  <si>
    <t>Nguyễn Văn Hiếu</t>
  </si>
  <si>
    <t>Lê Thị Huệ</t>
  </si>
  <si>
    <t>Làm tháng 10,11,12</t>
  </si>
  <si>
    <t>T4,5,6,7,8,9</t>
  </si>
  <si>
    <t>Nguyễn Thị Trang Nhung</t>
  </si>
  <si>
    <t>Nghỉ sinh T11,12</t>
  </si>
  <si>
    <t xml:space="preserve">Lang Thị Hồng </t>
  </si>
  <si>
    <t>Lô Thị Thu</t>
  </si>
  <si>
    <t>Nguyễn Thành Chung</t>
  </si>
  <si>
    <t>Phan Xuân Đức</t>
  </si>
  <si>
    <t>Lang Thị Hoa</t>
  </si>
  <si>
    <t>Hoàng Anh Trung</t>
  </si>
  <si>
    <t>Đinh Thị Thu Trang</t>
  </si>
  <si>
    <t>Lương Thị Nhã</t>
  </si>
  <si>
    <t>Cộng hệ dự phòng:</t>
  </si>
  <si>
    <t>TỔNG CỘNG (I+II):</t>
  </si>
  <si>
    <t>Tiền ghi bằng chữ:</t>
  </si>
  <si>
    <t xml:space="preserve">NGƯỜI LẬP BIỂU </t>
  </si>
  <si>
    <t xml:space="preserve">KẾ TOÁN TRƯỞNG </t>
  </si>
  <si>
    <t xml:space="preserve">THỦ TRƯỞNG ĐƠN VỊ </t>
  </si>
  <si>
    <t xml:space="preserve">Lê Hữu Ngọc </t>
  </si>
  <si>
    <t xml:space="preserve">Đặng Tân Minh </t>
  </si>
  <si>
    <t xml:space="preserve">TiÒn b»ng ch÷ : </t>
  </si>
  <si>
    <t>Quỳ châu, ngày 15 tháng 5 năm 2017</t>
  </si>
  <si>
    <t>Nghỉ sinh từ tháng 11/2016</t>
  </si>
  <si>
    <t>Cắt từ tháng 3/2017</t>
  </si>
  <si>
    <t>Lương hợp đồng dài hạn (Hợp Đồng 68)</t>
  </si>
  <si>
    <t>Mã ngạch</t>
  </si>
  <si>
    <t>Số tiền truy lĩnh được nhận</t>
  </si>
  <si>
    <t>Trách nhiệm</t>
  </si>
  <si>
    <t>Tổng cộng:</t>
  </si>
  <si>
    <t>Tổng tiền bằng chữ:</t>
  </si>
  <si>
    <t>CỘNG TỔNG NGƯỜI ĐƯỢC NÂNG LƯƠNG</t>
  </si>
  <si>
    <t>Quỳ châu, ngày 15 tháng 1 năm 2019</t>
  </si>
  <si>
    <t>DANH SÁCH TRẢ TRUY LĨNH NÂNG LƯƠNG TỐI THIỂU NĂM 2018 - HỆ ĐIỀU TRỊ</t>
  </si>
  <si>
    <t>Tháng 7. Hưu T8</t>
  </si>
  <si>
    <t>Cắt giảm phụ cấp bù thời gian đi học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</si>
</sst>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₫_-;\-* #,##0.00\ _₫_-;_-* &quot;-&quot;??\ _₫_-;_-@_-"/>
    <numFmt numFmtId="164" formatCode="_(* #,##0_);_(* \(#,##0\);_(* &quot;-&quot;???_);_(@_)"/>
    <numFmt numFmtId="165" formatCode="0.000"/>
    <numFmt numFmtId="166" formatCode="_(* #,##0_);_(* \(#,##0\);_(* &quot;-&quot;??_);_(@_)"/>
    <numFmt numFmtId="167" formatCode="0.0"/>
    <numFmt numFmtId="168" formatCode="_(* #,##0.0_);_(* \(#,##0.0\);_(* &quot;-&quot;??_);_(@_)"/>
    <numFmt numFmtId="169" formatCode="_(* #,##0.000_);_(* \(#,##0.000\);_(* &quot;-&quot;??_);_(@_)"/>
    <numFmt numFmtId="170" formatCode="0.0000"/>
    <numFmt numFmtId="171" formatCode="_(* #,##0.00_);_(* \(#,##0.00\);_(* &quot;-&quot;??_);_(@_)"/>
    <numFmt numFmtId="172" formatCode="_(* #,##0.0000_);_(* \(#,##0.0000\);_(* &quot;-&quot;??_);_(@_)"/>
    <numFmt numFmtId="173" formatCode="#,##0.00\ &quot;₫&quot;"/>
  </numFmts>
  <fonts count="30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8"/>
      <name val=".VnTime"/>
      <family val="2"/>
    </font>
    <font>
      <b/>
      <sz val="7"/>
      <name val="Arial"/>
      <family val="2"/>
    </font>
    <font>
      <b/>
      <sz val="8"/>
      <name val=".VnArial NarrowH"/>
      <family val="2"/>
    </font>
    <font>
      <sz val="8"/>
      <name val=".VnArial NarrowH"/>
      <family val="2"/>
    </font>
    <font>
      <b/>
      <u/>
      <sz val="10"/>
      <name val="Times New Roman"/>
      <family val="1"/>
    </font>
    <font>
      <b/>
      <sz val="9"/>
      <name val="Times New Roman"/>
      <family val="1"/>
    </font>
    <font>
      <b/>
      <sz val="9"/>
      <name val="Arial"/>
      <family val="2"/>
    </font>
    <font>
      <b/>
      <sz val="11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8"/>
      <name val="Times New Roman"/>
      <family val="1"/>
    </font>
    <font>
      <b/>
      <sz val="10"/>
      <name val="Times New Roman"/>
      <family val="1"/>
    </font>
    <font>
      <b/>
      <sz val="7"/>
      <name val="Times New Roman"/>
      <family val="1"/>
    </font>
    <font>
      <b/>
      <sz val="14"/>
      <name val="Times New Roman"/>
      <family val="1"/>
    </font>
    <font>
      <b/>
      <sz val="8"/>
      <color indexed="9"/>
      <name val="Times New Roman"/>
      <family val="1"/>
    </font>
    <font>
      <sz val="7"/>
      <color indexed="9"/>
      <name val="Times New Roman"/>
      <family val="1"/>
    </font>
    <font>
      <b/>
      <sz val="7"/>
      <color indexed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12">
    <xf numFmtId="0" fontId="0" fillId="0" borderId="0" xfId="0"/>
    <xf numFmtId="0" fontId="3" fillId="2" borderId="0" xfId="2" applyFont="1" applyFill="1" applyAlignment="1">
      <alignment horizontal="left"/>
    </xf>
    <xf numFmtId="0" fontId="3" fillId="0" borderId="0" xfId="2" applyFont="1"/>
    <xf numFmtId="0" fontId="4" fillId="0" borderId="0" xfId="2" applyFont="1"/>
    <xf numFmtId="0" fontId="4" fillId="2" borderId="0" xfId="2" applyFont="1" applyFill="1"/>
    <xf numFmtId="0" fontId="4" fillId="0" borderId="0" xfId="2" applyFont="1" applyFill="1" applyAlignment="1">
      <alignment horizontal="center"/>
    </xf>
    <xf numFmtId="0" fontId="4" fillId="2" borderId="0" xfId="2" applyFont="1" applyFill="1" applyAlignment="1">
      <alignment horizontal="center"/>
    </xf>
    <xf numFmtId="164" fontId="5" fillId="0" borderId="0" xfId="2" applyNumberFormat="1" applyFont="1" applyBorder="1"/>
    <xf numFmtId="0" fontId="5" fillId="0" borderId="0" xfId="2" applyFont="1" applyBorder="1"/>
    <xf numFmtId="0" fontId="5" fillId="0" borderId="0" xfId="2" applyFont="1"/>
    <xf numFmtId="2" fontId="3" fillId="2" borderId="0" xfId="2" applyNumberFormat="1" applyFont="1" applyFill="1" applyAlignment="1">
      <alignment horizontal="center"/>
    </xf>
    <xf numFmtId="164" fontId="6" fillId="0" borderId="0" xfId="2" applyNumberFormat="1" applyFont="1" applyBorder="1"/>
    <xf numFmtId="0" fontId="6" fillId="0" borderId="0" xfId="2" applyFont="1" applyBorder="1"/>
    <xf numFmtId="0" fontId="6" fillId="0" borderId="0" xfId="2" applyFont="1"/>
    <xf numFmtId="164" fontId="5" fillId="2" borderId="0" xfId="2" applyNumberFormat="1" applyFont="1" applyFill="1" applyBorder="1"/>
    <xf numFmtId="0" fontId="5" fillId="2" borderId="9" xfId="2" applyFont="1" applyFill="1" applyBorder="1" applyAlignment="1">
      <alignment horizontal="center" vertical="center" wrapText="1"/>
    </xf>
    <xf numFmtId="0" fontId="5" fillId="0" borderId="16" xfId="2" applyFont="1" applyBorder="1"/>
    <xf numFmtId="0" fontId="7" fillId="0" borderId="17" xfId="2" applyFont="1" applyBorder="1" applyAlignment="1">
      <alignment horizontal="center"/>
    </xf>
    <xf numFmtId="0" fontId="5" fillId="0" borderId="9" xfId="2" applyFont="1" applyBorder="1"/>
    <xf numFmtId="0" fontId="5" fillId="0" borderId="9" xfId="2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/>
    </xf>
    <xf numFmtId="2" fontId="5" fillId="2" borderId="9" xfId="2" applyNumberFormat="1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18" xfId="2" applyFont="1" applyFill="1" applyBorder="1" applyAlignment="1">
      <alignment horizontal="center" vertical="center" wrapText="1"/>
    </xf>
    <xf numFmtId="0" fontId="8" fillId="0" borderId="19" xfId="2" applyFont="1" applyBorder="1" applyAlignment="1">
      <alignment horizontal="center"/>
    </xf>
    <xf numFmtId="0" fontId="6" fillId="0" borderId="20" xfId="2" applyFont="1" applyBorder="1"/>
    <xf numFmtId="0" fontId="9" fillId="0" borderId="20" xfId="2" applyFont="1" applyBorder="1" applyAlignment="1">
      <alignment horizontal="center"/>
    </xf>
    <xf numFmtId="0" fontId="9" fillId="0" borderId="20" xfId="2" applyFont="1" applyFill="1" applyBorder="1" applyAlignment="1">
      <alignment horizontal="center"/>
    </xf>
    <xf numFmtId="165" fontId="9" fillId="0" borderId="20" xfId="2" applyNumberFormat="1" applyFont="1" applyBorder="1" applyAlignment="1">
      <alignment horizontal="center"/>
    </xf>
    <xf numFmtId="166" fontId="9" fillId="0" borderId="20" xfId="2" applyNumberFormat="1" applyFont="1" applyBorder="1" applyAlignment="1">
      <alignment horizontal="center"/>
    </xf>
    <xf numFmtId="2" fontId="9" fillId="0" borderId="20" xfId="2" applyNumberFormat="1" applyFont="1" applyBorder="1" applyAlignment="1">
      <alignment horizontal="center"/>
    </xf>
    <xf numFmtId="167" fontId="9" fillId="0" borderId="20" xfId="2" applyNumberFormat="1" applyFont="1" applyBorder="1" applyAlignment="1">
      <alignment horizontal="center"/>
    </xf>
    <xf numFmtId="165" fontId="6" fillId="0" borderId="20" xfId="2" applyNumberFormat="1" applyFont="1" applyBorder="1" applyAlignment="1">
      <alignment horizontal="center"/>
    </xf>
    <xf numFmtId="166" fontId="6" fillId="0" borderId="20" xfId="2" applyNumberFormat="1" applyFont="1" applyBorder="1" applyAlignment="1">
      <alignment horizontal="center"/>
    </xf>
    <xf numFmtId="166" fontId="6" fillId="0" borderId="21" xfId="2" applyNumberFormat="1" applyFont="1" applyBorder="1" applyAlignment="1">
      <alignment horizontal="center"/>
    </xf>
    <xf numFmtId="166" fontId="6" fillId="0" borderId="22" xfId="2" applyNumberFormat="1" applyFont="1" applyBorder="1" applyAlignment="1">
      <alignment horizontal="center"/>
    </xf>
    <xf numFmtId="166" fontId="9" fillId="0" borderId="23" xfId="2" applyNumberFormat="1" applyFont="1" applyFill="1" applyBorder="1" applyAlignment="1">
      <alignment horizontal="center"/>
    </xf>
    <xf numFmtId="0" fontId="8" fillId="0" borderId="24" xfId="2" applyFont="1" applyBorder="1" applyAlignment="1">
      <alignment horizontal="center"/>
    </xf>
    <xf numFmtId="0" fontId="6" fillId="0" borderId="23" xfId="2" applyFont="1" applyBorder="1"/>
    <xf numFmtId="0" fontId="9" fillId="0" borderId="23" xfId="2" applyFont="1" applyBorder="1" applyAlignment="1">
      <alignment horizontal="center"/>
    </xf>
    <xf numFmtId="0" fontId="9" fillId="2" borderId="23" xfId="2" applyFont="1" applyFill="1" applyBorder="1" applyAlignment="1">
      <alignment horizontal="center"/>
    </xf>
    <xf numFmtId="0" fontId="9" fillId="0" borderId="23" xfId="2" applyFont="1" applyFill="1" applyBorder="1" applyAlignment="1">
      <alignment horizontal="center"/>
    </xf>
    <xf numFmtId="165" fontId="9" fillId="0" borderId="23" xfId="2" applyNumberFormat="1" applyFont="1" applyBorder="1" applyAlignment="1">
      <alignment horizontal="center"/>
    </xf>
    <xf numFmtId="166" fontId="9" fillId="0" borderId="23" xfId="2" applyNumberFormat="1" applyFont="1" applyBorder="1" applyAlignment="1">
      <alignment horizontal="center"/>
    </xf>
    <xf numFmtId="167" fontId="9" fillId="0" borderId="23" xfId="2" applyNumberFormat="1" applyFont="1" applyBorder="1" applyAlignment="1">
      <alignment horizontal="center"/>
    </xf>
    <xf numFmtId="165" fontId="6" fillId="0" borderId="23" xfId="2" applyNumberFormat="1" applyFont="1" applyBorder="1" applyAlignment="1">
      <alignment horizontal="center"/>
    </xf>
    <xf numFmtId="166" fontId="6" fillId="0" borderId="23" xfId="2" applyNumberFormat="1" applyFont="1" applyBorder="1" applyAlignment="1">
      <alignment horizontal="center"/>
    </xf>
    <xf numFmtId="166" fontId="6" fillId="0" borderId="25" xfId="2" applyNumberFormat="1" applyFont="1" applyBorder="1" applyAlignment="1">
      <alignment horizontal="center"/>
    </xf>
    <xf numFmtId="166" fontId="6" fillId="0" borderId="26" xfId="2" applyNumberFormat="1" applyFont="1" applyBorder="1" applyAlignment="1">
      <alignment horizontal="center"/>
    </xf>
    <xf numFmtId="2" fontId="9" fillId="0" borderId="23" xfId="2" applyNumberFormat="1" applyFont="1" applyBorder="1" applyAlignment="1">
      <alignment horizontal="center"/>
    </xf>
    <xf numFmtId="165" fontId="9" fillId="2" borderId="23" xfId="2" applyNumberFormat="1" applyFont="1" applyFill="1" applyBorder="1" applyAlignment="1">
      <alignment horizontal="center"/>
    </xf>
    <xf numFmtId="167" fontId="9" fillId="2" borderId="23" xfId="2" applyNumberFormat="1" applyFont="1" applyFill="1" applyBorder="1" applyAlignment="1">
      <alignment horizontal="center"/>
    </xf>
    <xf numFmtId="0" fontId="6" fillId="0" borderId="27" xfId="2" applyFont="1" applyBorder="1"/>
    <xf numFmtId="164" fontId="6" fillId="2" borderId="0" xfId="2" applyNumberFormat="1" applyFont="1" applyFill="1" applyBorder="1"/>
    <xf numFmtId="0" fontId="8" fillId="0" borderId="24" xfId="2" applyFont="1" applyFill="1" applyBorder="1" applyAlignment="1">
      <alignment horizontal="center"/>
    </xf>
    <xf numFmtId="0" fontId="6" fillId="0" borderId="23" xfId="2" applyFont="1" applyFill="1" applyBorder="1"/>
    <xf numFmtId="2" fontId="9" fillId="0" borderId="23" xfId="2" applyNumberFormat="1" applyFont="1" applyFill="1" applyBorder="1" applyAlignment="1">
      <alignment horizontal="center"/>
    </xf>
    <xf numFmtId="165" fontId="9" fillId="0" borderId="23" xfId="2" applyNumberFormat="1" applyFont="1" applyFill="1" applyBorder="1" applyAlignment="1">
      <alignment horizontal="center"/>
    </xf>
    <xf numFmtId="167" fontId="9" fillId="0" borderId="23" xfId="2" applyNumberFormat="1" applyFont="1" applyFill="1" applyBorder="1" applyAlignment="1">
      <alignment horizontal="center"/>
    </xf>
    <xf numFmtId="165" fontId="6" fillId="0" borderId="23" xfId="2" applyNumberFormat="1" applyFont="1" applyFill="1" applyBorder="1" applyAlignment="1">
      <alignment horizontal="center"/>
    </xf>
    <xf numFmtId="164" fontId="6" fillId="0" borderId="0" xfId="2" applyNumberFormat="1" applyFont="1" applyFill="1" applyBorder="1"/>
    <xf numFmtId="0" fontId="6" fillId="0" borderId="0" xfId="2" applyFont="1" applyFill="1" applyBorder="1"/>
    <xf numFmtId="165" fontId="6" fillId="3" borderId="23" xfId="2" applyNumberFormat="1" applyFont="1" applyFill="1" applyBorder="1" applyAlignment="1">
      <alignment horizontal="center"/>
    </xf>
    <xf numFmtId="166" fontId="6" fillId="3" borderId="26" xfId="2" applyNumberFormat="1" applyFont="1" applyFill="1" applyBorder="1" applyAlignment="1">
      <alignment horizontal="center"/>
    </xf>
    <xf numFmtId="0" fontId="9" fillId="3" borderId="23" xfId="2" applyFont="1" applyFill="1" applyBorder="1" applyAlignment="1">
      <alignment horizontal="center"/>
    </xf>
    <xf numFmtId="0" fontId="6" fillId="0" borderId="28" xfId="2" applyFont="1" applyBorder="1"/>
    <xf numFmtId="0" fontId="6" fillId="2" borderId="23" xfId="2" applyFont="1" applyFill="1" applyBorder="1"/>
    <xf numFmtId="2" fontId="9" fillId="3" borderId="23" xfId="2" applyNumberFormat="1" applyFont="1" applyFill="1" applyBorder="1" applyAlignment="1">
      <alignment horizontal="center"/>
    </xf>
    <xf numFmtId="165" fontId="9" fillId="3" borderId="23" xfId="2" applyNumberFormat="1" applyFont="1" applyFill="1" applyBorder="1" applyAlignment="1">
      <alignment horizontal="center"/>
    </xf>
    <xf numFmtId="166" fontId="9" fillId="3" borderId="23" xfId="2" applyNumberFormat="1" applyFont="1" applyFill="1" applyBorder="1" applyAlignment="1">
      <alignment horizontal="center"/>
    </xf>
    <xf numFmtId="167" fontId="9" fillId="3" borderId="23" xfId="2" applyNumberFormat="1" applyFont="1" applyFill="1" applyBorder="1" applyAlignment="1">
      <alignment horizontal="center"/>
    </xf>
    <xf numFmtId="164" fontId="6" fillId="2" borderId="28" xfId="2" applyNumberFormat="1" applyFont="1" applyFill="1" applyBorder="1"/>
    <xf numFmtId="0" fontId="6" fillId="2" borderId="28" xfId="2" applyFont="1" applyFill="1" applyBorder="1"/>
    <xf numFmtId="166" fontId="6" fillId="0" borderId="26" xfId="2" applyNumberFormat="1" applyFont="1" applyBorder="1" applyAlignment="1">
      <alignment horizontal="left"/>
    </xf>
    <xf numFmtId="164" fontId="6" fillId="2" borderId="29" xfId="2" applyNumberFormat="1" applyFont="1" applyFill="1" applyBorder="1"/>
    <xf numFmtId="0" fontId="6" fillId="2" borderId="29" xfId="2" applyFont="1" applyFill="1" applyBorder="1"/>
    <xf numFmtId="164" fontId="6" fillId="0" borderId="29" xfId="2" applyNumberFormat="1" applyFont="1" applyBorder="1"/>
    <xf numFmtId="0" fontId="6" fillId="0" borderId="29" xfId="2" applyFont="1" applyBorder="1"/>
    <xf numFmtId="164" fontId="6" fillId="0" borderId="27" xfId="2" applyNumberFormat="1" applyFont="1" applyBorder="1"/>
    <xf numFmtId="164" fontId="6" fillId="0" borderId="28" xfId="2" applyNumberFormat="1" applyFont="1" applyBorder="1"/>
    <xf numFmtId="0" fontId="6" fillId="2" borderId="0" xfId="2" applyFont="1" applyFill="1" applyBorder="1"/>
    <xf numFmtId="164" fontId="6" fillId="0" borderId="29" xfId="2" applyNumberFormat="1" applyFont="1" applyFill="1" applyBorder="1"/>
    <xf numFmtId="0" fontId="6" fillId="0" borderId="29" xfId="2" applyFont="1" applyFill="1" applyBorder="1"/>
    <xf numFmtId="164" fontId="6" fillId="0" borderId="27" xfId="2" applyNumberFormat="1" applyFont="1" applyFill="1" applyBorder="1"/>
    <xf numFmtId="0" fontId="6" fillId="0" borderId="27" xfId="2" applyFont="1" applyFill="1" applyBorder="1"/>
    <xf numFmtId="0" fontId="11" fillId="0" borderId="23" xfId="0" applyFont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165" fontId="11" fillId="0" borderId="23" xfId="0" applyNumberFormat="1" applyFont="1" applyBorder="1" applyAlignment="1">
      <alignment horizontal="center"/>
    </xf>
    <xf numFmtId="0" fontId="10" fillId="0" borderId="23" xfId="2" applyFont="1" applyBorder="1" applyAlignment="1">
      <alignment horizontal="center"/>
    </xf>
    <xf numFmtId="165" fontId="10" fillId="0" borderId="23" xfId="2" applyNumberFormat="1" applyFont="1" applyBorder="1" applyAlignment="1">
      <alignment horizontal="center"/>
    </xf>
    <xf numFmtId="167" fontId="10" fillId="0" borderId="23" xfId="2" applyNumberFormat="1" applyFont="1" applyBorder="1" applyAlignment="1">
      <alignment horizontal="center"/>
    </xf>
    <xf numFmtId="0" fontId="6" fillId="0" borderId="23" xfId="0" applyFont="1" applyFill="1" applyBorder="1" applyAlignment="1">
      <alignment wrapText="1"/>
    </xf>
    <xf numFmtId="168" fontId="12" fillId="0" borderId="23" xfId="2" applyNumberFormat="1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wrapText="1"/>
    </xf>
    <xf numFmtId="0" fontId="6" fillId="0" borderId="23" xfId="2" applyFont="1" applyBorder="1" applyAlignment="1">
      <alignment horizontal="center"/>
    </xf>
    <xf numFmtId="0" fontId="6" fillId="2" borderId="23" xfId="2" applyFont="1" applyFill="1" applyBorder="1" applyAlignment="1">
      <alignment horizontal="center"/>
    </xf>
    <xf numFmtId="166" fontId="6" fillId="3" borderId="26" xfId="2" applyNumberFormat="1" applyFont="1" applyFill="1" applyBorder="1" applyAlignment="1">
      <alignment horizontal="left"/>
    </xf>
    <xf numFmtId="0" fontId="8" fillId="0" borderId="30" xfId="2" applyFont="1" applyBorder="1" applyAlignment="1">
      <alignment horizontal="center"/>
    </xf>
    <xf numFmtId="0" fontId="6" fillId="0" borderId="31" xfId="2" applyFont="1" applyBorder="1"/>
    <xf numFmtId="2" fontId="9" fillId="0" borderId="31" xfId="2" applyNumberFormat="1" applyFont="1" applyFill="1" applyBorder="1" applyAlignment="1">
      <alignment horizontal="center"/>
    </xf>
    <xf numFmtId="0" fontId="9" fillId="0" borderId="31" xfId="2" applyFont="1" applyFill="1" applyBorder="1" applyAlignment="1">
      <alignment horizontal="center"/>
    </xf>
    <xf numFmtId="168" fontId="12" fillId="0" borderId="31" xfId="2" applyNumberFormat="1" applyFont="1" applyFill="1" applyBorder="1" applyAlignment="1">
      <alignment horizontal="center" vertical="center"/>
    </xf>
    <xf numFmtId="167" fontId="9" fillId="0" borderId="31" xfId="2" applyNumberFormat="1" applyFont="1" applyFill="1" applyBorder="1" applyAlignment="1">
      <alignment horizontal="center"/>
    </xf>
    <xf numFmtId="165" fontId="9" fillId="0" borderId="31" xfId="2" applyNumberFormat="1" applyFont="1" applyFill="1" applyBorder="1" applyAlignment="1">
      <alignment horizontal="center"/>
    </xf>
    <xf numFmtId="0" fontId="13" fillId="0" borderId="31" xfId="0" applyFont="1" applyFill="1" applyBorder="1" applyAlignment="1">
      <alignment horizontal="center" wrapText="1"/>
    </xf>
    <xf numFmtId="165" fontId="6" fillId="0" borderId="31" xfId="2" applyNumberFormat="1" applyFont="1" applyFill="1" applyBorder="1" applyAlignment="1">
      <alignment horizontal="center"/>
    </xf>
    <xf numFmtId="165" fontId="7" fillId="4" borderId="17" xfId="2" applyNumberFormat="1" applyFont="1" applyFill="1" applyBorder="1" applyAlignment="1">
      <alignment horizontal="center" vertical="center"/>
    </xf>
    <xf numFmtId="0" fontId="5" fillId="4" borderId="9" xfId="2" applyFont="1" applyFill="1" applyBorder="1"/>
    <xf numFmtId="2" fontId="5" fillId="4" borderId="9" xfId="2" applyNumberFormat="1" applyFont="1" applyFill="1" applyBorder="1" applyAlignment="1">
      <alignment horizontal="center" vertical="center"/>
    </xf>
    <xf numFmtId="3" fontId="5" fillId="4" borderId="9" xfId="2" applyNumberFormat="1" applyFont="1" applyFill="1" applyBorder="1" applyAlignment="1">
      <alignment horizontal="right" vertical="center"/>
    </xf>
    <xf numFmtId="166" fontId="5" fillId="4" borderId="18" xfId="2" applyNumberFormat="1" applyFont="1" applyFill="1" applyBorder="1" applyAlignment="1">
      <alignment horizontal="center" vertical="center"/>
    </xf>
    <xf numFmtId="164" fontId="5" fillId="0" borderId="0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165" fontId="5" fillId="0" borderId="0" xfId="2" applyNumberFormat="1" applyFont="1" applyAlignment="1">
      <alignment vertical="center"/>
    </xf>
    <xf numFmtId="165" fontId="7" fillId="2" borderId="17" xfId="2" applyNumberFormat="1" applyFont="1" applyFill="1" applyBorder="1" applyAlignment="1">
      <alignment horizontal="center" vertical="center"/>
    </xf>
    <xf numFmtId="169" fontId="5" fillId="2" borderId="9" xfId="2" applyNumberFormat="1" applyFont="1" applyFill="1" applyBorder="1" applyAlignment="1">
      <alignment horizontal="center" vertical="center"/>
    </xf>
    <xf numFmtId="169" fontId="5" fillId="0" borderId="9" xfId="2" applyNumberFormat="1" applyFont="1" applyFill="1" applyBorder="1" applyAlignment="1">
      <alignment horizontal="center" vertical="center"/>
    </xf>
    <xf numFmtId="169" fontId="5" fillId="2" borderId="10" xfId="2" applyNumberFormat="1" applyFont="1" applyFill="1" applyBorder="1" applyAlignment="1">
      <alignment horizontal="center" vertical="center"/>
    </xf>
    <xf numFmtId="169" fontId="5" fillId="2" borderId="18" xfId="2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wrapText="1"/>
    </xf>
    <xf numFmtId="168" fontId="12" fillId="2" borderId="20" xfId="2" applyNumberFormat="1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wrapText="1"/>
    </xf>
    <xf numFmtId="168" fontId="12" fillId="2" borderId="23" xfId="2" applyNumberFormat="1" applyFont="1" applyFill="1" applyBorder="1" applyAlignment="1">
      <alignment horizontal="center" vertical="center"/>
    </xf>
    <xf numFmtId="1" fontId="13" fillId="0" borderId="23" xfId="0" applyNumberFormat="1" applyFont="1" applyFill="1" applyBorder="1" applyAlignment="1">
      <alignment horizontal="center" wrapText="1"/>
    </xf>
    <xf numFmtId="0" fontId="8" fillId="0" borderId="32" xfId="2" applyFont="1" applyBorder="1" applyAlignment="1">
      <alignment horizontal="center"/>
    </xf>
    <xf numFmtId="168" fontId="12" fillId="3" borderId="23" xfId="2" applyNumberFormat="1" applyFont="1" applyFill="1" applyBorder="1" applyAlignment="1">
      <alignment horizontal="center" vertical="center"/>
    </xf>
    <xf numFmtId="1" fontId="14" fillId="0" borderId="23" xfId="0" applyNumberFormat="1" applyFont="1" applyFill="1" applyBorder="1" applyAlignment="1">
      <alignment horizontal="center" wrapText="1"/>
    </xf>
    <xf numFmtId="170" fontId="9" fillId="3" borderId="23" xfId="2" applyNumberFormat="1" applyFont="1" applyFill="1" applyBorder="1" applyAlignment="1">
      <alignment horizontal="center"/>
    </xf>
    <xf numFmtId="0" fontId="13" fillId="3" borderId="23" xfId="0" applyFont="1" applyFill="1" applyBorder="1" applyAlignment="1">
      <alignment horizontal="center" wrapText="1"/>
    </xf>
    <xf numFmtId="165" fontId="14" fillId="0" borderId="23" xfId="0" applyNumberFormat="1" applyFont="1" applyFill="1" applyBorder="1" applyAlignment="1">
      <alignment horizontal="center" wrapText="1"/>
    </xf>
    <xf numFmtId="164" fontId="5" fillId="0" borderId="0" xfId="2" applyNumberFormat="1" applyFont="1" applyFill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165" fontId="5" fillId="0" borderId="0" xfId="2" applyNumberFormat="1" applyFont="1" applyFill="1" applyAlignment="1">
      <alignment vertical="center"/>
    </xf>
    <xf numFmtId="0" fontId="6" fillId="0" borderId="31" xfId="0" applyFont="1" applyFill="1" applyBorder="1" applyAlignment="1">
      <alignment wrapText="1"/>
    </xf>
    <xf numFmtId="0" fontId="9" fillId="0" borderId="31" xfId="2" applyFont="1" applyBorder="1" applyAlignment="1">
      <alignment horizontal="center"/>
    </xf>
    <xf numFmtId="0" fontId="9" fillId="2" borderId="31" xfId="2" applyFont="1" applyFill="1" applyBorder="1" applyAlignment="1">
      <alignment horizontal="center"/>
    </xf>
    <xf numFmtId="168" fontId="12" fillId="2" borderId="31" xfId="2" applyNumberFormat="1" applyFont="1" applyFill="1" applyBorder="1" applyAlignment="1">
      <alignment horizontal="center" vertical="center"/>
    </xf>
    <xf numFmtId="167" fontId="9" fillId="0" borderId="31" xfId="2" applyNumberFormat="1" applyFont="1" applyBorder="1" applyAlignment="1">
      <alignment horizontal="center"/>
    </xf>
    <xf numFmtId="165" fontId="9" fillId="0" borderId="31" xfId="2" applyNumberFormat="1" applyFont="1" applyBorder="1" applyAlignment="1">
      <alignment horizontal="center"/>
    </xf>
    <xf numFmtId="165" fontId="6" fillId="0" borderId="31" xfId="2" applyNumberFormat="1" applyFont="1" applyBorder="1" applyAlignment="1">
      <alignment horizontal="center"/>
    </xf>
    <xf numFmtId="166" fontId="6" fillId="0" borderId="33" xfId="2" applyNumberFormat="1" applyFont="1" applyBorder="1" applyAlignment="1">
      <alignment horizontal="left"/>
    </xf>
    <xf numFmtId="167" fontId="5" fillId="4" borderId="9" xfId="2" applyNumberFormat="1" applyFont="1" applyFill="1" applyBorder="1" applyAlignment="1">
      <alignment horizontal="center" vertical="center"/>
    </xf>
    <xf numFmtId="169" fontId="5" fillId="4" borderId="9" xfId="2" applyNumberFormat="1" applyFont="1" applyFill="1" applyBorder="1" applyAlignment="1">
      <alignment horizontal="center" vertical="center"/>
    </xf>
    <xf numFmtId="3" fontId="5" fillId="4" borderId="18" xfId="2" applyNumberFormat="1" applyFont="1" applyFill="1" applyBorder="1" applyAlignment="1">
      <alignment horizontal="center" vertical="center"/>
    </xf>
    <xf numFmtId="165" fontId="7" fillId="4" borderId="34" xfId="2" applyNumberFormat="1" applyFont="1" applyFill="1" applyBorder="1" applyAlignment="1">
      <alignment horizontal="center" vertical="center"/>
    </xf>
    <xf numFmtId="0" fontId="5" fillId="4" borderId="35" xfId="2" applyFont="1" applyFill="1" applyBorder="1"/>
    <xf numFmtId="2" fontId="5" fillId="4" borderId="35" xfId="2" applyNumberFormat="1" applyFont="1" applyFill="1" applyBorder="1" applyAlignment="1">
      <alignment horizontal="center" vertical="center"/>
    </xf>
    <xf numFmtId="167" fontId="5" fillId="4" borderId="35" xfId="2" applyNumberFormat="1" applyFont="1" applyFill="1" applyBorder="1" applyAlignment="1">
      <alignment horizontal="center" vertical="center"/>
    </xf>
    <xf numFmtId="169" fontId="5" fillId="4" borderId="35" xfId="2" applyNumberFormat="1" applyFont="1" applyFill="1" applyBorder="1" applyAlignment="1">
      <alignment horizontal="center" vertical="center"/>
    </xf>
    <xf numFmtId="171" fontId="5" fillId="4" borderId="35" xfId="2" applyNumberFormat="1" applyFont="1" applyFill="1" applyBorder="1" applyAlignment="1">
      <alignment horizontal="center" vertical="center"/>
    </xf>
    <xf numFmtId="3" fontId="5" fillId="4" borderId="35" xfId="2" applyNumberFormat="1" applyFont="1" applyFill="1" applyBorder="1" applyAlignment="1">
      <alignment horizontal="right" vertical="center"/>
    </xf>
    <xf numFmtId="3" fontId="5" fillId="4" borderId="36" xfId="2" applyNumberFormat="1" applyFont="1" applyFill="1" applyBorder="1" applyAlignment="1">
      <alignment horizontal="center" vertical="center"/>
    </xf>
    <xf numFmtId="165" fontId="7" fillId="0" borderId="0" xfId="2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66" fontId="5" fillId="0" borderId="0" xfId="0" applyNumberFormat="1" applyFont="1" applyBorder="1"/>
    <xf numFmtId="2" fontId="5" fillId="0" borderId="0" xfId="2" applyNumberFormat="1" applyFont="1" applyFill="1" applyBorder="1" applyAlignment="1">
      <alignment horizontal="center" vertical="center"/>
    </xf>
    <xf numFmtId="169" fontId="5" fillId="0" borderId="0" xfId="2" applyNumberFormat="1" applyFont="1" applyFill="1" applyBorder="1" applyAlignment="1">
      <alignment horizontal="center" vertical="center"/>
    </xf>
    <xf numFmtId="3" fontId="5" fillId="0" borderId="0" xfId="2" applyNumberFormat="1" applyFont="1" applyFill="1" applyBorder="1" applyAlignment="1">
      <alignment horizontal="center" vertical="center"/>
    </xf>
    <xf numFmtId="165" fontId="5" fillId="2" borderId="0" xfId="2" applyNumberFormat="1" applyFont="1" applyFill="1" applyBorder="1" applyAlignment="1">
      <alignment horizontal="center" vertical="center"/>
    </xf>
    <xf numFmtId="0" fontId="15" fillId="0" borderId="0" xfId="0" applyFont="1"/>
    <xf numFmtId="0" fontId="6" fillId="0" borderId="0" xfId="0" applyFont="1"/>
    <xf numFmtId="0" fontId="6" fillId="0" borderId="0" xfId="0" applyFont="1" applyFill="1"/>
    <xf numFmtId="172" fontId="5" fillId="0" borderId="0" xfId="1" applyNumberFormat="1" applyFont="1" applyAlignment="1">
      <alignment horizontal="center"/>
    </xf>
    <xf numFmtId="3" fontId="6" fillId="0" borderId="0" xfId="0" applyNumberFormat="1" applyFont="1"/>
    <xf numFmtId="0" fontId="16" fillId="0" borderId="0" xfId="0" applyFont="1" applyAlignment="1">
      <alignment horizontal="right" vertical="center" wrapText="1"/>
    </xf>
    <xf numFmtId="0" fontId="5" fillId="0" borderId="0" xfId="0" applyFont="1"/>
    <xf numFmtId="172" fontId="5" fillId="0" borderId="0" xfId="1" applyNumberFormat="1" applyFont="1"/>
    <xf numFmtId="172" fontId="5" fillId="0" borderId="0" xfId="1" applyNumberFormat="1" applyFont="1" applyFill="1"/>
    <xf numFmtId="0" fontId="5" fillId="0" borderId="0" xfId="0" applyFont="1" applyAlignment="1">
      <alignment horizontal="center"/>
    </xf>
    <xf numFmtId="3" fontId="5" fillId="0" borderId="0" xfId="0" applyNumberFormat="1" applyFont="1"/>
    <xf numFmtId="172" fontId="6" fillId="0" borderId="0" xfId="1" applyNumberFormat="1" applyFont="1"/>
    <xf numFmtId="172" fontId="6" fillId="0" borderId="0" xfId="1" applyNumberFormat="1" applyFont="1" applyFill="1"/>
    <xf numFmtId="0" fontId="6" fillId="0" borderId="0" xfId="0" applyFont="1" applyAlignment="1">
      <alignment horizontal="center"/>
    </xf>
    <xf numFmtId="172" fontId="6" fillId="0" borderId="0" xfId="1" applyNumberFormat="1" applyFont="1" applyAlignment="1">
      <alignment horizontal="center"/>
    </xf>
    <xf numFmtId="171" fontId="5" fillId="2" borderId="0" xfId="2" applyNumberFormat="1" applyFont="1" applyFill="1" applyBorder="1" applyAlignment="1">
      <alignment horizontal="center" vertical="center"/>
    </xf>
    <xf numFmtId="168" fontId="5" fillId="2" borderId="0" xfId="2" applyNumberFormat="1" applyFont="1" applyFill="1" applyBorder="1" applyAlignment="1">
      <alignment horizontal="center" vertical="center"/>
    </xf>
    <xf numFmtId="168" fontId="5" fillId="0" borderId="0" xfId="2" applyNumberFormat="1" applyFont="1" applyFill="1" applyBorder="1" applyAlignment="1">
      <alignment horizontal="center" vertical="center"/>
    </xf>
    <xf numFmtId="169" fontId="5" fillId="2" borderId="0" xfId="2" applyNumberFormat="1" applyFont="1" applyFill="1" applyBorder="1" applyAlignment="1">
      <alignment horizontal="center" vertical="center"/>
    </xf>
    <xf numFmtId="166" fontId="5" fillId="2" borderId="0" xfId="2" applyNumberFormat="1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6" fillId="0" borderId="0" xfId="2" applyFont="1" applyAlignment="1">
      <alignment horizontal="left"/>
    </xf>
    <xf numFmtId="0" fontId="6" fillId="0" borderId="0" xfId="2" applyFont="1" applyAlignment="1">
      <alignment horizontal="center"/>
    </xf>
    <xf numFmtId="0" fontId="6" fillId="0" borderId="0" xfId="2" applyFont="1" applyFill="1" applyAlignment="1">
      <alignment horizontal="center"/>
    </xf>
    <xf numFmtId="2" fontId="6" fillId="2" borderId="0" xfId="2" applyNumberFormat="1" applyFont="1" applyFill="1" applyBorder="1" applyAlignment="1">
      <alignment horizontal="center"/>
    </xf>
    <xf numFmtId="2" fontId="6" fillId="0" borderId="0" xfId="2" applyNumberFormat="1" applyFont="1" applyAlignment="1">
      <alignment horizontal="center"/>
    </xf>
    <xf numFmtId="0" fontId="6" fillId="0" borderId="23" xfId="2" applyFont="1" applyFill="1" applyBorder="1" applyAlignment="1">
      <alignment horizontal="center"/>
    </xf>
    <xf numFmtId="166" fontId="6" fillId="0" borderId="0" xfId="2" applyNumberFormat="1" applyFont="1" applyBorder="1" applyAlignment="1">
      <alignment horizontal="center"/>
    </xf>
    <xf numFmtId="2" fontId="6" fillId="0" borderId="23" xfId="2" applyNumberFormat="1" applyFont="1" applyBorder="1" applyAlignment="1">
      <alignment horizontal="center"/>
    </xf>
    <xf numFmtId="166" fontId="6" fillId="0" borderId="29" xfId="2" applyNumberFormat="1" applyFont="1" applyBorder="1" applyAlignment="1">
      <alignment horizontal="center"/>
    </xf>
    <xf numFmtId="166" fontId="6" fillId="0" borderId="27" xfId="2" applyNumberFormat="1" applyFont="1" applyBorder="1" applyAlignment="1">
      <alignment horizontal="center"/>
    </xf>
    <xf numFmtId="0" fontId="18" fillId="0" borderId="0" xfId="2" applyFont="1"/>
    <xf numFmtId="0" fontId="19" fillId="0" borderId="0" xfId="2" applyFont="1"/>
    <xf numFmtId="0" fontId="19" fillId="2" borderId="0" xfId="2" applyFont="1" applyFill="1"/>
    <xf numFmtId="0" fontId="19" fillId="2" borderId="0" xfId="2" applyFont="1" applyFill="1" applyAlignment="1">
      <alignment horizontal="center"/>
    </xf>
    <xf numFmtId="164" fontId="3" fillId="0" borderId="0" xfId="2" applyNumberFormat="1" applyFont="1" applyBorder="1"/>
    <xf numFmtId="0" fontId="3" fillId="0" borderId="0" xfId="2" applyFont="1" applyBorder="1"/>
    <xf numFmtId="2" fontId="20" fillId="2" borderId="0" xfId="2" applyNumberFormat="1" applyFont="1" applyFill="1" applyAlignment="1">
      <alignment horizontal="center"/>
    </xf>
    <xf numFmtId="0" fontId="21" fillId="2" borderId="0" xfId="2" applyFont="1" applyFill="1" applyAlignment="1">
      <alignment horizontal="center"/>
    </xf>
    <xf numFmtId="0" fontId="22" fillId="2" borderId="0" xfId="2" applyFont="1" applyFill="1"/>
    <xf numFmtId="0" fontId="6" fillId="2" borderId="0" xfId="2" applyFont="1" applyFill="1" applyAlignment="1">
      <alignment horizontal="center"/>
    </xf>
    <xf numFmtId="0" fontId="23" fillId="2" borderId="0" xfId="2" applyFont="1" applyFill="1" applyAlignment="1">
      <alignment horizontal="center"/>
    </xf>
    <xf numFmtId="0" fontId="23" fillId="0" borderId="0" xfId="2" applyFont="1" applyAlignment="1">
      <alignment horizontal="center"/>
    </xf>
    <xf numFmtId="0" fontId="24" fillId="0" borderId="0" xfId="2" applyFont="1"/>
    <xf numFmtId="2" fontId="23" fillId="2" borderId="0" xfId="2" applyNumberFormat="1" applyFont="1" applyFill="1" applyAlignment="1">
      <alignment horizontal="center"/>
    </xf>
    <xf numFmtId="2" fontId="5" fillId="0" borderId="0" xfId="2" applyNumberFormat="1" applyFont="1" applyAlignment="1">
      <alignment horizontal="center"/>
    </xf>
    <xf numFmtId="164" fontId="21" fillId="0" borderId="0" xfId="2" applyNumberFormat="1" applyFont="1" applyBorder="1"/>
    <xf numFmtId="0" fontId="21" fillId="0" borderId="0" xfId="2" applyFont="1" applyBorder="1"/>
    <xf numFmtId="0" fontId="21" fillId="0" borderId="0" xfId="2" applyFont="1"/>
    <xf numFmtId="0" fontId="19" fillId="0" borderId="0" xfId="2" applyFont="1" applyAlignment="1">
      <alignment horizontal="center"/>
    </xf>
    <xf numFmtId="2" fontId="19" fillId="2" borderId="0" xfId="2" applyNumberFormat="1" applyFont="1" applyFill="1" applyAlignment="1">
      <alignment horizontal="center"/>
    </xf>
    <xf numFmtId="0" fontId="18" fillId="0" borderId="17" xfId="2" applyFont="1" applyBorder="1"/>
    <xf numFmtId="0" fontId="18" fillId="0" borderId="9" xfId="2" applyFont="1" applyBorder="1"/>
    <xf numFmtId="49" fontId="6" fillId="0" borderId="9" xfId="2" applyNumberFormat="1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0" fontId="6" fillId="2" borderId="9" xfId="2" applyFont="1" applyFill="1" applyBorder="1" applyAlignment="1">
      <alignment horizontal="center"/>
    </xf>
    <xf numFmtId="165" fontId="6" fillId="0" borderId="9" xfId="2" applyNumberFormat="1" applyFont="1" applyBorder="1" applyAlignment="1">
      <alignment horizontal="center"/>
    </xf>
    <xf numFmtId="166" fontId="6" fillId="0" borderId="9" xfId="2" applyNumberFormat="1" applyFont="1" applyBorder="1" applyAlignment="1">
      <alignment horizontal="center"/>
    </xf>
    <xf numFmtId="2" fontId="6" fillId="0" borderId="9" xfId="2" applyNumberFormat="1" applyFont="1" applyBorder="1" applyAlignment="1">
      <alignment horizontal="center"/>
    </xf>
    <xf numFmtId="166" fontId="6" fillId="0" borderId="18" xfId="2" applyNumberFormat="1" applyFont="1" applyBorder="1" applyAlignment="1">
      <alignment horizontal="center"/>
    </xf>
    <xf numFmtId="165" fontId="3" fillId="2" borderId="37" xfId="2" applyNumberFormat="1" applyFont="1" applyFill="1" applyBorder="1" applyAlignment="1">
      <alignment horizontal="center" vertical="center"/>
    </xf>
    <xf numFmtId="165" fontId="18" fillId="2" borderId="38" xfId="2" applyNumberFormat="1" applyFont="1" applyFill="1" applyBorder="1" applyAlignment="1">
      <alignment horizontal="center" vertical="center"/>
    </xf>
    <xf numFmtId="165" fontId="25" fillId="2" borderId="38" xfId="2" applyNumberFormat="1" applyFont="1" applyFill="1" applyBorder="1" applyAlignment="1">
      <alignment horizontal="center" vertical="center"/>
    </xf>
    <xf numFmtId="171" fontId="5" fillId="2" borderId="38" xfId="2" applyNumberFormat="1" applyFont="1" applyFill="1" applyBorder="1" applyAlignment="1">
      <alignment horizontal="center" vertical="center"/>
    </xf>
    <xf numFmtId="169" fontId="5" fillId="2" borderId="38" xfId="2" applyNumberFormat="1" applyFont="1" applyFill="1" applyBorder="1" applyAlignment="1">
      <alignment horizontal="center" vertical="center"/>
    </xf>
    <xf numFmtId="166" fontId="5" fillId="2" borderId="38" xfId="2" applyNumberFormat="1" applyFont="1" applyFill="1" applyBorder="1" applyAlignment="1">
      <alignment horizontal="center" vertical="center"/>
    </xf>
    <xf numFmtId="166" fontId="6" fillId="2" borderId="39" xfId="2" applyNumberFormat="1" applyFont="1" applyFill="1" applyBorder="1" applyAlignment="1">
      <alignment horizontal="center" vertical="center"/>
    </xf>
    <xf numFmtId="164" fontId="3" fillId="0" borderId="0" xfId="2" applyNumberFormat="1" applyFont="1" applyBorder="1" applyAlignment="1">
      <alignment vertical="center"/>
    </xf>
    <xf numFmtId="165" fontId="3" fillId="0" borderId="0" xfId="2" applyNumberFormat="1" applyFont="1" applyBorder="1" applyAlignment="1">
      <alignment vertical="center"/>
    </xf>
    <xf numFmtId="165" fontId="3" fillId="0" borderId="0" xfId="2" applyNumberFormat="1" applyFont="1" applyAlignment="1">
      <alignment vertical="center"/>
    </xf>
    <xf numFmtId="49" fontId="21" fillId="2" borderId="0" xfId="2" applyNumberFormat="1" applyFont="1" applyFill="1" applyBorder="1" applyAlignment="1">
      <alignment horizontal="center"/>
    </xf>
    <xf numFmtId="49" fontId="3" fillId="0" borderId="0" xfId="2" applyNumberFormat="1" applyFont="1"/>
    <xf numFmtId="49" fontId="6" fillId="2" borderId="0" xfId="2" applyNumberFormat="1" applyFont="1" applyFill="1" applyBorder="1" applyAlignment="1">
      <alignment horizontal="center"/>
    </xf>
    <xf numFmtId="49" fontId="22" fillId="0" borderId="0" xfId="2" applyNumberFormat="1" applyFont="1" applyAlignment="1">
      <alignment horizontal="center"/>
    </xf>
    <xf numFmtId="49" fontId="22" fillId="2" borderId="0" xfId="2" applyNumberFormat="1" applyFont="1" applyFill="1" applyBorder="1" applyAlignment="1">
      <alignment horizontal="center"/>
    </xf>
    <xf numFmtId="2" fontId="3" fillId="0" borderId="0" xfId="2" applyNumberFormat="1" applyFont="1"/>
    <xf numFmtId="49" fontId="6" fillId="0" borderId="0" xfId="2" applyNumberFormat="1" applyFont="1" applyBorder="1" applyAlignment="1">
      <alignment horizontal="center"/>
    </xf>
    <xf numFmtId="49" fontId="3" fillId="0" borderId="0" xfId="2" applyNumberFormat="1" applyFont="1" applyBorder="1"/>
    <xf numFmtId="0" fontId="24" fillId="2" borderId="0" xfId="2" applyFont="1" applyFill="1" applyBorder="1" applyAlignment="1">
      <alignment horizontal="center"/>
    </xf>
    <xf numFmtId="0" fontId="26" fillId="2" borderId="0" xfId="2" applyFont="1" applyFill="1" applyBorder="1"/>
    <xf numFmtId="0" fontId="5" fillId="0" borderId="0" xfId="2" applyFont="1" applyAlignment="1">
      <alignment horizontal="center"/>
    </xf>
    <xf numFmtId="2" fontId="5" fillId="2" borderId="0" xfId="2" applyNumberFormat="1" applyFont="1" applyFill="1" applyBorder="1" applyAlignment="1">
      <alignment horizontal="center"/>
    </xf>
    <xf numFmtId="2" fontId="18" fillId="2" borderId="0" xfId="2" applyNumberFormat="1" applyFont="1" applyFill="1" applyBorder="1" applyAlignment="1">
      <alignment horizontal="center"/>
    </xf>
    <xf numFmtId="0" fontId="18" fillId="2" borderId="0" xfId="2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/>
    <xf numFmtId="1" fontId="24" fillId="0" borderId="0" xfId="0" applyNumberFormat="1" applyFont="1"/>
    <xf numFmtId="172" fontId="24" fillId="0" borderId="0" xfId="1" applyNumberFormat="1" applyFont="1"/>
    <xf numFmtId="0" fontId="2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172" fontId="3" fillId="0" borderId="0" xfId="1" applyNumberFormat="1" applyFont="1" applyAlignment="1">
      <alignment horizontal="center"/>
    </xf>
    <xf numFmtId="0" fontId="4" fillId="0" borderId="0" xfId="0" applyFont="1"/>
    <xf numFmtId="173" fontId="4" fillId="0" borderId="0" xfId="0" applyNumberFormat="1" applyFont="1"/>
    <xf numFmtId="1" fontId="3" fillId="0" borderId="0" xfId="0" applyNumberFormat="1" applyFont="1"/>
    <xf numFmtId="172" fontId="3" fillId="0" borderId="0" xfId="1" applyNumberFormat="1" applyFont="1"/>
    <xf numFmtId="1" fontId="3" fillId="0" borderId="0" xfId="0" applyNumberFormat="1" applyFont="1" applyAlignment="1">
      <alignment horizontal="center"/>
    </xf>
    <xf numFmtId="0" fontId="24" fillId="0" borderId="0" xfId="2" applyFont="1" applyAlignment="1">
      <alignment horizontal="center"/>
    </xf>
    <xf numFmtId="0" fontId="21" fillId="0" borderId="0" xfId="2" applyFont="1" applyAlignment="1">
      <alignment horizontal="center"/>
    </xf>
    <xf numFmtId="0" fontId="22" fillId="0" borderId="0" xfId="2" applyFont="1"/>
    <xf numFmtId="0" fontId="22" fillId="0" borderId="17" xfId="2" applyFont="1" applyBorder="1"/>
    <xf numFmtId="0" fontId="5" fillId="2" borderId="9" xfId="2" applyFont="1" applyFill="1" applyBorder="1" applyAlignment="1">
      <alignment horizontal="center"/>
    </xf>
    <xf numFmtId="0" fontId="27" fillId="0" borderId="9" xfId="2" applyFont="1" applyBorder="1" applyAlignment="1">
      <alignment horizontal="center"/>
    </xf>
    <xf numFmtId="0" fontId="27" fillId="2" borderId="9" xfId="2" applyFont="1" applyFill="1" applyBorder="1" applyAlignment="1">
      <alignment horizontal="center"/>
    </xf>
    <xf numFmtId="165" fontId="27" fillId="0" borderId="9" xfId="2" applyNumberFormat="1" applyFont="1" applyBorder="1" applyAlignment="1">
      <alignment horizontal="center"/>
    </xf>
    <xf numFmtId="166" fontId="27" fillId="0" borderId="9" xfId="2" applyNumberFormat="1" applyFont="1" applyBorder="1" applyAlignment="1">
      <alignment horizontal="center"/>
    </xf>
    <xf numFmtId="1" fontId="5" fillId="0" borderId="9" xfId="2" applyNumberFormat="1" applyFont="1" applyBorder="1" applyAlignment="1">
      <alignment horizontal="center"/>
    </xf>
    <xf numFmtId="165" fontId="5" fillId="0" borderId="9" xfId="2" applyNumberFormat="1" applyFont="1" applyBorder="1" applyAlignment="1">
      <alignment horizontal="center"/>
    </xf>
    <xf numFmtId="166" fontId="5" fillId="0" borderId="9" xfId="2" applyNumberFormat="1" applyFont="1" applyBorder="1" applyAlignment="1">
      <alignment horizontal="center"/>
    </xf>
    <xf numFmtId="166" fontId="21" fillId="0" borderId="18" xfId="2" applyNumberFormat="1" applyFont="1" applyBorder="1" applyAlignment="1">
      <alignment horizontal="center"/>
    </xf>
    <xf numFmtId="0" fontId="21" fillId="0" borderId="29" xfId="2" applyFont="1" applyBorder="1"/>
    <xf numFmtId="169" fontId="28" fillId="2" borderId="38" xfId="2" applyNumberFormat="1" applyFont="1" applyFill="1" applyBorder="1" applyAlignment="1">
      <alignment horizontal="center" vertical="center"/>
    </xf>
    <xf numFmtId="171" fontId="28" fillId="2" borderId="38" xfId="2" applyNumberFormat="1" applyFont="1" applyFill="1" applyBorder="1" applyAlignment="1">
      <alignment horizontal="center" vertical="center"/>
    </xf>
    <xf numFmtId="168" fontId="28" fillId="2" borderId="38" xfId="2" applyNumberFormat="1" applyFont="1" applyFill="1" applyBorder="1" applyAlignment="1">
      <alignment horizontal="center" vertical="center"/>
    </xf>
    <xf numFmtId="166" fontId="25" fillId="2" borderId="38" xfId="2" applyNumberFormat="1" applyFont="1" applyFill="1" applyBorder="1" applyAlignment="1">
      <alignment horizontal="center" vertical="center"/>
    </xf>
    <xf numFmtId="166" fontId="29" fillId="2" borderId="38" xfId="2" applyNumberFormat="1" applyFont="1" applyFill="1" applyBorder="1" applyAlignment="1">
      <alignment horizontal="center" vertical="center"/>
    </xf>
    <xf numFmtId="166" fontId="24" fillId="2" borderId="39" xfId="2" applyNumberFormat="1" applyFont="1" applyFill="1" applyBorder="1" applyAlignment="1">
      <alignment horizontal="center" vertical="center"/>
    </xf>
    <xf numFmtId="164" fontId="24" fillId="0" borderId="0" xfId="2" applyNumberFormat="1" applyFont="1" applyBorder="1"/>
    <xf numFmtId="164" fontId="5" fillId="0" borderId="29" xfId="2" applyNumberFormat="1" applyFont="1" applyBorder="1"/>
    <xf numFmtId="164" fontId="5" fillId="0" borderId="27" xfId="2" applyNumberFormat="1" applyFont="1" applyBorder="1"/>
    <xf numFmtId="164" fontId="5" fillId="2" borderId="11" xfId="2" applyNumberFormat="1" applyFont="1" applyFill="1" applyBorder="1"/>
    <xf numFmtId="164" fontId="5" fillId="0" borderId="11" xfId="2" applyNumberFormat="1" applyFont="1" applyBorder="1"/>
    <xf numFmtId="164" fontId="5" fillId="0" borderId="11" xfId="2" applyNumberFormat="1" applyFont="1" applyFill="1" applyBorder="1"/>
    <xf numFmtId="164" fontId="5" fillId="0" borderId="11" xfId="2" applyNumberFormat="1" applyFont="1" applyBorder="1" applyAlignment="1">
      <alignment vertical="center"/>
    </xf>
    <xf numFmtId="164" fontId="5" fillId="0" borderId="11" xfId="2" applyNumberFormat="1" applyFont="1" applyFill="1" applyBorder="1" applyAlignment="1">
      <alignment vertical="center"/>
    </xf>
    <xf numFmtId="168" fontId="5" fillId="4" borderId="9" xfId="2" applyNumberFormat="1" applyFont="1" applyFill="1" applyBorder="1" applyAlignment="1">
      <alignment horizontal="center" vertical="center"/>
    </xf>
    <xf numFmtId="168" fontId="5" fillId="4" borderId="35" xfId="2" applyNumberFormat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2" borderId="14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/>
    </xf>
    <xf numFmtId="2" fontId="5" fillId="2" borderId="3" xfId="2" applyNumberFormat="1" applyFont="1" applyFill="1" applyBorder="1" applyAlignment="1">
      <alignment horizontal="center" vertical="center" wrapText="1"/>
    </xf>
    <xf numFmtId="2" fontId="5" fillId="2" borderId="7" xfId="2" applyNumberFormat="1" applyFont="1" applyFill="1" applyBorder="1" applyAlignment="1">
      <alignment horizontal="center" vertical="center" wrapText="1"/>
    </xf>
    <xf numFmtId="2" fontId="5" fillId="2" borderId="14" xfId="2" applyNumberFormat="1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2" borderId="11" xfId="2" applyNumberFormat="1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5" fillId="2" borderId="15" xfId="2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/>
    </xf>
    <xf numFmtId="0" fontId="5" fillId="2" borderId="10" xfId="2" applyFont="1" applyFill="1" applyBorder="1" applyAlignment="1">
      <alignment horizontal="center" vertical="center" wrapText="1"/>
    </xf>
    <xf numFmtId="0" fontId="5" fillId="2" borderId="11" xfId="2" applyFont="1" applyFill="1" applyBorder="1" applyAlignment="1">
      <alignment horizontal="center" vertical="center" wrapText="1"/>
    </xf>
    <xf numFmtId="3" fontId="17" fillId="0" borderId="0" xfId="2" applyNumberFormat="1" applyFont="1" applyFill="1" applyBorder="1" applyAlignment="1">
      <alignment horizontal="left" vertical="center" wrapText="1"/>
    </xf>
    <xf numFmtId="2" fontId="20" fillId="2" borderId="0" xfId="2" applyNumberFormat="1" applyFont="1" applyFill="1" applyAlignment="1">
      <alignment horizontal="center"/>
    </xf>
  </cellXfs>
  <cellStyles count="3">
    <cellStyle name="Comma" xfId="1" builtinId="3"/>
    <cellStyle name="Normal" xfId="0" builtinId="0"/>
    <cellStyle name="Normal_Luong 20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&#258;M%202019\L&#431;&#416;NG%20N&#258;M%202019\L&#431;&#416;NG%20TRUNG%20T&#194;M%20Y%20T&#7870;%20-%20N&#258;M%202019\TRUY%20L&#296;NH%20L&#431;&#416;NG%20T&#7888;I%20THI&#7874;U%201390%20-%20N&#258;M%202018%20-%20TRUNG%20T&#194;M%20Y%20T&#787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Roaming/Microsoft/AddIns/Ufunctions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ệ Điều trị - Năm 2018"/>
      <sheetName val="Hệ dự phòng - Năm 2018"/>
      <sheetName val="truy lĩnh LTT 1390000"/>
      <sheetName val="Truy lĩnh HĐ 1390000"/>
    </sheetNames>
    <sheetDataSet>
      <sheetData sheetId="0"/>
      <sheetData sheetId="1"/>
      <sheetData sheetId="2"/>
      <sheetData sheetId="3">
        <row r="12">
          <cell r="S12">
            <v>4185540</v>
          </cell>
        </row>
        <row r="39">
          <cell r="S39">
            <v>1263600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Base"/>
      <sheetName val="vniBase"/>
      <sheetName val="abcBase"/>
    </sheetNames>
    <definedNames>
      <definedName name="VND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88"/>
  <sheetViews>
    <sheetView tabSelected="1" topLeftCell="A13" workbookViewId="0">
      <selection activeCell="W168" sqref="W168"/>
    </sheetView>
  </sheetViews>
  <sheetFormatPr defaultColWidth="10.28515625" defaultRowHeight="11.25" x14ac:dyDescent="0.2"/>
  <cols>
    <col min="1" max="1" width="3.85546875" style="181" customWidth="1"/>
    <col min="2" max="2" width="16.140625" style="13" customWidth="1"/>
    <col min="3" max="3" width="6" style="181" customWidth="1"/>
    <col min="4" max="4" width="4.7109375" style="181" customWidth="1"/>
    <col min="5" max="5" width="4.140625" style="181" customWidth="1"/>
    <col min="6" max="6" width="5.85546875" style="181" customWidth="1"/>
    <col min="7" max="7" width="4.42578125" style="182" customWidth="1"/>
    <col min="8" max="8" width="4.28515625" style="181" customWidth="1"/>
    <col min="9" max="9" width="2.5703125" style="181" customWidth="1"/>
    <col min="10" max="10" width="6.7109375" style="181" customWidth="1"/>
    <col min="11" max="11" width="3.7109375" style="181" customWidth="1"/>
    <col min="12" max="12" width="5.85546875" style="181" customWidth="1"/>
    <col min="13" max="13" width="5.140625" style="181" customWidth="1"/>
    <col min="14" max="14" width="5.7109375" style="181" customWidth="1"/>
    <col min="15" max="15" width="7.5703125" style="184" customWidth="1"/>
    <col min="16" max="16" width="9.28515625" style="181" customWidth="1"/>
    <col min="17" max="17" width="7.7109375" style="181" customWidth="1"/>
    <col min="18" max="18" width="8.85546875" style="181" customWidth="1"/>
    <col min="19" max="19" width="6" style="181" customWidth="1"/>
    <col min="20" max="20" width="9.5703125" style="181" customWidth="1"/>
    <col min="21" max="21" width="14.5703125" style="181" customWidth="1"/>
    <col min="22" max="22" width="15" style="7" customWidth="1"/>
    <col min="23" max="50" width="10.28515625" style="11" customWidth="1"/>
    <col min="51" max="61" width="10.28515625" style="12" customWidth="1"/>
    <col min="62" max="242" width="10.28515625" style="13"/>
    <col min="243" max="243" width="3.85546875" style="13" customWidth="1"/>
    <col min="244" max="244" width="17.7109375" style="13" customWidth="1"/>
    <col min="245" max="245" width="6" style="13" customWidth="1"/>
    <col min="246" max="246" width="4.7109375" style="13" customWidth="1"/>
    <col min="247" max="247" width="4.140625" style="13" customWidth="1"/>
    <col min="248" max="248" width="5.85546875" style="13" customWidth="1"/>
    <col min="249" max="249" width="4.42578125" style="13" customWidth="1"/>
    <col min="250" max="250" width="4.28515625" style="13" customWidth="1"/>
    <col min="251" max="251" width="2.5703125" style="13" customWidth="1"/>
    <col min="252" max="252" width="6.7109375" style="13" customWidth="1"/>
    <col min="253" max="253" width="3.7109375" style="13" customWidth="1"/>
    <col min="254" max="254" width="6.5703125" style="13" customWidth="1"/>
    <col min="255" max="255" width="5.140625" style="13" customWidth="1"/>
    <col min="256" max="256" width="7.7109375" style="13" customWidth="1"/>
    <col min="257" max="257" width="7.5703125" style="13" customWidth="1"/>
    <col min="258" max="258" width="9.28515625" style="13" customWidth="1"/>
    <col min="259" max="259" width="7.7109375" style="13" customWidth="1"/>
    <col min="260" max="260" width="8.85546875" style="13" customWidth="1"/>
    <col min="261" max="261" width="5" style="13" customWidth="1"/>
    <col min="262" max="262" width="9.5703125" style="13" customWidth="1"/>
    <col min="263" max="263" width="15.140625" style="13" customWidth="1"/>
    <col min="264" max="264" width="15" style="13" customWidth="1"/>
    <col min="265" max="265" width="12.85546875" style="13" customWidth="1"/>
    <col min="266" max="266" width="12" style="13" customWidth="1"/>
    <col min="267" max="273" width="10.28515625" style="13" customWidth="1"/>
    <col min="274" max="274" width="12.7109375" style="13" customWidth="1"/>
    <col min="275" max="275" width="11.42578125" style="13" customWidth="1"/>
    <col min="276" max="276" width="11.85546875" style="13" customWidth="1"/>
    <col min="277" max="317" width="10.28515625" style="13" customWidth="1"/>
    <col min="318" max="498" width="10.28515625" style="13"/>
    <col min="499" max="499" width="3.85546875" style="13" customWidth="1"/>
    <col min="500" max="500" width="17.7109375" style="13" customWidth="1"/>
    <col min="501" max="501" width="6" style="13" customWidth="1"/>
    <col min="502" max="502" width="4.7109375" style="13" customWidth="1"/>
    <col min="503" max="503" width="4.140625" style="13" customWidth="1"/>
    <col min="504" max="504" width="5.85546875" style="13" customWidth="1"/>
    <col min="505" max="505" width="4.42578125" style="13" customWidth="1"/>
    <col min="506" max="506" width="4.28515625" style="13" customWidth="1"/>
    <col min="507" max="507" width="2.5703125" style="13" customWidth="1"/>
    <col min="508" max="508" width="6.7109375" style="13" customWidth="1"/>
    <col min="509" max="509" width="3.7109375" style="13" customWidth="1"/>
    <col min="510" max="510" width="6.5703125" style="13" customWidth="1"/>
    <col min="511" max="511" width="5.140625" style="13" customWidth="1"/>
    <col min="512" max="512" width="7.7109375" style="13" customWidth="1"/>
    <col min="513" max="513" width="7.5703125" style="13" customWidth="1"/>
    <col min="514" max="514" width="9.28515625" style="13" customWidth="1"/>
    <col min="515" max="515" width="7.7109375" style="13" customWidth="1"/>
    <col min="516" max="516" width="8.85546875" style="13" customWidth="1"/>
    <col min="517" max="517" width="5" style="13" customWidth="1"/>
    <col min="518" max="518" width="9.5703125" style="13" customWidth="1"/>
    <col min="519" max="519" width="15.140625" style="13" customWidth="1"/>
    <col min="520" max="520" width="15" style="13" customWidth="1"/>
    <col min="521" max="521" width="12.85546875" style="13" customWidth="1"/>
    <col min="522" max="522" width="12" style="13" customWidth="1"/>
    <col min="523" max="529" width="10.28515625" style="13" customWidth="1"/>
    <col min="530" max="530" width="12.7109375" style="13" customWidth="1"/>
    <col min="531" max="531" width="11.42578125" style="13" customWidth="1"/>
    <col min="532" max="532" width="11.85546875" style="13" customWidth="1"/>
    <col min="533" max="573" width="10.28515625" style="13" customWidth="1"/>
    <col min="574" max="754" width="10.28515625" style="13"/>
    <col min="755" max="755" width="3.85546875" style="13" customWidth="1"/>
    <col min="756" max="756" width="17.7109375" style="13" customWidth="1"/>
    <col min="757" max="757" width="6" style="13" customWidth="1"/>
    <col min="758" max="758" width="4.7109375" style="13" customWidth="1"/>
    <col min="759" max="759" width="4.140625" style="13" customWidth="1"/>
    <col min="760" max="760" width="5.85546875" style="13" customWidth="1"/>
    <col min="761" max="761" width="4.42578125" style="13" customWidth="1"/>
    <col min="762" max="762" width="4.28515625" style="13" customWidth="1"/>
    <col min="763" max="763" width="2.5703125" style="13" customWidth="1"/>
    <col min="764" max="764" width="6.7109375" style="13" customWidth="1"/>
    <col min="765" max="765" width="3.7109375" style="13" customWidth="1"/>
    <col min="766" max="766" width="6.5703125" style="13" customWidth="1"/>
    <col min="767" max="767" width="5.140625" style="13" customWidth="1"/>
    <col min="768" max="768" width="7.7109375" style="13" customWidth="1"/>
    <col min="769" max="769" width="7.5703125" style="13" customWidth="1"/>
    <col min="770" max="770" width="9.28515625" style="13" customWidth="1"/>
    <col min="771" max="771" width="7.7109375" style="13" customWidth="1"/>
    <col min="772" max="772" width="8.85546875" style="13" customWidth="1"/>
    <col min="773" max="773" width="5" style="13" customWidth="1"/>
    <col min="774" max="774" width="9.5703125" style="13" customWidth="1"/>
    <col min="775" max="775" width="15.140625" style="13" customWidth="1"/>
    <col min="776" max="776" width="15" style="13" customWidth="1"/>
    <col min="777" max="777" width="12.85546875" style="13" customWidth="1"/>
    <col min="778" max="778" width="12" style="13" customWidth="1"/>
    <col min="779" max="785" width="10.28515625" style="13" customWidth="1"/>
    <col min="786" max="786" width="12.7109375" style="13" customWidth="1"/>
    <col min="787" max="787" width="11.42578125" style="13" customWidth="1"/>
    <col min="788" max="788" width="11.85546875" style="13" customWidth="1"/>
    <col min="789" max="829" width="10.28515625" style="13" customWidth="1"/>
    <col min="830" max="1010" width="10.28515625" style="13"/>
    <col min="1011" max="1011" width="3.85546875" style="13" customWidth="1"/>
    <col min="1012" max="1012" width="17.7109375" style="13" customWidth="1"/>
    <col min="1013" max="1013" width="6" style="13" customWidth="1"/>
    <col min="1014" max="1014" width="4.7109375" style="13" customWidth="1"/>
    <col min="1015" max="1015" width="4.140625" style="13" customWidth="1"/>
    <col min="1016" max="1016" width="5.85546875" style="13" customWidth="1"/>
    <col min="1017" max="1017" width="4.42578125" style="13" customWidth="1"/>
    <col min="1018" max="1018" width="4.28515625" style="13" customWidth="1"/>
    <col min="1019" max="1019" width="2.5703125" style="13" customWidth="1"/>
    <col min="1020" max="1020" width="6.7109375" style="13" customWidth="1"/>
    <col min="1021" max="1021" width="3.7109375" style="13" customWidth="1"/>
    <col min="1022" max="1022" width="6.5703125" style="13" customWidth="1"/>
    <col min="1023" max="1023" width="5.140625" style="13" customWidth="1"/>
    <col min="1024" max="1024" width="7.7109375" style="13" customWidth="1"/>
    <col min="1025" max="1025" width="7.5703125" style="13" customWidth="1"/>
    <col min="1026" max="1026" width="9.28515625" style="13" customWidth="1"/>
    <col min="1027" max="1027" width="7.7109375" style="13" customWidth="1"/>
    <col min="1028" max="1028" width="8.85546875" style="13" customWidth="1"/>
    <col min="1029" max="1029" width="5" style="13" customWidth="1"/>
    <col min="1030" max="1030" width="9.5703125" style="13" customWidth="1"/>
    <col min="1031" max="1031" width="15.140625" style="13" customWidth="1"/>
    <col min="1032" max="1032" width="15" style="13" customWidth="1"/>
    <col min="1033" max="1033" width="12.85546875" style="13" customWidth="1"/>
    <col min="1034" max="1034" width="12" style="13" customWidth="1"/>
    <col min="1035" max="1041" width="10.28515625" style="13" customWidth="1"/>
    <col min="1042" max="1042" width="12.7109375" style="13" customWidth="1"/>
    <col min="1043" max="1043" width="11.42578125" style="13" customWidth="1"/>
    <col min="1044" max="1044" width="11.85546875" style="13" customWidth="1"/>
    <col min="1045" max="1085" width="10.28515625" style="13" customWidth="1"/>
    <col min="1086" max="1266" width="10.28515625" style="13"/>
    <col min="1267" max="1267" width="3.85546875" style="13" customWidth="1"/>
    <col min="1268" max="1268" width="17.7109375" style="13" customWidth="1"/>
    <col min="1269" max="1269" width="6" style="13" customWidth="1"/>
    <col min="1270" max="1270" width="4.7109375" style="13" customWidth="1"/>
    <col min="1271" max="1271" width="4.140625" style="13" customWidth="1"/>
    <col min="1272" max="1272" width="5.85546875" style="13" customWidth="1"/>
    <col min="1273" max="1273" width="4.42578125" style="13" customWidth="1"/>
    <col min="1274" max="1274" width="4.28515625" style="13" customWidth="1"/>
    <col min="1275" max="1275" width="2.5703125" style="13" customWidth="1"/>
    <col min="1276" max="1276" width="6.7109375" style="13" customWidth="1"/>
    <col min="1277" max="1277" width="3.7109375" style="13" customWidth="1"/>
    <col min="1278" max="1278" width="6.5703125" style="13" customWidth="1"/>
    <col min="1279" max="1279" width="5.140625" style="13" customWidth="1"/>
    <col min="1280" max="1280" width="7.7109375" style="13" customWidth="1"/>
    <col min="1281" max="1281" width="7.5703125" style="13" customWidth="1"/>
    <col min="1282" max="1282" width="9.28515625" style="13" customWidth="1"/>
    <col min="1283" max="1283" width="7.7109375" style="13" customWidth="1"/>
    <col min="1284" max="1284" width="8.85546875" style="13" customWidth="1"/>
    <col min="1285" max="1285" width="5" style="13" customWidth="1"/>
    <col min="1286" max="1286" width="9.5703125" style="13" customWidth="1"/>
    <col min="1287" max="1287" width="15.140625" style="13" customWidth="1"/>
    <col min="1288" max="1288" width="15" style="13" customWidth="1"/>
    <col min="1289" max="1289" width="12.85546875" style="13" customWidth="1"/>
    <col min="1290" max="1290" width="12" style="13" customWidth="1"/>
    <col min="1291" max="1297" width="10.28515625" style="13" customWidth="1"/>
    <col min="1298" max="1298" width="12.7109375" style="13" customWidth="1"/>
    <col min="1299" max="1299" width="11.42578125" style="13" customWidth="1"/>
    <col min="1300" max="1300" width="11.85546875" style="13" customWidth="1"/>
    <col min="1301" max="1341" width="10.28515625" style="13" customWidth="1"/>
    <col min="1342" max="1522" width="10.28515625" style="13"/>
    <col min="1523" max="1523" width="3.85546875" style="13" customWidth="1"/>
    <col min="1524" max="1524" width="17.7109375" style="13" customWidth="1"/>
    <col min="1525" max="1525" width="6" style="13" customWidth="1"/>
    <col min="1526" max="1526" width="4.7109375" style="13" customWidth="1"/>
    <col min="1527" max="1527" width="4.140625" style="13" customWidth="1"/>
    <col min="1528" max="1528" width="5.85546875" style="13" customWidth="1"/>
    <col min="1529" max="1529" width="4.42578125" style="13" customWidth="1"/>
    <col min="1530" max="1530" width="4.28515625" style="13" customWidth="1"/>
    <col min="1531" max="1531" width="2.5703125" style="13" customWidth="1"/>
    <col min="1532" max="1532" width="6.7109375" style="13" customWidth="1"/>
    <col min="1533" max="1533" width="3.7109375" style="13" customWidth="1"/>
    <col min="1534" max="1534" width="6.5703125" style="13" customWidth="1"/>
    <col min="1535" max="1535" width="5.140625" style="13" customWidth="1"/>
    <col min="1536" max="1536" width="7.7109375" style="13" customWidth="1"/>
    <col min="1537" max="1537" width="7.5703125" style="13" customWidth="1"/>
    <col min="1538" max="1538" width="9.28515625" style="13" customWidth="1"/>
    <col min="1539" max="1539" width="7.7109375" style="13" customWidth="1"/>
    <col min="1540" max="1540" width="8.85546875" style="13" customWidth="1"/>
    <col min="1541" max="1541" width="5" style="13" customWidth="1"/>
    <col min="1542" max="1542" width="9.5703125" style="13" customWidth="1"/>
    <col min="1543" max="1543" width="15.140625" style="13" customWidth="1"/>
    <col min="1544" max="1544" width="15" style="13" customWidth="1"/>
    <col min="1545" max="1545" width="12.85546875" style="13" customWidth="1"/>
    <col min="1546" max="1546" width="12" style="13" customWidth="1"/>
    <col min="1547" max="1553" width="10.28515625" style="13" customWidth="1"/>
    <col min="1554" max="1554" width="12.7109375" style="13" customWidth="1"/>
    <col min="1555" max="1555" width="11.42578125" style="13" customWidth="1"/>
    <col min="1556" max="1556" width="11.85546875" style="13" customWidth="1"/>
    <col min="1557" max="1597" width="10.28515625" style="13" customWidth="1"/>
    <col min="1598" max="1778" width="10.28515625" style="13"/>
    <col min="1779" max="1779" width="3.85546875" style="13" customWidth="1"/>
    <col min="1780" max="1780" width="17.7109375" style="13" customWidth="1"/>
    <col min="1781" max="1781" width="6" style="13" customWidth="1"/>
    <col min="1782" max="1782" width="4.7109375" style="13" customWidth="1"/>
    <col min="1783" max="1783" width="4.140625" style="13" customWidth="1"/>
    <col min="1784" max="1784" width="5.85546875" style="13" customWidth="1"/>
    <col min="1785" max="1785" width="4.42578125" style="13" customWidth="1"/>
    <col min="1786" max="1786" width="4.28515625" style="13" customWidth="1"/>
    <col min="1787" max="1787" width="2.5703125" style="13" customWidth="1"/>
    <col min="1788" max="1788" width="6.7109375" style="13" customWidth="1"/>
    <col min="1789" max="1789" width="3.7109375" style="13" customWidth="1"/>
    <col min="1790" max="1790" width="6.5703125" style="13" customWidth="1"/>
    <col min="1791" max="1791" width="5.140625" style="13" customWidth="1"/>
    <col min="1792" max="1792" width="7.7109375" style="13" customWidth="1"/>
    <col min="1793" max="1793" width="7.5703125" style="13" customWidth="1"/>
    <col min="1794" max="1794" width="9.28515625" style="13" customWidth="1"/>
    <col min="1795" max="1795" width="7.7109375" style="13" customWidth="1"/>
    <col min="1796" max="1796" width="8.85546875" style="13" customWidth="1"/>
    <col min="1797" max="1797" width="5" style="13" customWidth="1"/>
    <col min="1798" max="1798" width="9.5703125" style="13" customWidth="1"/>
    <col min="1799" max="1799" width="15.140625" style="13" customWidth="1"/>
    <col min="1800" max="1800" width="15" style="13" customWidth="1"/>
    <col min="1801" max="1801" width="12.85546875" style="13" customWidth="1"/>
    <col min="1802" max="1802" width="12" style="13" customWidth="1"/>
    <col min="1803" max="1809" width="10.28515625" style="13" customWidth="1"/>
    <col min="1810" max="1810" width="12.7109375" style="13" customWidth="1"/>
    <col min="1811" max="1811" width="11.42578125" style="13" customWidth="1"/>
    <col min="1812" max="1812" width="11.85546875" style="13" customWidth="1"/>
    <col min="1813" max="1853" width="10.28515625" style="13" customWidth="1"/>
    <col min="1854" max="2034" width="10.28515625" style="13"/>
    <col min="2035" max="2035" width="3.85546875" style="13" customWidth="1"/>
    <col min="2036" max="2036" width="17.7109375" style="13" customWidth="1"/>
    <col min="2037" max="2037" width="6" style="13" customWidth="1"/>
    <col min="2038" max="2038" width="4.7109375" style="13" customWidth="1"/>
    <col min="2039" max="2039" width="4.140625" style="13" customWidth="1"/>
    <col min="2040" max="2040" width="5.85546875" style="13" customWidth="1"/>
    <col min="2041" max="2041" width="4.42578125" style="13" customWidth="1"/>
    <col min="2042" max="2042" width="4.28515625" style="13" customWidth="1"/>
    <col min="2043" max="2043" width="2.5703125" style="13" customWidth="1"/>
    <col min="2044" max="2044" width="6.7109375" style="13" customWidth="1"/>
    <col min="2045" max="2045" width="3.7109375" style="13" customWidth="1"/>
    <col min="2046" max="2046" width="6.5703125" style="13" customWidth="1"/>
    <col min="2047" max="2047" width="5.140625" style="13" customWidth="1"/>
    <col min="2048" max="2048" width="7.7109375" style="13" customWidth="1"/>
    <col min="2049" max="2049" width="7.5703125" style="13" customWidth="1"/>
    <col min="2050" max="2050" width="9.28515625" style="13" customWidth="1"/>
    <col min="2051" max="2051" width="7.7109375" style="13" customWidth="1"/>
    <col min="2052" max="2052" width="8.85546875" style="13" customWidth="1"/>
    <col min="2053" max="2053" width="5" style="13" customWidth="1"/>
    <col min="2054" max="2054" width="9.5703125" style="13" customWidth="1"/>
    <col min="2055" max="2055" width="15.140625" style="13" customWidth="1"/>
    <col min="2056" max="2056" width="15" style="13" customWidth="1"/>
    <col min="2057" max="2057" width="12.85546875" style="13" customWidth="1"/>
    <col min="2058" max="2058" width="12" style="13" customWidth="1"/>
    <col min="2059" max="2065" width="10.28515625" style="13" customWidth="1"/>
    <col min="2066" max="2066" width="12.7109375" style="13" customWidth="1"/>
    <col min="2067" max="2067" width="11.42578125" style="13" customWidth="1"/>
    <col min="2068" max="2068" width="11.85546875" style="13" customWidth="1"/>
    <col min="2069" max="2109" width="10.28515625" style="13" customWidth="1"/>
    <col min="2110" max="2290" width="10.28515625" style="13"/>
    <col min="2291" max="2291" width="3.85546875" style="13" customWidth="1"/>
    <col min="2292" max="2292" width="17.7109375" style="13" customWidth="1"/>
    <col min="2293" max="2293" width="6" style="13" customWidth="1"/>
    <col min="2294" max="2294" width="4.7109375" style="13" customWidth="1"/>
    <col min="2295" max="2295" width="4.140625" style="13" customWidth="1"/>
    <col min="2296" max="2296" width="5.85546875" style="13" customWidth="1"/>
    <col min="2297" max="2297" width="4.42578125" style="13" customWidth="1"/>
    <col min="2298" max="2298" width="4.28515625" style="13" customWidth="1"/>
    <col min="2299" max="2299" width="2.5703125" style="13" customWidth="1"/>
    <col min="2300" max="2300" width="6.7109375" style="13" customWidth="1"/>
    <col min="2301" max="2301" width="3.7109375" style="13" customWidth="1"/>
    <col min="2302" max="2302" width="6.5703125" style="13" customWidth="1"/>
    <col min="2303" max="2303" width="5.140625" style="13" customWidth="1"/>
    <col min="2304" max="2304" width="7.7109375" style="13" customWidth="1"/>
    <col min="2305" max="2305" width="7.5703125" style="13" customWidth="1"/>
    <col min="2306" max="2306" width="9.28515625" style="13" customWidth="1"/>
    <col min="2307" max="2307" width="7.7109375" style="13" customWidth="1"/>
    <col min="2308" max="2308" width="8.85546875" style="13" customWidth="1"/>
    <col min="2309" max="2309" width="5" style="13" customWidth="1"/>
    <col min="2310" max="2310" width="9.5703125" style="13" customWidth="1"/>
    <col min="2311" max="2311" width="15.140625" style="13" customWidth="1"/>
    <col min="2312" max="2312" width="15" style="13" customWidth="1"/>
    <col min="2313" max="2313" width="12.85546875" style="13" customWidth="1"/>
    <col min="2314" max="2314" width="12" style="13" customWidth="1"/>
    <col min="2315" max="2321" width="10.28515625" style="13" customWidth="1"/>
    <col min="2322" max="2322" width="12.7109375" style="13" customWidth="1"/>
    <col min="2323" max="2323" width="11.42578125" style="13" customWidth="1"/>
    <col min="2324" max="2324" width="11.85546875" style="13" customWidth="1"/>
    <col min="2325" max="2365" width="10.28515625" style="13" customWidth="1"/>
    <col min="2366" max="2546" width="10.28515625" style="13"/>
    <col min="2547" max="2547" width="3.85546875" style="13" customWidth="1"/>
    <col min="2548" max="2548" width="17.7109375" style="13" customWidth="1"/>
    <col min="2549" max="2549" width="6" style="13" customWidth="1"/>
    <col min="2550" max="2550" width="4.7109375" style="13" customWidth="1"/>
    <col min="2551" max="2551" width="4.140625" style="13" customWidth="1"/>
    <col min="2552" max="2552" width="5.85546875" style="13" customWidth="1"/>
    <col min="2553" max="2553" width="4.42578125" style="13" customWidth="1"/>
    <col min="2554" max="2554" width="4.28515625" style="13" customWidth="1"/>
    <col min="2555" max="2555" width="2.5703125" style="13" customWidth="1"/>
    <col min="2556" max="2556" width="6.7109375" style="13" customWidth="1"/>
    <col min="2557" max="2557" width="3.7109375" style="13" customWidth="1"/>
    <col min="2558" max="2558" width="6.5703125" style="13" customWidth="1"/>
    <col min="2559" max="2559" width="5.140625" style="13" customWidth="1"/>
    <col min="2560" max="2560" width="7.7109375" style="13" customWidth="1"/>
    <col min="2561" max="2561" width="7.5703125" style="13" customWidth="1"/>
    <col min="2562" max="2562" width="9.28515625" style="13" customWidth="1"/>
    <col min="2563" max="2563" width="7.7109375" style="13" customWidth="1"/>
    <col min="2564" max="2564" width="8.85546875" style="13" customWidth="1"/>
    <col min="2565" max="2565" width="5" style="13" customWidth="1"/>
    <col min="2566" max="2566" width="9.5703125" style="13" customWidth="1"/>
    <col min="2567" max="2567" width="15.140625" style="13" customWidth="1"/>
    <col min="2568" max="2568" width="15" style="13" customWidth="1"/>
    <col min="2569" max="2569" width="12.85546875" style="13" customWidth="1"/>
    <col min="2570" max="2570" width="12" style="13" customWidth="1"/>
    <col min="2571" max="2577" width="10.28515625" style="13" customWidth="1"/>
    <col min="2578" max="2578" width="12.7109375" style="13" customWidth="1"/>
    <col min="2579" max="2579" width="11.42578125" style="13" customWidth="1"/>
    <col min="2580" max="2580" width="11.85546875" style="13" customWidth="1"/>
    <col min="2581" max="2621" width="10.28515625" style="13" customWidth="1"/>
    <col min="2622" max="2802" width="10.28515625" style="13"/>
    <col min="2803" max="2803" width="3.85546875" style="13" customWidth="1"/>
    <col min="2804" max="2804" width="17.7109375" style="13" customWidth="1"/>
    <col min="2805" max="2805" width="6" style="13" customWidth="1"/>
    <col min="2806" max="2806" width="4.7109375" style="13" customWidth="1"/>
    <col min="2807" max="2807" width="4.140625" style="13" customWidth="1"/>
    <col min="2808" max="2808" width="5.85546875" style="13" customWidth="1"/>
    <col min="2809" max="2809" width="4.42578125" style="13" customWidth="1"/>
    <col min="2810" max="2810" width="4.28515625" style="13" customWidth="1"/>
    <col min="2811" max="2811" width="2.5703125" style="13" customWidth="1"/>
    <col min="2812" max="2812" width="6.7109375" style="13" customWidth="1"/>
    <col min="2813" max="2813" width="3.7109375" style="13" customWidth="1"/>
    <col min="2814" max="2814" width="6.5703125" style="13" customWidth="1"/>
    <col min="2815" max="2815" width="5.140625" style="13" customWidth="1"/>
    <col min="2816" max="2816" width="7.7109375" style="13" customWidth="1"/>
    <col min="2817" max="2817" width="7.5703125" style="13" customWidth="1"/>
    <col min="2818" max="2818" width="9.28515625" style="13" customWidth="1"/>
    <col min="2819" max="2819" width="7.7109375" style="13" customWidth="1"/>
    <col min="2820" max="2820" width="8.85546875" style="13" customWidth="1"/>
    <col min="2821" max="2821" width="5" style="13" customWidth="1"/>
    <col min="2822" max="2822" width="9.5703125" style="13" customWidth="1"/>
    <col min="2823" max="2823" width="15.140625" style="13" customWidth="1"/>
    <col min="2824" max="2824" width="15" style="13" customWidth="1"/>
    <col min="2825" max="2825" width="12.85546875" style="13" customWidth="1"/>
    <col min="2826" max="2826" width="12" style="13" customWidth="1"/>
    <col min="2827" max="2833" width="10.28515625" style="13" customWidth="1"/>
    <col min="2834" max="2834" width="12.7109375" style="13" customWidth="1"/>
    <col min="2835" max="2835" width="11.42578125" style="13" customWidth="1"/>
    <col min="2836" max="2836" width="11.85546875" style="13" customWidth="1"/>
    <col min="2837" max="2877" width="10.28515625" style="13" customWidth="1"/>
    <col min="2878" max="3058" width="10.28515625" style="13"/>
    <col min="3059" max="3059" width="3.85546875" style="13" customWidth="1"/>
    <col min="3060" max="3060" width="17.7109375" style="13" customWidth="1"/>
    <col min="3061" max="3061" width="6" style="13" customWidth="1"/>
    <col min="3062" max="3062" width="4.7109375" style="13" customWidth="1"/>
    <col min="3063" max="3063" width="4.140625" style="13" customWidth="1"/>
    <col min="3064" max="3064" width="5.85546875" style="13" customWidth="1"/>
    <col min="3065" max="3065" width="4.42578125" style="13" customWidth="1"/>
    <col min="3066" max="3066" width="4.28515625" style="13" customWidth="1"/>
    <col min="3067" max="3067" width="2.5703125" style="13" customWidth="1"/>
    <col min="3068" max="3068" width="6.7109375" style="13" customWidth="1"/>
    <col min="3069" max="3069" width="3.7109375" style="13" customWidth="1"/>
    <col min="3070" max="3070" width="6.5703125" style="13" customWidth="1"/>
    <col min="3071" max="3071" width="5.140625" style="13" customWidth="1"/>
    <col min="3072" max="3072" width="7.7109375" style="13" customWidth="1"/>
    <col min="3073" max="3073" width="7.5703125" style="13" customWidth="1"/>
    <col min="3074" max="3074" width="9.28515625" style="13" customWidth="1"/>
    <col min="3075" max="3075" width="7.7109375" style="13" customWidth="1"/>
    <col min="3076" max="3076" width="8.85546875" style="13" customWidth="1"/>
    <col min="3077" max="3077" width="5" style="13" customWidth="1"/>
    <col min="3078" max="3078" width="9.5703125" style="13" customWidth="1"/>
    <col min="3079" max="3079" width="15.140625" style="13" customWidth="1"/>
    <col min="3080" max="3080" width="15" style="13" customWidth="1"/>
    <col min="3081" max="3081" width="12.85546875" style="13" customWidth="1"/>
    <col min="3082" max="3082" width="12" style="13" customWidth="1"/>
    <col min="3083" max="3089" width="10.28515625" style="13" customWidth="1"/>
    <col min="3090" max="3090" width="12.7109375" style="13" customWidth="1"/>
    <col min="3091" max="3091" width="11.42578125" style="13" customWidth="1"/>
    <col min="3092" max="3092" width="11.85546875" style="13" customWidth="1"/>
    <col min="3093" max="3133" width="10.28515625" style="13" customWidth="1"/>
    <col min="3134" max="3314" width="10.28515625" style="13"/>
    <col min="3315" max="3315" width="3.85546875" style="13" customWidth="1"/>
    <col min="3316" max="3316" width="17.7109375" style="13" customWidth="1"/>
    <col min="3317" max="3317" width="6" style="13" customWidth="1"/>
    <col min="3318" max="3318" width="4.7109375" style="13" customWidth="1"/>
    <col min="3319" max="3319" width="4.140625" style="13" customWidth="1"/>
    <col min="3320" max="3320" width="5.85546875" style="13" customWidth="1"/>
    <col min="3321" max="3321" width="4.42578125" style="13" customWidth="1"/>
    <col min="3322" max="3322" width="4.28515625" style="13" customWidth="1"/>
    <col min="3323" max="3323" width="2.5703125" style="13" customWidth="1"/>
    <col min="3324" max="3324" width="6.7109375" style="13" customWidth="1"/>
    <col min="3325" max="3325" width="3.7109375" style="13" customWidth="1"/>
    <col min="3326" max="3326" width="6.5703125" style="13" customWidth="1"/>
    <col min="3327" max="3327" width="5.140625" style="13" customWidth="1"/>
    <col min="3328" max="3328" width="7.7109375" style="13" customWidth="1"/>
    <col min="3329" max="3329" width="7.5703125" style="13" customWidth="1"/>
    <col min="3330" max="3330" width="9.28515625" style="13" customWidth="1"/>
    <col min="3331" max="3331" width="7.7109375" style="13" customWidth="1"/>
    <col min="3332" max="3332" width="8.85546875" style="13" customWidth="1"/>
    <col min="3333" max="3333" width="5" style="13" customWidth="1"/>
    <col min="3334" max="3334" width="9.5703125" style="13" customWidth="1"/>
    <col min="3335" max="3335" width="15.140625" style="13" customWidth="1"/>
    <col min="3336" max="3336" width="15" style="13" customWidth="1"/>
    <col min="3337" max="3337" width="12.85546875" style="13" customWidth="1"/>
    <col min="3338" max="3338" width="12" style="13" customWidth="1"/>
    <col min="3339" max="3345" width="10.28515625" style="13" customWidth="1"/>
    <col min="3346" max="3346" width="12.7109375" style="13" customWidth="1"/>
    <col min="3347" max="3347" width="11.42578125" style="13" customWidth="1"/>
    <col min="3348" max="3348" width="11.85546875" style="13" customWidth="1"/>
    <col min="3349" max="3389" width="10.28515625" style="13" customWidth="1"/>
    <col min="3390" max="3570" width="10.28515625" style="13"/>
    <col min="3571" max="3571" width="3.85546875" style="13" customWidth="1"/>
    <col min="3572" max="3572" width="17.7109375" style="13" customWidth="1"/>
    <col min="3573" max="3573" width="6" style="13" customWidth="1"/>
    <col min="3574" max="3574" width="4.7109375" style="13" customWidth="1"/>
    <col min="3575" max="3575" width="4.140625" style="13" customWidth="1"/>
    <col min="3576" max="3576" width="5.85546875" style="13" customWidth="1"/>
    <col min="3577" max="3577" width="4.42578125" style="13" customWidth="1"/>
    <col min="3578" max="3578" width="4.28515625" style="13" customWidth="1"/>
    <col min="3579" max="3579" width="2.5703125" style="13" customWidth="1"/>
    <col min="3580" max="3580" width="6.7109375" style="13" customWidth="1"/>
    <col min="3581" max="3581" width="3.7109375" style="13" customWidth="1"/>
    <col min="3582" max="3582" width="6.5703125" style="13" customWidth="1"/>
    <col min="3583" max="3583" width="5.140625" style="13" customWidth="1"/>
    <col min="3584" max="3584" width="7.7109375" style="13" customWidth="1"/>
    <col min="3585" max="3585" width="7.5703125" style="13" customWidth="1"/>
    <col min="3586" max="3586" width="9.28515625" style="13" customWidth="1"/>
    <col min="3587" max="3587" width="7.7109375" style="13" customWidth="1"/>
    <col min="3588" max="3588" width="8.85546875" style="13" customWidth="1"/>
    <col min="3589" max="3589" width="5" style="13" customWidth="1"/>
    <col min="3590" max="3590" width="9.5703125" style="13" customWidth="1"/>
    <col min="3591" max="3591" width="15.140625" style="13" customWidth="1"/>
    <col min="3592" max="3592" width="15" style="13" customWidth="1"/>
    <col min="3593" max="3593" width="12.85546875" style="13" customWidth="1"/>
    <col min="3594" max="3594" width="12" style="13" customWidth="1"/>
    <col min="3595" max="3601" width="10.28515625" style="13" customWidth="1"/>
    <col min="3602" max="3602" width="12.7109375" style="13" customWidth="1"/>
    <col min="3603" max="3603" width="11.42578125" style="13" customWidth="1"/>
    <col min="3604" max="3604" width="11.85546875" style="13" customWidth="1"/>
    <col min="3605" max="3645" width="10.28515625" style="13" customWidth="1"/>
    <col min="3646" max="3826" width="10.28515625" style="13"/>
    <col min="3827" max="3827" width="3.85546875" style="13" customWidth="1"/>
    <col min="3828" max="3828" width="17.7109375" style="13" customWidth="1"/>
    <col min="3829" max="3829" width="6" style="13" customWidth="1"/>
    <col min="3830" max="3830" width="4.7109375" style="13" customWidth="1"/>
    <col min="3831" max="3831" width="4.140625" style="13" customWidth="1"/>
    <col min="3832" max="3832" width="5.85546875" style="13" customWidth="1"/>
    <col min="3833" max="3833" width="4.42578125" style="13" customWidth="1"/>
    <col min="3834" max="3834" width="4.28515625" style="13" customWidth="1"/>
    <col min="3835" max="3835" width="2.5703125" style="13" customWidth="1"/>
    <col min="3836" max="3836" width="6.7109375" style="13" customWidth="1"/>
    <col min="3837" max="3837" width="3.7109375" style="13" customWidth="1"/>
    <col min="3838" max="3838" width="6.5703125" style="13" customWidth="1"/>
    <col min="3839" max="3839" width="5.140625" style="13" customWidth="1"/>
    <col min="3840" max="3840" width="7.7109375" style="13" customWidth="1"/>
    <col min="3841" max="3841" width="7.5703125" style="13" customWidth="1"/>
    <col min="3842" max="3842" width="9.28515625" style="13" customWidth="1"/>
    <col min="3843" max="3843" width="7.7109375" style="13" customWidth="1"/>
    <col min="3844" max="3844" width="8.85546875" style="13" customWidth="1"/>
    <col min="3845" max="3845" width="5" style="13" customWidth="1"/>
    <col min="3846" max="3846" width="9.5703125" style="13" customWidth="1"/>
    <col min="3847" max="3847" width="15.140625" style="13" customWidth="1"/>
    <col min="3848" max="3848" width="15" style="13" customWidth="1"/>
    <col min="3849" max="3849" width="12.85546875" style="13" customWidth="1"/>
    <col min="3850" max="3850" width="12" style="13" customWidth="1"/>
    <col min="3851" max="3857" width="10.28515625" style="13" customWidth="1"/>
    <col min="3858" max="3858" width="12.7109375" style="13" customWidth="1"/>
    <col min="3859" max="3859" width="11.42578125" style="13" customWidth="1"/>
    <col min="3860" max="3860" width="11.85546875" style="13" customWidth="1"/>
    <col min="3861" max="3901" width="10.28515625" style="13" customWidth="1"/>
    <col min="3902" max="4082" width="10.28515625" style="13"/>
    <col min="4083" max="4083" width="3.85546875" style="13" customWidth="1"/>
    <col min="4084" max="4084" width="17.7109375" style="13" customWidth="1"/>
    <col min="4085" max="4085" width="6" style="13" customWidth="1"/>
    <col min="4086" max="4086" width="4.7109375" style="13" customWidth="1"/>
    <col min="4087" max="4087" width="4.140625" style="13" customWidth="1"/>
    <col min="4088" max="4088" width="5.85546875" style="13" customWidth="1"/>
    <col min="4089" max="4089" width="4.42578125" style="13" customWidth="1"/>
    <col min="4090" max="4090" width="4.28515625" style="13" customWidth="1"/>
    <col min="4091" max="4091" width="2.5703125" style="13" customWidth="1"/>
    <col min="4092" max="4092" width="6.7109375" style="13" customWidth="1"/>
    <col min="4093" max="4093" width="3.7109375" style="13" customWidth="1"/>
    <col min="4094" max="4094" width="6.5703125" style="13" customWidth="1"/>
    <col min="4095" max="4095" width="5.140625" style="13" customWidth="1"/>
    <col min="4096" max="4096" width="7.7109375" style="13" customWidth="1"/>
    <col min="4097" max="4097" width="7.5703125" style="13" customWidth="1"/>
    <col min="4098" max="4098" width="9.28515625" style="13" customWidth="1"/>
    <col min="4099" max="4099" width="7.7109375" style="13" customWidth="1"/>
    <col min="4100" max="4100" width="8.85546875" style="13" customWidth="1"/>
    <col min="4101" max="4101" width="5" style="13" customWidth="1"/>
    <col min="4102" max="4102" width="9.5703125" style="13" customWidth="1"/>
    <col min="4103" max="4103" width="15.140625" style="13" customWidth="1"/>
    <col min="4104" max="4104" width="15" style="13" customWidth="1"/>
    <col min="4105" max="4105" width="12.85546875" style="13" customWidth="1"/>
    <col min="4106" max="4106" width="12" style="13" customWidth="1"/>
    <col min="4107" max="4113" width="10.28515625" style="13" customWidth="1"/>
    <col min="4114" max="4114" width="12.7109375" style="13" customWidth="1"/>
    <col min="4115" max="4115" width="11.42578125" style="13" customWidth="1"/>
    <col min="4116" max="4116" width="11.85546875" style="13" customWidth="1"/>
    <col min="4117" max="4157" width="10.28515625" style="13" customWidth="1"/>
    <col min="4158" max="4338" width="10.28515625" style="13"/>
    <col min="4339" max="4339" width="3.85546875" style="13" customWidth="1"/>
    <col min="4340" max="4340" width="17.7109375" style="13" customWidth="1"/>
    <col min="4341" max="4341" width="6" style="13" customWidth="1"/>
    <col min="4342" max="4342" width="4.7109375" style="13" customWidth="1"/>
    <col min="4343" max="4343" width="4.140625" style="13" customWidth="1"/>
    <col min="4344" max="4344" width="5.85546875" style="13" customWidth="1"/>
    <col min="4345" max="4345" width="4.42578125" style="13" customWidth="1"/>
    <col min="4346" max="4346" width="4.28515625" style="13" customWidth="1"/>
    <col min="4347" max="4347" width="2.5703125" style="13" customWidth="1"/>
    <col min="4348" max="4348" width="6.7109375" style="13" customWidth="1"/>
    <col min="4349" max="4349" width="3.7109375" style="13" customWidth="1"/>
    <col min="4350" max="4350" width="6.5703125" style="13" customWidth="1"/>
    <col min="4351" max="4351" width="5.140625" style="13" customWidth="1"/>
    <col min="4352" max="4352" width="7.7109375" style="13" customWidth="1"/>
    <col min="4353" max="4353" width="7.5703125" style="13" customWidth="1"/>
    <col min="4354" max="4354" width="9.28515625" style="13" customWidth="1"/>
    <col min="4355" max="4355" width="7.7109375" style="13" customWidth="1"/>
    <col min="4356" max="4356" width="8.85546875" style="13" customWidth="1"/>
    <col min="4357" max="4357" width="5" style="13" customWidth="1"/>
    <col min="4358" max="4358" width="9.5703125" style="13" customWidth="1"/>
    <col min="4359" max="4359" width="15.140625" style="13" customWidth="1"/>
    <col min="4360" max="4360" width="15" style="13" customWidth="1"/>
    <col min="4361" max="4361" width="12.85546875" style="13" customWidth="1"/>
    <col min="4362" max="4362" width="12" style="13" customWidth="1"/>
    <col min="4363" max="4369" width="10.28515625" style="13" customWidth="1"/>
    <col min="4370" max="4370" width="12.7109375" style="13" customWidth="1"/>
    <col min="4371" max="4371" width="11.42578125" style="13" customWidth="1"/>
    <col min="4372" max="4372" width="11.85546875" style="13" customWidth="1"/>
    <col min="4373" max="4413" width="10.28515625" style="13" customWidth="1"/>
    <col min="4414" max="4594" width="10.28515625" style="13"/>
    <col min="4595" max="4595" width="3.85546875" style="13" customWidth="1"/>
    <col min="4596" max="4596" width="17.7109375" style="13" customWidth="1"/>
    <col min="4597" max="4597" width="6" style="13" customWidth="1"/>
    <col min="4598" max="4598" width="4.7109375" style="13" customWidth="1"/>
    <col min="4599" max="4599" width="4.140625" style="13" customWidth="1"/>
    <col min="4600" max="4600" width="5.85546875" style="13" customWidth="1"/>
    <col min="4601" max="4601" width="4.42578125" style="13" customWidth="1"/>
    <col min="4602" max="4602" width="4.28515625" style="13" customWidth="1"/>
    <col min="4603" max="4603" width="2.5703125" style="13" customWidth="1"/>
    <col min="4604" max="4604" width="6.7109375" style="13" customWidth="1"/>
    <col min="4605" max="4605" width="3.7109375" style="13" customWidth="1"/>
    <col min="4606" max="4606" width="6.5703125" style="13" customWidth="1"/>
    <col min="4607" max="4607" width="5.140625" style="13" customWidth="1"/>
    <col min="4608" max="4608" width="7.7109375" style="13" customWidth="1"/>
    <col min="4609" max="4609" width="7.5703125" style="13" customWidth="1"/>
    <col min="4610" max="4610" width="9.28515625" style="13" customWidth="1"/>
    <col min="4611" max="4611" width="7.7109375" style="13" customWidth="1"/>
    <col min="4612" max="4612" width="8.85546875" style="13" customWidth="1"/>
    <col min="4613" max="4613" width="5" style="13" customWidth="1"/>
    <col min="4614" max="4614" width="9.5703125" style="13" customWidth="1"/>
    <col min="4615" max="4615" width="15.140625" style="13" customWidth="1"/>
    <col min="4616" max="4616" width="15" style="13" customWidth="1"/>
    <col min="4617" max="4617" width="12.85546875" style="13" customWidth="1"/>
    <col min="4618" max="4618" width="12" style="13" customWidth="1"/>
    <col min="4619" max="4625" width="10.28515625" style="13" customWidth="1"/>
    <col min="4626" max="4626" width="12.7109375" style="13" customWidth="1"/>
    <col min="4627" max="4627" width="11.42578125" style="13" customWidth="1"/>
    <col min="4628" max="4628" width="11.85546875" style="13" customWidth="1"/>
    <col min="4629" max="4669" width="10.28515625" style="13" customWidth="1"/>
    <col min="4670" max="4850" width="10.28515625" style="13"/>
    <col min="4851" max="4851" width="3.85546875" style="13" customWidth="1"/>
    <col min="4852" max="4852" width="17.7109375" style="13" customWidth="1"/>
    <col min="4853" max="4853" width="6" style="13" customWidth="1"/>
    <col min="4854" max="4854" width="4.7109375" style="13" customWidth="1"/>
    <col min="4855" max="4855" width="4.140625" style="13" customWidth="1"/>
    <col min="4856" max="4856" width="5.85546875" style="13" customWidth="1"/>
    <col min="4857" max="4857" width="4.42578125" style="13" customWidth="1"/>
    <col min="4858" max="4858" width="4.28515625" style="13" customWidth="1"/>
    <col min="4859" max="4859" width="2.5703125" style="13" customWidth="1"/>
    <col min="4860" max="4860" width="6.7109375" style="13" customWidth="1"/>
    <col min="4861" max="4861" width="3.7109375" style="13" customWidth="1"/>
    <col min="4862" max="4862" width="6.5703125" style="13" customWidth="1"/>
    <col min="4863" max="4863" width="5.140625" style="13" customWidth="1"/>
    <col min="4864" max="4864" width="7.7109375" style="13" customWidth="1"/>
    <col min="4865" max="4865" width="7.5703125" style="13" customWidth="1"/>
    <col min="4866" max="4866" width="9.28515625" style="13" customWidth="1"/>
    <col min="4867" max="4867" width="7.7109375" style="13" customWidth="1"/>
    <col min="4868" max="4868" width="8.85546875" style="13" customWidth="1"/>
    <col min="4869" max="4869" width="5" style="13" customWidth="1"/>
    <col min="4870" max="4870" width="9.5703125" style="13" customWidth="1"/>
    <col min="4871" max="4871" width="15.140625" style="13" customWidth="1"/>
    <col min="4872" max="4872" width="15" style="13" customWidth="1"/>
    <col min="4873" max="4873" width="12.85546875" style="13" customWidth="1"/>
    <col min="4874" max="4874" width="12" style="13" customWidth="1"/>
    <col min="4875" max="4881" width="10.28515625" style="13" customWidth="1"/>
    <col min="4882" max="4882" width="12.7109375" style="13" customWidth="1"/>
    <col min="4883" max="4883" width="11.42578125" style="13" customWidth="1"/>
    <col min="4884" max="4884" width="11.85546875" style="13" customWidth="1"/>
    <col min="4885" max="4925" width="10.28515625" style="13" customWidth="1"/>
    <col min="4926" max="5106" width="10.28515625" style="13"/>
    <col min="5107" max="5107" width="3.85546875" style="13" customWidth="1"/>
    <col min="5108" max="5108" width="17.7109375" style="13" customWidth="1"/>
    <col min="5109" max="5109" width="6" style="13" customWidth="1"/>
    <col min="5110" max="5110" width="4.7109375" style="13" customWidth="1"/>
    <col min="5111" max="5111" width="4.140625" style="13" customWidth="1"/>
    <col min="5112" max="5112" width="5.85546875" style="13" customWidth="1"/>
    <col min="5113" max="5113" width="4.42578125" style="13" customWidth="1"/>
    <col min="5114" max="5114" width="4.28515625" style="13" customWidth="1"/>
    <col min="5115" max="5115" width="2.5703125" style="13" customWidth="1"/>
    <col min="5116" max="5116" width="6.7109375" style="13" customWidth="1"/>
    <col min="5117" max="5117" width="3.7109375" style="13" customWidth="1"/>
    <col min="5118" max="5118" width="6.5703125" style="13" customWidth="1"/>
    <col min="5119" max="5119" width="5.140625" style="13" customWidth="1"/>
    <col min="5120" max="5120" width="7.7109375" style="13" customWidth="1"/>
    <col min="5121" max="5121" width="7.5703125" style="13" customWidth="1"/>
    <col min="5122" max="5122" width="9.28515625" style="13" customWidth="1"/>
    <col min="5123" max="5123" width="7.7109375" style="13" customWidth="1"/>
    <col min="5124" max="5124" width="8.85546875" style="13" customWidth="1"/>
    <col min="5125" max="5125" width="5" style="13" customWidth="1"/>
    <col min="5126" max="5126" width="9.5703125" style="13" customWidth="1"/>
    <col min="5127" max="5127" width="15.140625" style="13" customWidth="1"/>
    <col min="5128" max="5128" width="15" style="13" customWidth="1"/>
    <col min="5129" max="5129" width="12.85546875" style="13" customWidth="1"/>
    <col min="5130" max="5130" width="12" style="13" customWidth="1"/>
    <col min="5131" max="5137" width="10.28515625" style="13" customWidth="1"/>
    <col min="5138" max="5138" width="12.7109375" style="13" customWidth="1"/>
    <col min="5139" max="5139" width="11.42578125" style="13" customWidth="1"/>
    <col min="5140" max="5140" width="11.85546875" style="13" customWidth="1"/>
    <col min="5141" max="5181" width="10.28515625" style="13" customWidth="1"/>
    <col min="5182" max="5362" width="10.28515625" style="13"/>
    <col min="5363" max="5363" width="3.85546875" style="13" customWidth="1"/>
    <col min="5364" max="5364" width="17.7109375" style="13" customWidth="1"/>
    <col min="5365" max="5365" width="6" style="13" customWidth="1"/>
    <col min="5366" max="5366" width="4.7109375" style="13" customWidth="1"/>
    <col min="5367" max="5367" width="4.140625" style="13" customWidth="1"/>
    <col min="5368" max="5368" width="5.85546875" style="13" customWidth="1"/>
    <col min="5369" max="5369" width="4.42578125" style="13" customWidth="1"/>
    <col min="5370" max="5370" width="4.28515625" style="13" customWidth="1"/>
    <col min="5371" max="5371" width="2.5703125" style="13" customWidth="1"/>
    <col min="5372" max="5372" width="6.7109375" style="13" customWidth="1"/>
    <col min="5373" max="5373" width="3.7109375" style="13" customWidth="1"/>
    <col min="5374" max="5374" width="6.5703125" style="13" customWidth="1"/>
    <col min="5375" max="5375" width="5.140625" style="13" customWidth="1"/>
    <col min="5376" max="5376" width="7.7109375" style="13" customWidth="1"/>
    <col min="5377" max="5377" width="7.5703125" style="13" customWidth="1"/>
    <col min="5378" max="5378" width="9.28515625" style="13" customWidth="1"/>
    <col min="5379" max="5379" width="7.7109375" style="13" customWidth="1"/>
    <col min="5380" max="5380" width="8.85546875" style="13" customWidth="1"/>
    <col min="5381" max="5381" width="5" style="13" customWidth="1"/>
    <col min="5382" max="5382" width="9.5703125" style="13" customWidth="1"/>
    <col min="5383" max="5383" width="15.140625" style="13" customWidth="1"/>
    <col min="5384" max="5384" width="15" style="13" customWidth="1"/>
    <col min="5385" max="5385" width="12.85546875" style="13" customWidth="1"/>
    <col min="5386" max="5386" width="12" style="13" customWidth="1"/>
    <col min="5387" max="5393" width="10.28515625" style="13" customWidth="1"/>
    <col min="5394" max="5394" width="12.7109375" style="13" customWidth="1"/>
    <col min="5395" max="5395" width="11.42578125" style="13" customWidth="1"/>
    <col min="5396" max="5396" width="11.85546875" style="13" customWidth="1"/>
    <col min="5397" max="5437" width="10.28515625" style="13" customWidth="1"/>
    <col min="5438" max="5618" width="10.28515625" style="13"/>
    <col min="5619" max="5619" width="3.85546875" style="13" customWidth="1"/>
    <col min="5620" max="5620" width="17.7109375" style="13" customWidth="1"/>
    <col min="5621" max="5621" width="6" style="13" customWidth="1"/>
    <col min="5622" max="5622" width="4.7109375" style="13" customWidth="1"/>
    <col min="5623" max="5623" width="4.140625" style="13" customWidth="1"/>
    <col min="5624" max="5624" width="5.85546875" style="13" customWidth="1"/>
    <col min="5625" max="5625" width="4.42578125" style="13" customWidth="1"/>
    <col min="5626" max="5626" width="4.28515625" style="13" customWidth="1"/>
    <col min="5627" max="5627" width="2.5703125" style="13" customWidth="1"/>
    <col min="5628" max="5628" width="6.7109375" style="13" customWidth="1"/>
    <col min="5629" max="5629" width="3.7109375" style="13" customWidth="1"/>
    <col min="5630" max="5630" width="6.5703125" style="13" customWidth="1"/>
    <col min="5631" max="5631" width="5.140625" style="13" customWidth="1"/>
    <col min="5632" max="5632" width="7.7109375" style="13" customWidth="1"/>
    <col min="5633" max="5633" width="7.5703125" style="13" customWidth="1"/>
    <col min="5634" max="5634" width="9.28515625" style="13" customWidth="1"/>
    <col min="5635" max="5635" width="7.7109375" style="13" customWidth="1"/>
    <col min="5636" max="5636" width="8.85546875" style="13" customWidth="1"/>
    <col min="5637" max="5637" width="5" style="13" customWidth="1"/>
    <col min="5638" max="5638" width="9.5703125" style="13" customWidth="1"/>
    <col min="5639" max="5639" width="15.140625" style="13" customWidth="1"/>
    <col min="5640" max="5640" width="15" style="13" customWidth="1"/>
    <col min="5641" max="5641" width="12.85546875" style="13" customWidth="1"/>
    <col min="5642" max="5642" width="12" style="13" customWidth="1"/>
    <col min="5643" max="5649" width="10.28515625" style="13" customWidth="1"/>
    <col min="5650" max="5650" width="12.7109375" style="13" customWidth="1"/>
    <col min="5651" max="5651" width="11.42578125" style="13" customWidth="1"/>
    <col min="5652" max="5652" width="11.85546875" style="13" customWidth="1"/>
    <col min="5653" max="5693" width="10.28515625" style="13" customWidth="1"/>
    <col min="5694" max="5874" width="10.28515625" style="13"/>
    <col min="5875" max="5875" width="3.85546875" style="13" customWidth="1"/>
    <col min="5876" max="5876" width="17.7109375" style="13" customWidth="1"/>
    <col min="5877" max="5877" width="6" style="13" customWidth="1"/>
    <col min="5878" max="5878" width="4.7109375" style="13" customWidth="1"/>
    <col min="5879" max="5879" width="4.140625" style="13" customWidth="1"/>
    <col min="5880" max="5880" width="5.85546875" style="13" customWidth="1"/>
    <col min="5881" max="5881" width="4.42578125" style="13" customWidth="1"/>
    <col min="5882" max="5882" width="4.28515625" style="13" customWidth="1"/>
    <col min="5883" max="5883" width="2.5703125" style="13" customWidth="1"/>
    <col min="5884" max="5884" width="6.7109375" style="13" customWidth="1"/>
    <col min="5885" max="5885" width="3.7109375" style="13" customWidth="1"/>
    <col min="5886" max="5886" width="6.5703125" style="13" customWidth="1"/>
    <col min="5887" max="5887" width="5.140625" style="13" customWidth="1"/>
    <col min="5888" max="5888" width="7.7109375" style="13" customWidth="1"/>
    <col min="5889" max="5889" width="7.5703125" style="13" customWidth="1"/>
    <col min="5890" max="5890" width="9.28515625" style="13" customWidth="1"/>
    <col min="5891" max="5891" width="7.7109375" style="13" customWidth="1"/>
    <col min="5892" max="5892" width="8.85546875" style="13" customWidth="1"/>
    <col min="5893" max="5893" width="5" style="13" customWidth="1"/>
    <col min="5894" max="5894" width="9.5703125" style="13" customWidth="1"/>
    <col min="5895" max="5895" width="15.140625" style="13" customWidth="1"/>
    <col min="5896" max="5896" width="15" style="13" customWidth="1"/>
    <col min="5897" max="5897" width="12.85546875" style="13" customWidth="1"/>
    <col min="5898" max="5898" width="12" style="13" customWidth="1"/>
    <col min="5899" max="5905" width="10.28515625" style="13" customWidth="1"/>
    <col min="5906" max="5906" width="12.7109375" style="13" customWidth="1"/>
    <col min="5907" max="5907" width="11.42578125" style="13" customWidth="1"/>
    <col min="5908" max="5908" width="11.85546875" style="13" customWidth="1"/>
    <col min="5909" max="5949" width="10.28515625" style="13" customWidth="1"/>
    <col min="5950" max="6130" width="10.28515625" style="13"/>
    <col min="6131" max="6131" width="3.85546875" style="13" customWidth="1"/>
    <col min="6132" max="6132" width="17.7109375" style="13" customWidth="1"/>
    <col min="6133" max="6133" width="6" style="13" customWidth="1"/>
    <col min="6134" max="6134" width="4.7109375" style="13" customWidth="1"/>
    <col min="6135" max="6135" width="4.140625" style="13" customWidth="1"/>
    <col min="6136" max="6136" width="5.85546875" style="13" customWidth="1"/>
    <col min="6137" max="6137" width="4.42578125" style="13" customWidth="1"/>
    <col min="6138" max="6138" width="4.28515625" style="13" customWidth="1"/>
    <col min="6139" max="6139" width="2.5703125" style="13" customWidth="1"/>
    <col min="6140" max="6140" width="6.7109375" style="13" customWidth="1"/>
    <col min="6141" max="6141" width="3.7109375" style="13" customWidth="1"/>
    <col min="6142" max="6142" width="6.5703125" style="13" customWidth="1"/>
    <col min="6143" max="6143" width="5.140625" style="13" customWidth="1"/>
    <col min="6144" max="6144" width="7.7109375" style="13" customWidth="1"/>
    <col min="6145" max="6145" width="7.5703125" style="13" customWidth="1"/>
    <col min="6146" max="6146" width="9.28515625" style="13" customWidth="1"/>
    <col min="6147" max="6147" width="7.7109375" style="13" customWidth="1"/>
    <col min="6148" max="6148" width="8.85546875" style="13" customWidth="1"/>
    <col min="6149" max="6149" width="5" style="13" customWidth="1"/>
    <col min="6150" max="6150" width="9.5703125" style="13" customWidth="1"/>
    <col min="6151" max="6151" width="15.140625" style="13" customWidth="1"/>
    <col min="6152" max="6152" width="15" style="13" customWidth="1"/>
    <col min="6153" max="6153" width="12.85546875" style="13" customWidth="1"/>
    <col min="6154" max="6154" width="12" style="13" customWidth="1"/>
    <col min="6155" max="6161" width="10.28515625" style="13" customWidth="1"/>
    <col min="6162" max="6162" width="12.7109375" style="13" customWidth="1"/>
    <col min="6163" max="6163" width="11.42578125" style="13" customWidth="1"/>
    <col min="6164" max="6164" width="11.85546875" style="13" customWidth="1"/>
    <col min="6165" max="6205" width="10.28515625" style="13" customWidth="1"/>
    <col min="6206" max="6386" width="10.28515625" style="13"/>
    <col min="6387" max="6387" width="3.85546875" style="13" customWidth="1"/>
    <col min="6388" max="6388" width="17.7109375" style="13" customWidth="1"/>
    <col min="6389" max="6389" width="6" style="13" customWidth="1"/>
    <col min="6390" max="6390" width="4.7109375" style="13" customWidth="1"/>
    <col min="6391" max="6391" width="4.140625" style="13" customWidth="1"/>
    <col min="6392" max="6392" width="5.85546875" style="13" customWidth="1"/>
    <col min="6393" max="6393" width="4.42578125" style="13" customWidth="1"/>
    <col min="6394" max="6394" width="4.28515625" style="13" customWidth="1"/>
    <col min="6395" max="6395" width="2.5703125" style="13" customWidth="1"/>
    <col min="6396" max="6396" width="6.7109375" style="13" customWidth="1"/>
    <col min="6397" max="6397" width="3.7109375" style="13" customWidth="1"/>
    <col min="6398" max="6398" width="6.5703125" style="13" customWidth="1"/>
    <col min="6399" max="6399" width="5.140625" style="13" customWidth="1"/>
    <col min="6400" max="6400" width="7.7109375" style="13" customWidth="1"/>
    <col min="6401" max="6401" width="7.5703125" style="13" customWidth="1"/>
    <col min="6402" max="6402" width="9.28515625" style="13" customWidth="1"/>
    <col min="6403" max="6403" width="7.7109375" style="13" customWidth="1"/>
    <col min="6404" max="6404" width="8.85546875" style="13" customWidth="1"/>
    <col min="6405" max="6405" width="5" style="13" customWidth="1"/>
    <col min="6406" max="6406" width="9.5703125" style="13" customWidth="1"/>
    <col min="6407" max="6407" width="15.140625" style="13" customWidth="1"/>
    <col min="6408" max="6408" width="15" style="13" customWidth="1"/>
    <col min="6409" max="6409" width="12.85546875" style="13" customWidth="1"/>
    <col min="6410" max="6410" width="12" style="13" customWidth="1"/>
    <col min="6411" max="6417" width="10.28515625" style="13" customWidth="1"/>
    <col min="6418" max="6418" width="12.7109375" style="13" customWidth="1"/>
    <col min="6419" max="6419" width="11.42578125" style="13" customWidth="1"/>
    <col min="6420" max="6420" width="11.85546875" style="13" customWidth="1"/>
    <col min="6421" max="6461" width="10.28515625" style="13" customWidth="1"/>
    <col min="6462" max="6642" width="10.28515625" style="13"/>
    <col min="6643" max="6643" width="3.85546875" style="13" customWidth="1"/>
    <col min="6644" max="6644" width="17.7109375" style="13" customWidth="1"/>
    <col min="6645" max="6645" width="6" style="13" customWidth="1"/>
    <col min="6646" max="6646" width="4.7109375" style="13" customWidth="1"/>
    <col min="6647" max="6647" width="4.140625" style="13" customWidth="1"/>
    <col min="6648" max="6648" width="5.85546875" style="13" customWidth="1"/>
    <col min="6649" max="6649" width="4.42578125" style="13" customWidth="1"/>
    <col min="6650" max="6650" width="4.28515625" style="13" customWidth="1"/>
    <col min="6651" max="6651" width="2.5703125" style="13" customWidth="1"/>
    <col min="6652" max="6652" width="6.7109375" style="13" customWidth="1"/>
    <col min="6653" max="6653" width="3.7109375" style="13" customWidth="1"/>
    <col min="6654" max="6654" width="6.5703125" style="13" customWidth="1"/>
    <col min="6655" max="6655" width="5.140625" style="13" customWidth="1"/>
    <col min="6656" max="6656" width="7.7109375" style="13" customWidth="1"/>
    <col min="6657" max="6657" width="7.5703125" style="13" customWidth="1"/>
    <col min="6658" max="6658" width="9.28515625" style="13" customWidth="1"/>
    <col min="6659" max="6659" width="7.7109375" style="13" customWidth="1"/>
    <col min="6660" max="6660" width="8.85546875" style="13" customWidth="1"/>
    <col min="6661" max="6661" width="5" style="13" customWidth="1"/>
    <col min="6662" max="6662" width="9.5703125" style="13" customWidth="1"/>
    <col min="6663" max="6663" width="15.140625" style="13" customWidth="1"/>
    <col min="6664" max="6664" width="15" style="13" customWidth="1"/>
    <col min="6665" max="6665" width="12.85546875" style="13" customWidth="1"/>
    <col min="6666" max="6666" width="12" style="13" customWidth="1"/>
    <col min="6667" max="6673" width="10.28515625" style="13" customWidth="1"/>
    <col min="6674" max="6674" width="12.7109375" style="13" customWidth="1"/>
    <col min="6675" max="6675" width="11.42578125" style="13" customWidth="1"/>
    <col min="6676" max="6676" width="11.85546875" style="13" customWidth="1"/>
    <col min="6677" max="6717" width="10.28515625" style="13" customWidth="1"/>
    <col min="6718" max="6898" width="10.28515625" style="13"/>
    <col min="6899" max="6899" width="3.85546875" style="13" customWidth="1"/>
    <col min="6900" max="6900" width="17.7109375" style="13" customWidth="1"/>
    <col min="6901" max="6901" width="6" style="13" customWidth="1"/>
    <col min="6902" max="6902" width="4.7109375" style="13" customWidth="1"/>
    <col min="6903" max="6903" width="4.140625" style="13" customWidth="1"/>
    <col min="6904" max="6904" width="5.85546875" style="13" customWidth="1"/>
    <col min="6905" max="6905" width="4.42578125" style="13" customWidth="1"/>
    <col min="6906" max="6906" width="4.28515625" style="13" customWidth="1"/>
    <col min="6907" max="6907" width="2.5703125" style="13" customWidth="1"/>
    <col min="6908" max="6908" width="6.7109375" style="13" customWidth="1"/>
    <col min="6909" max="6909" width="3.7109375" style="13" customWidth="1"/>
    <col min="6910" max="6910" width="6.5703125" style="13" customWidth="1"/>
    <col min="6911" max="6911" width="5.140625" style="13" customWidth="1"/>
    <col min="6912" max="6912" width="7.7109375" style="13" customWidth="1"/>
    <col min="6913" max="6913" width="7.5703125" style="13" customWidth="1"/>
    <col min="6914" max="6914" width="9.28515625" style="13" customWidth="1"/>
    <col min="6915" max="6915" width="7.7109375" style="13" customWidth="1"/>
    <col min="6916" max="6916" width="8.85546875" style="13" customWidth="1"/>
    <col min="6917" max="6917" width="5" style="13" customWidth="1"/>
    <col min="6918" max="6918" width="9.5703125" style="13" customWidth="1"/>
    <col min="6919" max="6919" width="15.140625" style="13" customWidth="1"/>
    <col min="6920" max="6920" width="15" style="13" customWidth="1"/>
    <col min="6921" max="6921" width="12.85546875" style="13" customWidth="1"/>
    <col min="6922" max="6922" width="12" style="13" customWidth="1"/>
    <col min="6923" max="6929" width="10.28515625" style="13" customWidth="1"/>
    <col min="6930" max="6930" width="12.7109375" style="13" customWidth="1"/>
    <col min="6931" max="6931" width="11.42578125" style="13" customWidth="1"/>
    <col min="6932" max="6932" width="11.85546875" style="13" customWidth="1"/>
    <col min="6933" max="6973" width="10.28515625" style="13" customWidth="1"/>
    <col min="6974" max="7154" width="10.28515625" style="13"/>
    <col min="7155" max="7155" width="3.85546875" style="13" customWidth="1"/>
    <col min="7156" max="7156" width="17.7109375" style="13" customWidth="1"/>
    <col min="7157" max="7157" width="6" style="13" customWidth="1"/>
    <col min="7158" max="7158" width="4.7109375" style="13" customWidth="1"/>
    <col min="7159" max="7159" width="4.140625" style="13" customWidth="1"/>
    <col min="7160" max="7160" width="5.85546875" style="13" customWidth="1"/>
    <col min="7161" max="7161" width="4.42578125" style="13" customWidth="1"/>
    <col min="7162" max="7162" width="4.28515625" style="13" customWidth="1"/>
    <col min="7163" max="7163" width="2.5703125" style="13" customWidth="1"/>
    <col min="7164" max="7164" width="6.7109375" style="13" customWidth="1"/>
    <col min="7165" max="7165" width="3.7109375" style="13" customWidth="1"/>
    <col min="7166" max="7166" width="6.5703125" style="13" customWidth="1"/>
    <col min="7167" max="7167" width="5.140625" style="13" customWidth="1"/>
    <col min="7168" max="7168" width="7.7109375" style="13" customWidth="1"/>
    <col min="7169" max="7169" width="7.5703125" style="13" customWidth="1"/>
    <col min="7170" max="7170" width="9.28515625" style="13" customWidth="1"/>
    <col min="7171" max="7171" width="7.7109375" style="13" customWidth="1"/>
    <col min="7172" max="7172" width="8.85546875" style="13" customWidth="1"/>
    <col min="7173" max="7173" width="5" style="13" customWidth="1"/>
    <col min="7174" max="7174" width="9.5703125" style="13" customWidth="1"/>
    <col min="7175" max="7175" width="15.140625" style="13" customWidth="1"/>
    <col min="7176" max="7176" width="15" style="13" customWidth="1"/>
    <col min="7177" max="7177" width="12.85546875" style="13" customWidth="1"/>
    <col min="7178" max="7178" width="12" style="13" customWidth="1"/>
    <col min="7179" max="7185" width="10.28515625" style="13" customWidth="1"/>
    <col min="7186" max="7186" width="12.7109375" style="13" customWidth="1"/>
    <col min="7187" max="7187" width="11.42578125" style="13" customWidth="1"/>
    <col min="7188" max="7188" width="11.85546875" style="13" customWidth="1"/>
    <col min="7189" max="7229" width="10.28515625" style="13" customWidth="1"/>
    <col min="7230" max="7410" width="10.28515625" style="13"/>
    <col min="7411" max="7411" width="3.85546875" style="13" customWidth="1"/>
    <col min="7412" max="7412" width="17.7109375" style="13" customWidth="1"/>
    <col min="7413" max="7413" width="6" style="13" customWidth="1"/>
    <col min="7414" max="7414" width="4.7109375" style="13" customWidth="1"/>
    <col min="7415" max="7415" width="4.140625" style="13" customWidth="1"/>
    <col min="7416" max="7416" width="5.85546875" style="13" customWidth="1"/>
    <col min="7417" max="7417" width="4.42578125" style="13" customWidth="1"/>
    <col min="7418" max="7418" width="4.28515625" style="13" customWidth="1"/>
    <col min="7419" max="7419" width="2.5703125" style="13" customWidth="1"/>
    <col min="7420" max="7420" width="6.7109375" style="13" customWidth="1"/>
    <col min="7421" max="7421" width="3.7109375" style="13" customWidth="1"/>
    <col min="7422" max="7422" width="6.5703125" style="13" customWidth="1"/>
    <col min="7423" max="7423" width="5.140625" style="13" customWidth="1"/>
    <col min="7424" max="7424" width="7.7109375" style="13" customWidth="1"/>
    <col min="7425" max="7425" width="7.5703125" style="13" customWidth="1"/>
    <col min="7426" max="7426" width="9.28515625" style="13" customWidth="1"/>
    <col min="7427" max="7427" width="7.7109375" style="13" customWidth="1"/>
    <col min="7428" max="7428" width="8.85546875" style="13" customWidth="1"/>
    <col min="7429" max="7429" width="5" style="13" customWidth="1"/>
    <col min="7430" max="7430" width="9.5703125" style="13" customWidth="1"/>
    <col min="7431" max="7431" width="15.140625" style="13" customWidth="1"/>
    <col min="7432" max="7432" width="15" style="13" customWidth="1"/>
    <col min="7433" max="7433" width="12.85546875" style="13" customWidth="1"/>
    <col min="7434" max="7434" width="12" style="13" customWidth="1"/>
    <col min="7435" max="7441" width="10.28515625" style="13" customWidth="1"/>
    <col min="7442" max="7442" width="12.7109375" style="13" customWidth="1"/>
    <col min="7443" max="7443" width="11.42578125" style="13" customWidth="1"/>
    <col min="7444" max="7444" width="11.85546875" style="13" customWidth="1"/>
    <col min="7445" max="7485" width="10.28515625" style="13" customWidth="1"/>
    <col min="7486" max="7666" width="10.28515625" style="13"/>
    <col min="7667" max="7667" width="3.85546875" style="13" customWidth="1"/>
    <col min="7668" max="7668" width="17.7109375" style="13" customWidth="1"/>
    <col min="7669" max="7669" width="6" style="13" customWidth="1"/>
    <col min="7670" max="7670" width="4.7109375" style="13" customWidth="1"/>
    <col min="7671" max="7671" width="4.140625" style="13" customWidth="1"/>
    <col min="7672" max="7672" width="5.85546875" style="13" customWidth="1"/>
    <col min="7673" max="7673" width="4.42578125" style="13" customWidth="1"/>
    <col min="7674" max="7674" width="4.28515625" style="13" customWidth="1"/>
    <col min="7675" max="7675" width="2.5703125" style="13" customWidth="1"/>
    <col min="7676" max="7676" width="6.7109375" style="13" customWidth="1"/>
    <col min="7677" max="7677" width="3.7109375" style="13" customWidth="1"/>
    <col min="7678" max="7678" width="6.5703125" style="13" customWidth="1"/>
    <col min="7679" max="7679" width="5.140625" style="13" customWidth="1"/>
    <col min="7680" max="7680" width="7.7109375" style="13" customWidth="1"/>
    <col min="7681" max="7681" width="7.5703125" style="13" customWidth="1"/>
    <col min="7682" max="7682" width="9.28515625" style="13" customWidth="1"/>
    <col min="7683" max="7683" width="7.7109375" style="13" customWidth="1"/>
    <col min="7684" max="7684" width="8.85546875" style="13" customWidth="1"/>
    <col min="7685" max="7685" width="5" style="13" customWidth="1"/>
    <col min="7686" max="7686" width="9.5703125" style="13" customWidth="1"/>
    <col min="7687" max="7687" width="15.140625" style="13" customWidth="1"/>
    <col min="7688" max="7688" width="15" style="13" customWidth="1"/>
    <col min="7689" max="7689" width="12.85546875" style="13" customWidth="1"/>
    <col min="7690" max="7690" width="12" style="13" customWidth="1"/>
    <col min="7691" max="7697" width="10.28515625" style="13" customWidth="1"/>
    <col min="7698" max="7698" width="12.7109375" style="13" customWidth="1"/>
    <col min="7699" max="7699" width="11.42578125" style="13" customWidth="1"/>
    <col min="7700" max="7700" width="11.85546875" style="13" customWidth="1"/>
    <col min="7701" max="7741" width="10.28515625" style="13" customWidth="1"/>
    <col min="7742" max="7922" width="10.28515625" style="13"/>
    <col min="7923" max="7923" width="3.85546875" style="13" customWidth="1"/>
    <col min="7924" max="7924" width="17.7109375" style="13" customWidth="1"/>
    <col min="7925" max="7925" width="6" style="13" customWidth="1"/>
    <col min="7926" max="7926" width="4.7109375" style="13" customWidth="1"/>
    <col min="7927" max="7927" width="4.140625" style="13" customWidth="1"/>
    <col min="7928" max="7928" width="5.85546875" style="13" customWidth="1"/>
    <col min="7929" max="7929" width="4.42578125" style="13" customWidth="1"/>
    <col min="7930" max="7930" width="4.28515625" style="13" customWidth="1"/>
    <col min="7931" max="7931" width="2.5703125" style="13" customWidth="1"/>
    <col min="7932" max="7932" width="6.7109375" style="13" customWidth="1"/>
    <col min="7933" max="7933" width="3.7109375" style="13" customWidth="1"/>
    <col min="7934" max="7934" width="6.5703125" style="13" customWidth="1"/>
    <col min="7935" max="7935" width="5.140625" style="13" customWidth="1"/>
    <col min="7936" max="7936" width="7.7109375" style="13" customWidth="1"/>
    <col min="7937" max="7937" width="7.5703125" style="13" customWidth="1"/>
    <col min="7938" max="7938" width="9.28515625" style="13" customWidth="1"/>
    <col min="7939" max="7939" width="7.7109375" style="13" customWidth="1"/>
    <col min="7940" max="7940" width="8.85546875" style="13" customWidth="1"/>
    <col min="7941" max="7941" width="5" style="13" customWidth="1"/>
    <col min="7942" max="7942" width="9.5703125" style="13" customWidth="1"/>
    <col min="7943" max="7943" width="15.140625" style="13" customWidth="1"/>
    <col min="7944" max="7944" width="15" style="13" customWidth="1"/>
    <col min="7945" max="7945" width="12.85546875" style="13" customWidth="1"/>
    <col min="7946" max="7946" width="12" style="13" customWidth="1"/>
    <col min="7947" max="7953" width="10.28515625" style="13" customWidth="1"/>
    <col min="7954" max="7954" width="12.7109375" style="13" customWidth="1"/>
    <col min="7955" max="7955" width="11.42578125" style="13" customWidth="1"/>
    <col min="7956" max="7956" width="11.85546875" style="13" customWidth="1"/>
    <col min="7957" max="7997" width="10.28515625" style="13" customWidth="1"/>
    <col min="7998" max="8178" width="10.28515625" style="13"/>
    <col min="8179" max="8179" width="3.85546875" style="13" customWidth="1"/>
    <col min="8180" max="8180" width="17.7109375" style="13" customWidth="1"/>
    <col min="8181" max="8181" width="6" style="13" customWidth="1"/>
    <col min="8182" max="8182" width="4.7109375" style="13" customWidth="1"/>
    <col min="8183" max="8183" width="4.140625" style="13" customWidth="1"/>
    <col min="8184" max="8184" width="5.85546875" style="13" customWidth="1"/>
    <col min="8185" max="8185" width="4.42578125" style="13" customWidth="1"/>
    <col min="8186" max="8186" width="4.28515625" style="13" customWidth="1"/>
    <col min="8187" max="8187" width="2.5703125" style="13" customWidth="1"/>
    <col min="8188" max="8188" width="6.7109375" style="13" customWidth="1"/>
    <col min="8189" max="8189" width="3.7109375" style="13" customWidth="1"/>
    <col min="8190" max="8190" width="6.5703125" style="13" customWidth="1"/>
    <col min="8191" max="8191" width="5.140625" style="13" customWidth="1"/>
    <col min="8192" max="8192" width="7.7109375" style="13" customWidth="1"/>
    <col min="8193" max="8193" width="7.5703125" style="13" customWidth="1"/>
    <col min="8194" max="8194" width="9.28515625" style="13" customWidth="1"/>
    <col min="8195" max="8195" width="7.7109375" style="13" customWidth="1"/>
    <col min="8196" max="8196" width="8.85546875" style="13" customWidth="1"/>
    <col min="8197" max="8197" width="5" style="13" customWidth="1"/>
    <col min="8198" max="8198" width="9.5703125" style="13" customWidth="1"/>
    <col min="8199" max="8199" width="15.140625" style="13" customWidth="1"/>
    <col min="8200" max="8200" width="15" style="13" customWidth="1"/>
    <col min="8201" max="8201" width="12.85546875" style="13" customWidth="1"/>
    <col min="8202" max="8202" width="12" style="13" customWidth="1"/>
    <col min="8203" max="8209" width="10.28515625" style="13" customWidth="1"/>
    <col min="8210" max="8210" width="12.7109375" style="13" customWidth="1"/>
    <col min="8211" max="8211" width="11.42578125" style="13" customWidth="1"/>
    <col min="8212" max="8212" width="11.85546875" style="13" customWidth="1"/>
    <col min="8213" max="8253" width="10.28515625" style="13" customWidth="1"/>
    <col min="8254" max="8434" width="10.28515625" style="13"/>
    <col min="8435" max="8435" width="3.85546875" style="13" customWidth="1"/>
    <col min="8436" max="8436" width="17.7109375" style="13" customWidth="1"/>
    <col min="8437" max="8437" width="6" style="13" customWidth="1"/>
    <col min="8438" max="8438" width="4.7109375" style="13" customWidth="1"/>
    <col min="8439" max="8439" width="4.140625" style="13" customWidth="1"/>
    <col min="8440" max="8440" width="5.85546875" style="13" customWidth="1"/>
    <col min="8441" max="8441" width="4.42578125" style="13" customWidth="1"/>
    <col min="8442" max="8442" width="4.28515625" style="13" customWidth="1"/>
    <col min="8443" max="8443" width="2.5703125" style="13" customWidth="1"/>
    <col min="8444" max="8444" width="6.7109375" style="13" customWidth="1"/>
    <col min="8445" max="8445" width="3.7109375" style="13" customWidth="1"/>
    <col min="8446" max="8446" width="6.5703125" style="13" customWidth="1"/>
    <col min="8447" max="8447" width="5.140625" style="13" customWidth="1"/>
    <col min="8448" max="8448" width="7.7109375" style="13" customWidth="1"/>
    <col min="8449" max="8449" width="7.5703125" style="13" customWidth="1"/>
    <col min="8450" max="8450" width="9.28515625" style="13" customWidth="1"/>
    <col min="8451" max="8451" width="7.7109375" style="13" customWidth="1"/>
    <col min="8452" max="8452" width="8.85546875" style="13" customWidth="1"/>
    <col min="8453" max="8453" width="5" style="13" customWidth="1"/>
    <col min="8454" max="8454" width="9.5703125" style="13" customWidth="1"/>
    <col min="8455" max="8455" width="15.140625" style="13" customWidth="1"/>
    <col min="8456" max="8456" width="15" style="13" customWidth="1"/>
    <col min="8457" max="8457" width="12.85546875" style="13" customWidth="1"/>
    <col min="8458" max="8458" width="12" style="13" customWidth="1"/>
    <col min="8459" max="8465" width="10.28515625" style="13" customWidth="1"/>
    <col min="8466" max="8466" width="12.7109375" style="13" customWidth="1"/>
    <col min="8467" max="8467" width="11.42578125" style="13" customWidth="1"/>
    <col min="8468" max="8468" width="11.85546875" style="13" customWidth="1"/>
    <col min="8469" max="8509" width="10.28515625" style="13" customWidth="1"/>
    <col min="8510" max="8690" width="10.28515625" style="13"/>
    <col min="8691" max="8691" width="3.85546875" style="13" customWidth="1"/>
    <col min="8692" max="8692" width="17.7109375" style="13" customWidth="1"/>
    <col min="8693" max="8693" width="6" style="13" customWidth="1"/>
    <col min="8694" max="8694" width="4.7109375" style="13" customWidth="1"/>
    <col min="8695" max="8695" width="4.140625" style="13" customWidth="1"/>
    <col min="8696" max="8696" width="5.85546875" style="13" customWidth="1"/>
    <col min="8697" max="8697" width="4.42578125" style="13" customWidth="1"/>
    <col min="8698" max="8698" width="4.28515625" style="13" customWidth="1"/>
    <col min="8699" max="8699" width="2.5703125" style="13" customWidth="1"/>
    <col min="8700" max="8700" width="6.7109375" style="13" customWidth="1"/>
    <col min="8701" max="8701" width="3.7109375" style="13" customWidth="1"/>
    <col min="8702" max="8702" width="6.5703125" style="13" customWidth="1"/>
    <col min="8703" max="8703" width="5.140625" style="13" customWidth="1"/>
    <col min="8704" max="8704" width="7.7109375" style="13" customWidth="1"/>
    <col min="8705" max="8705" width="7.5703125" style="13" customWidth="1"/>
    <col min="8706" max="8706" width="9.28515625" style="13" customWidth="1"/>
    <col min="8707" max="8707" width="7.7109375" style="13" customWidth="1"/>
    <col min="8708" max="8708" width="8.85546875" style="13" customWidth="1"/>
    <col min="8709" max="8709" width="5" style="13" customWidth="1"/>
    <col min="8710" max="8710" width="9.5703125" style="13" customWidth="1"/>
    <col min="8711" max="8711" width="15.140625" style="13" customWidth="1"/>
    <col min="8712" max="8712" width="15" style="13" customWidth="1"/>
    <col min="8713" max="8713" width="12.85546875" style="13" customWidth="1"/>
    <col min="8714" max="8714" width="12" style="13" customWidth="1"/>
    <col min="8715" max="8721" width="10.28515625" style="13" customWidth="1"/>
    <col min="8722" max="8722" width="12.7109375" style="13" customWidth="1"/>
    <col min="8723" max="8723" width="11.42578125" style="13" customWidth="1"/>
    <col min="8724" max="8724" width="11.85546875" style="13" customWidth="1"/>
    <col min="8725" max="8765" width="10.28515625" style="13" customWidth="1"/>
    <col min="8766" max="8946" width="10.28515625" style="13"/>
    <col min="8947" max="8947" width="3.85546875" style="13" customWidth="1"/>
    <col min="8948" max="8948" width="17.7109375" style="13" customWidth="1"/>
    <col min="8949" max="8949" width="6" style="13" customWidth="1"/>
    <col min="8950" max="8950" width="4.7109375" style="13" customWidth="1"/>
    <col min="8951" max="8951" width="4.140625" style="13" customWidth="1"/>
    <col min="8952" max="8952" width="5.85546875" style="13" customWidth="1"/>
    <col min="8953" max="8953" width="4.42578125" style="13" customWidth="1"/>
    <col min="8954" max="8954" width="4.28515625" style="13" customWidth="1"/>
    <col min="8955" max="8955" width="2.5703125" style="13" customWidth="1"/>
    <col min="8956" max="8956" width="6.7109375" style="13" customWidth="1"/>
    <col min="8957" max="8957" width="3.7109375" style="13" customWidth="1"/>
    <col min="8958" max="8958" width="6.5703125" style="13" customWidth="1"/>
    <col min="8959" max="8959" width="5.140625" style="13" customWidth="1"/>
    <col min="8960" max="8960" width="7.7109375" style="13" customWidth="1"/>
    <col min="8961" max="8961" width="7.5703125" style="13" customWidth="1"/>
    <col min="8962" max="8962" width="9.28515625" style="13" customWidth="1"/>
    <col min="8963" max="8963" width="7.7109375" style="13" customWidth="1"/>
    <col min="8964" max="8964" width="8.85546875" style="13" customWidth="1"/>
    <col min="8965" max="8965" width="5" style="13" customWidth="1"/>
    <col min="8966" max="8966" width="9.5703125" style="13" customWidth="1"/>
    <col min="8967" max="8967" width="15.140625" style="13" customWidth="1"/>
    <col min="8968" max="8968" width="15" style="13" customWidth="1"/>
    <col min="8969" max="8969" width="12.85546875" style="13" customWidth="1"/>
    <col min="8970" max="8970" width="12" style="13" customWidth="1"/>
    <col min="8971" max="8977" width="10.28515625" style="13" customWidth="1"/>
    <col min="8978" max="8978" width="12.7109375" style="13" customWidth="1"/>
    <col min="8979" max="8979" width="11.42578125" style="13" customWidth="1"/>
    <col min="8980" max="8980" width="11.85546875" style="13" customWidth="1"/>
    <col min="8981" max="9021" width="10.28515625" style="13" customWidth="1"/>
    <col min="9022" max="9202" width="10.28515625" style="13"/>
    <col min="9203" max="9203" width="3.85546875" style="13" customWidth="1"/>
    <col min="9204" max="9204" width="17.7109375" style="13" customWidth="1"/>
    <col min="9205" max="9205" width="6" style="13" customWidth="1"/>
    <col min="9206" max="9206" width="4.7109375" style="13" customWidth="1"/>
    <col min="9207" max="9207" width="4.140625" style="13" customWidth="1"/>
    <col min="9208" max="9208" width="5.85546875" style="13" customWidth="1"/>
    <col min="9209" max="9209" width="4.42578125" style="13" customWidth="1"/>
    <col min="9210" max="9210" width="4.28515625" style="13" customWidth="1"/>
    <col min="9211" max="9211" width="2.5703125" style="13" customWidth="1"/>
    <col min="9212" max="9212" width="6.7109375" style="13" customWidth="1"/>
    <col min="9213" max="9213" width="3.7109375" style="13" customWidth="1"/>
    <col min="9214" max="9214" width="6.5703125" style="13" customWidth="1"/>
    <col min="9215" max="9215" width="5.140625" style="13" customWidth="1"/>
    <col min="9216" max="9216" width="7.7109375" style="13" customWidth="1"/>
    <col min="9217" max="9217" width="7.5703125" style="13" customWidth="1"/>
    <col min="9218" max="9218" width="9.28515625" style="13" customWidth="1"/>
    <col min="9219" max="9219" width="7.7109375" style="13" customWidth="1"/>
    <col min="9220" max="9220" width="8.85546875" style="13" customWidth="1"/>
    <col min="9221" max="9221" width="5" style="13" customWidth="1"/>
    <col min="9222" max="9222" width="9.5703125" style="13" customWidth="1"/>
    <col min="9223" max="9223" width="15.140625" style="13" customWidth="1"/>
    <col min="9224" max="9224" width="15" style="13" customWidth="1"/>
    <col min="9225" max="9225" width="12.85546875" style="13" customWidth="1"/>
    <col min="9226" max="9226" width="12" style="13" customWidth="1"/>
    <col min="9227" max="9233" width="10.28515625" style="13" customWidth="1"/>
    <col min="9234" max="9234" width="12.7109375" style="13" customWidth="1"/>
    <col min="9235" max="9235" width="11.42578125" style="13" customWidth="1"/>
    <col min="9236" max="9236" width="11.85546875" style="13" customWidth="1"/>
    <col min="9237" max="9277" width="10.28515625" style="13" customWidth="1"/>
    <col min="9278" max="9458" width="10.28515625" style="13"/>
    <col min="9459" max="9459" width="3.85546875" style="13" customWidth="1"/>
    <col min="9460" max="9460" width="17.7109375" style="13" customWidth="1"/>
    <col min="9461" max="9461" width="6" style="13" customWidth="1"/>
    <col min="9462" max="9462" width="4.7109375" style="13" customWidth="1"/>
    <col min="9463" max="9463" width="4.140625" style="13" customWidth="1"/>
    <col min="9464" max="9464" width="5.85546875" style="13" customWidth="1"/>
    <col min="9465" max="9465" width="4.42578125" style="13" customWidth="1"/>
    <col min="9466" max="9466" width="4.28515625" style="13" customWidth="1"/>
    <col min="9467" max="9467" width="2.5703125" style="13" customWidth="1"/>
    <col min="9468" max="9468" width="6.7109375" style="13" customWidth="1"/>
    <col min="9469" max="9469" width="3.7109375" style="13" customWidth="1"/>
    <col min="9470" max="9470" width="6.5703125" style="13" customWidth="1"/>
    <col min="9471" max="9471" width="5.140625" style="13" customWidth="1"/>
    <col min="9472" max="9472" width="7.7109375" style="13" customWidth="1"/>
    <col min="9473" max="9473" width="7.5703125" style="13" customWidth="1"/>
    <col min="9474" max="9474" width="9.28515625" style="13" customWidth="1"/>
    <col min="9475" max="9475" width="7.7109375" style="13" customWidth="1"/>
    <col min="9476" max="9476" width="8.85546875" style="13" customWidth="1"/>
    <col min="9477" max="9477" width="5" style="13" customWidth="1"/>
    <col min="9478" max="9478" width="9.5703125" style="13" customWidth="1"/>
    <col min="9479" max="9479" width="15.140625" style="13" customWidth="1"/>
    <col min="9480" max="9480" width="15" style="13" customWidth="1"/>
    <col min="9481" max="9481" width="12.85546875" style="13" customWidth="1"/>
    <col min="9482" max="9482" width="12" style="13" customWidth="1"/>
    <col min="9483" max="9489" width="10.28515625" style="13" customWidth="1"/>
    <col min="9490" max="9490" width="12.7109375" style="13" customWidth="1"/>
    <col min="9491" max="9491" width="11.42578125" style="13" customWidth="1"/>
    <col min="9492" max="9492" width="11.85546875" style="13" customWidth="1"/>
    <col min="9493" max="9533" width="10.28515625" style="13" customWidth="1"/>
    <col min="9534" max="9714" width="10.28515625" style="13"/>
    <col min="9715" max="9715" width="3.85546875" style="13" customWidth="1"/>
    <col min="9716" max="9716" width="17.7109375" style="13" customWidth="1"/>
    <col min="9717" max="9717" width="6" style="13" customWidth="1"/>
    <col min="9718" max="9718" width="4.7109375" style="13" customWidth="1"/>
    <col min="9719" max="9719" width="4.140625" style="13" customWidth="1"/>
    <col min="9720" max="9720" width="5.85546875" style="13" customWidth="1"/>
    <col min="9721" max="9721" width="4.42578125" style="13" customWidth="1"/>
    <col min="9722" max="9722" width="4.28515625" style="13" customWidth="1"/>
    <col min="9723" max="9723" width="2.5703125" style="13" customWidth="1"/>
    <col min="9724" max="9724" width="6.7109375" style="13" customWidth="1"/>
    <col min="9725" max="9725" width="3.7109375" style="13" customWidth="1"/>
    <col min="9726" max="9726" width="6.5703125" style="13" customWidth="1"/>
    <col min="9727" max="9727" width="5.140625" style="13" customWidth="1"/>
    <col min="9728" max="9728" width="7.7109375" style="13" customWidth="1"/>
    <col min="9729" max="9729" width="7.5703125" style="13" customWidth="1"/>
    <col min="9730" max="9730" width="9.28515625" style="13" customWidth="1"/>
    <col min="9731" max="9731" width="7.7109375" style="13" customWidth="1"/>
    <col min="9732" max="9732" width="8.85546875" style="13" customWidth="1"/>
    <col min="9733" max="9733" width="5" style="13" customWidth="1"/>
    <col min="9734" max="9734" width="9.5703125" style="13" customWidth="1"/>
    <col min="9735" max="9735" width="15.140625" style="13" customWidth="1"/>
    <col min="9736" max="9736" width="15" style="13" customWidth="1"/>
    <col min="9737" max="9737" width="12.85546875" style="13" customWidth="1"/>
    <col min="9738" max="9738" width="12" style="13" customWidth="1"/>
    <col min="9739" max="9745" width="10.28515625" style="13" customWidth="1"/>
    <col min="9746" max="9746" width="12.7109375" style="13" customWidth="1"/>
    <col min="9747" max="9747" width="11.42578125" style="13" customWidth="1"/>
    <col min="9748" max="9748" width="11.85546875" style="13" customWidth="1"/>
    <col min="9749" max="9789" width="10.28515625" style="13" customWidth="1"/>
    <col min="9790" max="9970" width="10.28515625" style="13"/>
    <col min="9971" max="9971" width="3.85546875" style="13" customWidth="1"/>
    <col min="9972" max="9972" width="17.7109375" style="13" customWidth="1"/>
    <col min="9973" max="9973" width="6" style="13" customWidth="1"/>
    <col min="9974" max="9974" width="4.7109375" style="13" customWidth="1"/>
    <col min="9975" max="9975" width="4.140625" style="13" customWidth="1"/>
    <col min="9976" max="9976" width="5.85546875" style="13" customWidth="1"/>
    <col min="9977" max="9977" width="4.42578125" style="13" customWidth="1"/>
    <col min="9978" max="9978" width="4.28515625" style="13" customWidth="1"/>
    <col min="9979" max="9979" width="2.5703125" style="13" customWidth="1"/>
    <col min="9980" max="9980" width="6.7109375" style="13" customWidth="1"/>
    <col min="9981" max="9981" width="3.7109375" style="13" customWidth="1"/>
    <col min="9982" max="9982" width="6.5703125" style="13" customWidth="1"/>
    <col min="9983" max="9983" width="5.140625" style="13" customWidth="1"/>
    <col min="9984" max="9984" width="7.7109375" style="13" customWidth="1"/>
    <col min="9985" max="9985" width="7.5703125" style="13" customWidth="1"/>
    <col min="9986" max="9986" width="9.28515625" style="13" customWidth="1"/>
    <col min="9987" max="9987" width="7.7109375" style="13" customWidth="1"/>
    <col min="9988" max="9988" width="8.85546875" style="13" customWidth="1"/>
    <col min="9989" max="9989" width="5" style="13" customWidth="1"/>
    <col min="9990" max="9990" width="9.5703125" style="13" customWidth="1"/>
    <col min="9991" max="9991" width="15.140625" style="13" customWidth="1"/>
    <col min="9992" max="9992" width="15" style="13" customWidth="1"/>
    <col min="9993" max="9993" width="12.85546875" style="13" customWidth="1"/>
    <col min="9994" max="9994" width="12" style="13" customWidth="1"/>
    <col min="9995" max="10001" width="10.28515625" style="13" customWidth="1"/>
    <col min="10002" max="10002" width="12.7109375" style="13" customWidth="1"/>
    <col min="10003" max="10003" width="11.42578125" style="13" customWidth="1"/>
    <col min="10004" max="10004" width="11.85546875" style="13" customWidth="1"/>
    <col min="10005" max="10045" width="10.28515625" style="13" customWidth="1"/>
    <col min="10046" max="10226" width="10.28515625" style="13"/>
    <col min="10227" max="10227" width="3.85546875" style="13" customWidth="1"/>
    <col min="10228" max="10228" width="17.7109375" style="13" customWidth="1"/>
    <col min="10229" max="10229" width="6" style="13" customWidth="1"/>
    <col min="10230" max="10230" width="4.7109375" style="13" customWidth="1"/>
    <col min="10231" max="10231" width="4.140625" style="13" customWidth="1"/>
    <col min="10232" max="10232" width="5.85546875" style="13" customWidth="1"/>
    <col min="10233" max="10233" width="4.42578125" style="13" customWidth="1"/>
    <col min="10234" max="10234" width="4.28515625" style="13" customWidth="1"/>
    <col min="10235" max="10235" width="2.5703125" style="13" customWidth="1"/>
    <col min="10236" max="10236" width="6.7109375" style="13" customWidth="1"/>
    <col min="10237" max="10237" width="3.7109375" style="13" customWidth="1"/>
    <col min="10238" max="10238" width="6.5703125" style="13" customWidth="1"/>
    <col min="10239" max="10239" width="5.140625" style="13" customWidth="1"/>
    <col min="10240" max="10240" width="7.7109375" style="13" customWidth="1"/>
    <col min="10241" max="10241" width="7.5703125" style="13" customWidth="1"/>
    <col min="10242" max="10242" width="9.28515625" style="13" customWidth="1"/>
    <col min="10243" max="10243" width="7.7109375" style="13" customWidth="1"/>
    <col min="10244" max="10244" width="8.85546875" style="13" customWidth="1"/>
    <col min="10245" max="10245" width="5" style="13" customWidth="1"/>
    <col min="10246" max="10246" width="9.5703125" style="13" customWidth="1"/>
    <col min="10247" max="10247" width="15.140625" style="13" customWidth="1"/>
    <col min="10248" max="10248" width="15" style="13" customWidth="1"/>
    <col min="10249" max="10249" width="12.85546875" style="13" customWidth="1"/>
    <col min="10250" max="10250" width="12" style="13" customWidth="1"/>
    <col min="10251" max="10257" width="10.28515625" style="13" customWidth="1"/>
    <col min="10258" max="10258" width="12.7109375" style="13" customWidth="1"/>
    <col min="10259" max="10259" width="11.42578125" style="13" customWidth="1"/>
    <col min="10260" max="10260" width="11.85546875" style="13" customWidth="1"/>
    <col min="10261" max="10301" width="10.28515625" style="13" customWidth="1"/>
    <col min="10302" max="10482" width="10.28515625" style="13"/>
    <col min="10483" max="10483" width="3.85546875" style="13" customWidth="1"/>
    <col min="10484" max="10484" width="17.7109375" style="13" customWidth="1"/>
    <col min="10485" max="10485" width="6" style="13" customWidth="1"/>
    <col min="10486" max="10486" width="4.7109375" style="13" customWidth="1"/>
    <col min="10487" max="10487" width="4.140625" style="13" customWidth="1"/>
    <col min="10488" max="10488" width="5.85546875" style="13" customWidth="1"/>
    <col min="10489" max="10489" width="4.42578125" style="13" customWidth="1"/>
    <col min="10490" max="10490" width="4.28515625" style="13" customWidth="1"/>
    <col min="10491" max="10491" width="2.5703125" style="13" customWidth="1"/>
    <col min="10492" max="10492" width="6.7109375" style="13" customWidth="1"/>
    <col min="10493" max="10493" width="3.7109375" style="13" customWidth="1"/>
    <col min="10494" max="10494" width="6.5703125" style="13" customWidth="1"/>
    <col min="10495" max="10495" width="5.140625" style="13" customWidth="1"/>
    <col min="10496" max="10496" width="7.7109375" style="13" customWidth="1"/>
    <col min="10497" max="10497" width="7.5703125" style="13" customWidth="1"/>
    <col min="10498" max="10498" width="9.28515625" style="13" customWidth="1"/>
    <col min="10499" max="10499" width="7.7109375" style="13" customWidth="1"/>
    <col min="10500" max="10500" width="8.85546875" style="13" customWidth="1"/>
    <col min="10501" max="10501" width="5" style="13" customWidth="1"/>
    <col min="10502" max="10502" width="9.5703125" style="13" customWidth="1"/>
    <col min="10503" max="10503" width="15.140625" style="13" customWidth="1"/>
    <col min="10504" max="10504" width="15" style="13" customWidth="1"/>
    <col min="10505" max="10505" width="12.85546875" style="13" customWidth="1"/>
    <col min="10506" max="10506" width="12" style="13" customWidth="1"/>
    <col min="10507" max="10513" width="10.28515625" style="13" customWidth="1"/>
    <col min="10514" max="10514" width="12.7109375" style="13" customWidth="1"/>
    <col min="10515" max="10515" width="11.42578125" style="13" customWidth="1"/>
    <col min="10516" max="10516" width="11.85546875" style="13" customWidth="1"/>
    <col min="10517" max="10557" width="10.28515625" style="13" customWidth="1"/>
    <col min="10558" max="10738" width="10.28515625" style="13"/>
    <col min="10739" max="10739" width="3.85546875" style="13" customWidth="1"/>
    <col min="10740" max="10740" width="17.7109375" style="13" customWidth="1"/>
    <col min="10741" max="10741" width="6" style="13" customWidth="1"/>
    <col min="10742" max="10742" width="4.7109375" style="13" customWidth="1"/>
    <col min="10743" max="10743" width="4.140625" style="13" customWidth="1"/>
    <col min="10744" max="10744" width="5.85546875" style="13" customWidth="1"/>
    <col min="10745" max="10745" width="4.42578125" style="13" customWidth="1"/>
    <col min="10746" max="10746" width="4.28515625" style="13" customWidth="1"/>
    <col min="10747" max="10747" width="2.5703125" style="13" customWidth="1"/>
    <col min="10748" max="10748" width="6.7109375" style="13" customWidth="1"/>
    <col min="10749" max="10749" width="3.7109375" style="13" customWidth="1"/>
    <col min="10750" max="10750" width="6.5703125" style="13" customWidth="1"/>
    <col min="10751" max="10751" width="5.140625" style="13" customWidth="1"/>
    <col min="10752" max="10752" width="7.7109375" style="13" customWidth="1"/>
    <col min="10753" max="10753" width="7.5703125" style="13" customWidth="1"/>
    <col min="10754" max="10754" width="9.28515625" style="13" customWidth="1"/>
    <col min="10755" max="10755" width="7.7109375" style="13" customWidth="1"/>
    <col min="10756" max="10756" width="8.85546875" style="13" customWidth="1"/>
    <col min="10757" max="10757" width="5" style="13" customWidth="1"/>
    <col min="10758" max="10758" width="9.5703125" style="13" customWidth="1"/>
    <col min="10759" max="10759" width="15.140625" style="13" customWidth="1"/>
    <col min="10760" max="10760" width="15" style="13" customWidth="1"/>
    <col min="10761" max="10761" width="12.85546875" style="13" customWidth="1"/>
    <col min="10762" max="10762" width="12" style="13" customWidth="1"/>
    <col min="10763" max="10769" width="10.28515625" style="13" customWidth="1"/>
    <col min="10770" max="10770" width="12.7109375" style="13" customWidth="1"/>
    <col min="10771" max="10771" width="11.42578125" style="13" customWidth="1"/>
    <col min="10772" max="10772" width="11.85546875" style="13" customWidth="1"/>
    <col min="10773" max="10813" width="10.28515625" style="13" customWidth="1"/>
    <col min="10814" max="10994" width="10.28515625" style="13"/>
    <col min="10995" max="10995" width="3.85546875" style="13" customWidth="1"/>
    <col min="10996" max="10996" width="17.7109375" style="13" customWidth="1"/>
    <col min="10997" max="10997" width="6" style="13" customWidth="1"/>
    <col min="10998" max="10998" width="4.7109375" style="13" customWidth="1"/>
    <col min="10999" max="10999" width="4.140625" style="13" customWidth="1"/>
    <col min="11000" max="11000" width="5.85546875" style="13" customWidth="1"/>
    <col min="11001" max="11001" width="4.42578125" style="13" customWidth="1"/>
    <col min="11002" max="11002" width="4.28515625" style="13" customWidth="1"/>
    <col min="11003" max="11003" width="2.5703125" style="13" customWidth="1"/>
    <col min="11004" max="11004" width="6.7109375" style="13" customWidth="1"/>
    <col min="11005" max="11005" width="3.7109375" style="13" customWidth="1"/>
    <col min="11006" max="11006" width="6.5703125" style="13" customWidth="1"/>
    <col min="11007" max="11007" width="5.140625" style="13" customWidth="1"/>
    <col min="11008" max="11008" width="7.7109375" style="13" customWidth="1"/>
    <col min="11009" max="11009" width="7.5703125" style="13" customWidth="1"/>
    <col min="11010" max="11010" width="9.28515625" style="13" customWidth="1"/>
    <col min="11011" max="11011" width="7.7109375" style="13" customWidth="1"/>
    <col min="11012" max="11012" width="8.85546875" style="13" customWidth="1"/>
    <col min="11013" max="11013" width="5" style="13" customWidth="1"/>
    <col min="11014" max="11014" width="9.5703125" style="13" customWidth="1"/>
    <col min="11015" max="11015" width="15.140625" style="13" customWidth="1"/>
    <col min="11016" max="11016" width="15" style="13" customWidth="1"/>
    <col min="11017" max="11017" width="12.85546875" style="13" customWidth="1"/>
    <col min="11018" max="11018" width="12" style="13" customWidth="1"/>
    <col min="11019" max="11025" width="10.28515625" style="13" customWidth="1"/>
    <col min="11026" max="11026" width="12.7109375" style="13" customWidth="1"/>
    <col min="11027" max="11027" width="11.42578125" style="13" customWidth="1"/>
    <col min="11028" max="11028" width="11.85546875" style="13" customWidth="1"/>
    <col min="11029" max="11069" width="10.28515625" style="13" customWidth="1"/>
    <col min="11070" max="11250" width="10.28515625" style="13"/>
    <col min="11251" max="11251" width="3.85546875" style="13" customWidth="1"/>
    <col min="11252" max="11252" width="17.7109375" style="13" customWidth="1"/>
    <col min="11253" max="11253" width="6" style="13" customWidth="1"/>
    <col min="11254" max="11254" width="4.7109375" style="13" customWidth="1"/>
    <col min="11255" max="11255" width="4.140625" style="13" customWidth="1"/>
    <col min="11256" max="11256" width="5.85546875" style="13" customWidth="1"/>
    <col min="11257" max="11257" width="4.42578125" style="13" customWidth="1"/>
    <col min="11258" max="11258" width="4.28515625" style="13" customWidth="1"/>
    <col min="11259" max="11259" width="2.5703125" style="13" customWidth="1"/>
    <col min="11260" max="11260" width="6.7109375" style="13" customWidth="1"/>
    <col min="11261" max="11261" width="3.7109375" style="13" customWidth="1"/>
    <col min="11262" max="11262" width="6.5703125" style="13" customWidth="1"/>
    <col min="11263" max="11263" width="5.140625" style="13" customWidth="1"/>
    <col min="11264" max="11264" width="7.7109375" style="13" customWidth="1"/>
    <col min="11265" max="11265" width="7.5703125" style="13" customWidth="1"/>
    <col min="11266" max="11266" width="9.28515625" style="13" customWidth="1"/>
    <col min="11267" max="11267" width="7.7109375" style="13" customWidth="1"/>
    <col min="11268" max="11268" width="8.85546875" style="13" customWidth="1"/>
    <col min="11269" max="11269" width="5" style="13" customWidth="1"/>
    <col min="11270" max="11270" width="9.5703125" style="13" customWidth="1"/>
    <col min="11271" max="11271" width="15.140625" style="13" customWidth="1"/>
    <col min="11272" max="11272" width="15" style="13" customWidth="1"/>
    <col min="11273" max="11273" width="12.85546875" style="13" customWidth="1"/>
    <col min="11274" max="11274" width="12" style="13" customWidth="1"/>
    <col min="11275" max="11281" width="10.28515625" style="13" customWidth="1"/>
    <col min="11282" max="11282" width="12.7109375" style="13" customWidth="1"/>
    <col min="11283" max="11283" width="11.42578125" style="13" customWidth="1"/>
    <col min="11284" max="11284" width="11.85546875" style="13" customWidth="1"/>
    <col min="11285" max="11325" width="10.28515625" style="13" customWidth="1"/>
    <col min="11326" max="11506" width="10.28515625" style="13"/>
    <col min="11507" max="11507" width="3.85546875" style="13" customWidth="1"/>
    <col min="11508" max="11508" width="17.7109375" style="13" customWidth="1"/>
    <col min="11509" max="11509" width="6" style="13" customWidth="1"/>
    <col min="11510" max="11510" width="4.7109375" style="13" customWidth="1"/>
    <col min="11511" max="11511" width="4.140625" style="13" customWidth="1"/>
    <col min="11512" max="11512" width="5.85546875" style="13" customWidth="1"/>
    <col min="11513" max="11513" width="4.42578125" style="13" customWidth="1"/>
    <col min="11514" max="11514" width="4.28515625" style="13" customWidth="1"/>
    <col min="11515" max="11515" width="2.5703125" style="13" customWidth="1"/>
    <col min="11516" max="11516" width="6.7109375" style="13" customWidth="1"/>
    <col min="11517" max="11517" width="3.7109375" style="13" customWidth="1"/>
    <col min="11518" max="11518" width="6.5703125" style="13" customWidth="1"/>
    <col min="11519" max="11519" width="5.140625" style="13" customWidth="1"/>
    <col min="11520" max="11520" width="7.7109375" style="13" customWidth="1"/>
    <col min="11521" max="11521" width="7.5703125" style="13" customWidth="1"/>
    <col min="11522" max="11522" width="9.28515625" style="13" customWidth="1"/>
    <col min="11523" max="11523" width="7.7109375" style="13" customWidth="1"/>
    <col min="11524" max="11524" width="8.85546875" style="13" customWidth="1"/>
    <col min="11525" max="11525" width="5" style="13" customWidth="1"/>
    <col min="11526" max="11526" width="9.5703125" style="13" customWidth="1"/>
    <col min="11527" max="11527" width="15.140625" style="13" customWidth="1"/>
    <col min="11528" max="11528" width="15" style="13" customWidth="1"/>
    <col min="11529" max="11529" width="12.85546875" style="13" customWidth="1"/>
    <col min="11530" max="11530" width="12" style="13" customWidth="1"/>
    <col min="11531" max="11537" width="10.28515625" style="13" customWidth="1"/>
    <col min="11538" max="11538" width="12.7109375" style="13" customWidth="1"/>
    <col min="11539" max="11539" width="11.42578125" style="13" customWidth="1"/>
    <col min="11540" max="11540" width="11.85546875" style="13" customWidth="1"/>
    <col min="11541" max="11581" width="10.28515625" style="13" customWidth="1"/>
    <col min="11582" max="11762" width="10.28515625" style="13"/>
    <col min="11763" max="11763" width="3.85546875" style="13" customWidth="1"/>
    <col min="11764" max="11764" width="17.7109375" style="13" customWidth="1"/>
    <col min="11765" max="11765" width="6" style="13" customWidth="1"/>
    <col min="11766" max="11766" width="4.7109375" style="13" customWidth="1"/>
    <col min="11767" max="11767" width="4.140625" style="13" customWidth="1"/>
    <col min="11768" max="11768" width="5.85546875" style="13" customWidth="1"/>
    <col min="11769" max="11769" width="4.42578125" style="13" customWidth="1"/>
    <col min="11770" max="11770" width="4.28515625" style="13" customWidth="1"/>
    <col min="11771" max="11771" width="2.5703125" style="13" customWidth="1"/>
    <col min="11772" max="11772" width="6.7109375" style="13" customWidth="1"/>
    <col min="11773" max="11773" width="3.7109375" style="13" customWidth="1"/>
    <col min="11774" max="11774" width="6.5703125" style="13" customWidth="1"/>
    <col min="11775" max="11775" width="5.140625" style="13" customWidth="1"/>
    <col min="11776" max="11776" width="7.7109375" style="13" customWidth="1"/>
    <col min="11777" max="11777" width="7.5703125" style="13" customWidth="1"/>
    <col min="11778" max="11778" width="9.28515625" style="13" customWidth="1"/>
    <col min="11779" max="11779" width="7.7109375" style="13" customWidth="1"/>
    <col min="11780" max="11780" width="8.85546875" style="13" customWidth="1"/>
    <col min="11781" max="11781" width="5" style="13" customWidth="1"/>
    <col min="11782" max="11782" width="9.5703125" style="13" customWidth="1"/>
    <col min="11783" max="11783" width="15.140625" style="13" customWidth="1"/>
    <col min="11784" max="11784" width="15" style="13" customWidth="1"/>
    <col min="11785" max="11785" width="12.85546875" style="13" customWidth="1"/>
    <col min="11786" max="11786" width="12" style="13" customWidth="1"/>
    <col min="11787" max="11793" width="10.28515625" style="13" customWidth="1"/>
    <col min="11794" max="11794" width="12.7109375" style="13" customWidth="1"/>
    <col min="11795" max="11795" width="11.42578125" style="13" customWidth="1"/>
    <col min="11796" max="11796" width="11.85546875" style="13" customWidth="1"/>
    <col min="11797" max="11837" width="10.28515625" style="13" customWidth="1"/>
    <col min="11838" max="12018" width="10.28515625" style="13"/>
    <col min="12019" max="12019" width="3.85546875" style="13" customWidth="1"/>
    <col min="12020" max="12020" width="17.7109375" style="13" customWidth="1"/>
    <col min="12021" max="12021" width="6" style="13" customWidth="1"/>
    <col min="12022" max="12022" width="4.7109375" style="13" customWidth="1"/>
    <col min="12023" max="12023" width="4.140625" style="13" customWidth="1"/>
    <col min="12024" max="12024" width="5.85546875" style="13" customWidth="1"/>
    <col min="12025" max="12025" width="4.42578125" style="13" customWidth="1"/>
    <col min="12026" max="12026" width="4.28515625" style="13" customWidth="1"/>
    <col min="12027" max="12027" width="2.5703125" style="13" customWidth="1"/>
    <col min="12028" max="12028" width="6.7109375" style="13" customWidth="1"/>
    <col min="12029" max="12029" width="3.7109375" style="13" customWidth="1"/>
    <col min="12030" max="12030" width="6.5703125" style="13" customWidth="1"/>
    <col min="12031" max="12031" width="5.140625" style="13" customWidth="1"/>
    <col min="12032" max="12032" width="7.7109375" style="13" customWidth="1"/>
    <col min="12033" max="12033" width="7.5703125" style="13" customWidth="1"/>
    <col min="12034" max="12034" width="9.28515625" style="13" customWidth="1"/>
    <col min="12035" max="12035" width="7.7109375" style="13" customWidth="1"/>
    <col min="12036" max="12036" width="8.85546875" style="13" customWidth="1"/>
    <col min="12037" max="12037" width="5" style="13" customWidth="1"/>
    <col min="12038" max="12038" width="9.5703125" style="13" customWidth="1"/>
    <col min="12039" max="12039" width="15.140625" style="13" customWidth="1"/>
    <col min="12040" max="12040" width="15" style="13" customWidth="1"/>
    <col min="12041" max="12041" width="12.85546875" style="13" customWidth="1"/>
    <col min="12042" max="12042" width="12" style="13" customWidth="1"/>
    <col min="12043" max="12049" width="10.28515625" style="13" customWidth="1"/>
    <col min="12050" max="12050" width="12.7109375" style="13" customWidth="1"/>
    <col min="12051" max="12051" width="11.42578125" style="13" customWidth="1"/>
    <col min="12052" max="12052" width="11.85546875" style="13" customWidth="1"/>
    <col min="12053" max="12093" width="10.28515625" style="13" customWidth="1"/>
    <col min="12094" max="12274" width="10.28515625" style="13"/>
    <col min="12275" max="12275" width="3.85546875" style="13" customWidth="1"/>
    <col min="12276" max="12276" width="17.7109375" style="13" customWidth="1"/>
    <col min="12277" max="12277" width="6" style="13" customWidth="1"/>
    <col min="12278" max="12278" width="4.7109375" style="13" customWidth="1"/>
    <col min="12279" max="12279" width="4.140625" style="13" customWidth="1"/>
    <col min="12280" max="12280" width="5.85546875" style="13" customWidth="1"/>
    <col min="12281" max="12281" width="4.42578125" style="13" customWidth="1"/>
    <col min="12282" max="12282" width="4.28515625" style="13" customWidth="1"/>
    <col min="12283" max="12283" width="2.5703125" style="13" customWidth="1"/>
    <col min="12284" max="12284" width="6.7109375" style="13" customWidth="1"/>
    <col min="12285" max="12285" width="3.7109375" style="13" customWidth="1"/>
    <col min="12286" max="12286" width="6.5703125" style="13" customWidth="1"/>
    <col min="12287" max="12287" width="5.140625" style="13" customWidth="1"/>
    <col min="12288" max="12288" width="7.7109375" style="13" customWidth="1"/>
    <col min="12289" max="12289" width="7.5703125" style="13" customWidth="1"/>
    <col min="12290" max="12290" width="9.28515625" style="13" customWidth="1"/>
    <col min="12291" max="12291" width="7.7109375" style="13" customWidth="1"/>
    <col min="12292" max="12292" width="8.85546875" style="13" customWidth="1"/>
    <col min="12293" max="12293" width="5" style="13" customWidth="1"/>
    <col min="12294" max="12294" width="9.5703125" style="13" customWidth="1"/>
    <col min="12295" max="12295" width="15.140625" style="13" customWidth="1"/>
    <col min="12296" max="12296" width="15" style="13" customWidth="1"/>
    <col min="12297" max="12297" width="12.85546875" style="13" customWidth="1"/>
    <col min="12298" max="12298" width="12" style="13" customWidth="1"/>
    <col min="12299" max="12305" width="10.28515625" style="13" customWidth="1"/>
    <col min="12306" max="12306" width="12.7109375" style="13" customWidth="1"/>
    <col min="12307" max="12307" width="11.42578125" style="13" customWidth="1"/>
    <col min="12308" max="12308" width="11.85546875" style="13" customWidth="1"/>
    <col min="12309" max="12349" width="10.28515625" style="13" customWidth="1"/>
    <col min="12350" max="12530" width="10.28515625" style="13"/>
    <col min="12531" max="12531" width="3.85546875" style="13" customWidth="1"/>
    <col min="12532" max="12532" width="17.7109375" style="13" customWidth="1"/>
    <col min="12533" max="12533" width="6" style="13" customWidth="1"/>
    <col min="12534" max="12534" width="4.7109375" style="13" customWidth="1"/>
    <col min="12535" max="12535" width="4.140625" style="13" customWidth="1"/>
    <col min="12536" max="12536" width="5.85546875" style="13" customWidth="1"/>
    <col min="12537" max="12537" width="4.42578125" style="13" customWidth="1"/>
    <col min="12538" max="12538" width="4.28515625" style="13" customWidth="1"/>
    <col min="12539" max="12539" width="2.5703125" style="13" customWidth="1"/>
    <col min="12540" max="12540" width="6.7109375" style="13" customWidth="1"/>
    <col min="12541" max="12541" width="3.7109375" style="13" customWidth="1"/>
    <col min="12542" max="12542" width="6.5703125" style="13" customWidth="1"/>
    <col min="12543" max="12543" width="5.140625" style="13" customWidth="1"/>
    <col min="12544" max="12544" width="7.7109375" style="13" customWidth="1"/>
    <col min="12545" max="12545" width="7.5703125" style="13" customWidth="1"/>
    <col min="12546" max="12546" width="9.28515625" style="13" customWidth="1"/>
    <col min="12547" max="12547" width="7.7109375" style="13" customWidth="1"/>
    <col min="12548" max="12548" width="8.85546875" style="13" customWidth="1"/>
    <col min="12549" max="12549" width="5" style="13" customWidth="1"/>
    <col min="12550" max="12550" width="9.5703125" style="13" customWidth="1"/>
    <col min="12551" max="12551" width="15.140625" style="13" customWidth="1"/>
    <col min="12552" max="12552" width="15" style="13" customWidth="1"/>
    <col min="12553" max="12553" width="12.85546875" style="13" customWidth="1"/>
    <col min="12554" max="12554" width="12" style="13" customWidth="1"/>
    <col min="12555" max="12561" width="10.28515625" style="13" customWidth="1"/>
    <col min="12562" max="12562" width="12.7109375" style="13" customWidth="1"/>
    <col min="12563" max="12563" width="11.42578125" style="13" customWidth="1"/>
    <col min="12564" max="12564" width="11.85546875" style="13" customWidth="1"/>
    <col min="12565" max="12605" width="10.28515625" style="13" customWidth="1"/>
    <col min="12606" max="12786" width="10.28515625" style="13"/>
    <col min="12787" max="12787" width="3.85546875" style="13" customWidth="1"/>
    <col min="12788" max="12788" width="17.7109375" style="13" customWidth="1"/>
    <col min="12789" max="12789" width="6" style="13" customWidth="1"/>
    <col min="12790" max="12790" width="4.7109375" style="13" customWidth="1"/>
    <col min="12791" max="12791" width="4.140625" style="13" customWidth="1"/>
    <col min="12792" max="12792" width="5.85546875" style="13" customWidth="1"/>
    <col min="12793" max="12793" width="4.42578125" style="13" customWidth="1"/>
    <col min="12794" max="12794" width="4.28515625" style="13" customWidth="1"/>
    <col min="12795" max="12795" width="2.5703125" style="13" customWidth="1"/>
    <col min="12796" max="12796" width="6.7109375" style="13" customWidth="1"/>
    <col min="12797" max="12797" width="3.7109375" style="13" customWidth="1"/>
    <col min="12798" max="12798" width="6.5703125" style="13" customWidth="1"/>
    <col min="12799" max="12799" width="5.140625" style="13" customWidth="1"/>
    <col min="12800" max="12800" width="7.7109375" style="13" customWidth="1"/>
    <col min="12801" max="12801" width="7.5703125" style="13" customWidth="1"/>
    <col min="12802" max="12802" width="9.28515625" style="13" customWidth="1"/>
    <col min="12803" max="12803" width="7.7109375" style="13" customWidth="1"/>
    <col min="12804" max="12804" width="8.85546875" style="13" customWidth="1"/>
    <col min="12805" max="12805" width="5" style="13" customWidth="1"/>
    <col min="12806" max="12806" width="9.5703125" style="13" customWidth="1"/>
    <col min="12807" max="12807" width="15.140625" style="13" customWidth="1"/>
    <col min="12808" max="12808" width="15" style="13" customWidth="1"/>
    <col min="12809" max="12809" width="12.85546875" style="13" customWidth="1"/>
    <col min="12810" max="12810" width="12" style="13" customWidth="1"/>
    <col min="12811" max="12817" width="10.28515625" style="13" customWidth="1"/>
    <col min="12818" max="12818" width="12.7109375" style="13" customWidth="1"/>
    <col min="12819" max="12819" width="11.42578125" style="13" customWidth="1"/>
    <col min="12820" max="12820" width="11.85546875" style="13" customWidth="1"/>
    <col min="12821" max="12861" width="10.28515625" style="13" customWidth="1"/>
    <col min="12862" max="13042" width="10.28515625" style="13"/>
    <col min="13043" max="13043" width="3.85546875" style="13" customWidth="1"/>
    <col min="13044" max="13044" width="17.7109375" style="13" customWidth="1"/>
    <col min="13045" max="13045" width="6" style="13" customWidth="1"/>
    <col min="13046" max="13046" width="4.7109375" style="13" customWidth="1"/>
    <col min="13047" max="13047" width="4.140625" style="13" customWidth="1"/>
    <col min="13048" max="13048" width="5.85546875" style="13" customWidth="1"/>
    <col min="13049" max="13049" width="4.42578125" style="13" customWidth="1"/>
    <col min="13050" max="13050" width="4.28515625" style="13" customWidth="1"/>
    <col min="13051" max="13051" width="2.5703125" style="13" customWidth="1"/>
    <col min="13052" max="13052" width="6.7109375" style="13" customWidth="1"/>
    <col min="13053" max="13053" width="3.7109375" style="13" customWidth="1"/>
    <col min="13054" max="13054" width="6.5703125" style="13" customWidth="1"/>
    <col min="13055" max="13055" width="5.140625" style="13" customWidth="1"/>
    <col min="13056" max="13056" width="7.7109375" style="13" customWidth="1"/>
    <col min="13057" max="13057" width="7.5703125" style="13" customWidth="1"/>
    <col min="13058" max="13058" width="9.28515625" style="13" customWidth="1"/>
    <col min="13059" max="13059" width="7.7109375" style="13" customWidth="1"/>
    <col min="13060" max="13060" width="8.85546875" style="13" customWidth="1"/>
    <col min="13061" max="13061" width="5" style="13" customWidth="1"/>
    <col min="13062" max="13062" width="9.5703125" style="13" customWidth="1"/>
    <col min="13063" max="13063" width="15.140625" style="13" customWidth="1"/>
    <col min="13064" max="13064" width="15" style="13" customWidth="1"/>
    <col min="13065" max="13065" width="12.85546875" style="13" customWidth="1"/>
    <col min="13066" max="13066" width="12" style="13" customWidth="1"/>
    <col min="13067" max="13073" width="10.28515625" style="13" customWidth="1"/>
    <col min="13074" max="13074" width="12.7109375" style="13" customWidth="1"/>
    <col min="13075" max="13075" width="11.42578125" style="13" customWidth="1"/>
    <col min="13076" max="13076" width="11.85546875" style="13" customWidth="1"/>
    <col min="13077" max="13117" width="10.28515625" style="13" customWidth="1"/>
    <col min="13118" max="13298" width="10.28515625" style="13"/>
    <col min="13299" max="13299" width="3.85546875" style="13" customWidth="1"/>
    <col min="13300" max="13300" width="17.7109375" style="13" customWidth="1"/>
    <col min="13301" max="13301" width="6" style="13" customWidth="1"/>
    <col min="13302" max="13302" width="4.7109375" style="13" customWidth="1"/>
    <col min="13303" max="13303" width="4.140625" style="13" customWidth="1"/>
    <col min="13304" max="13304" width="5.85546875" style="13" customWidth="1"/>
    <col min="13305" max="13305" width="4.42578125" style="13" customWidth="1"/>
    <col min="13306" max="13306" width="4.28515625" style="13" customWidth="1"/>
    <col min="13307" max="13307" width="2.5703125" style="13" customWidth="1"/>
    <col min="13308" max="13308" width="6.7109375" style="13" customWidth="1"/>
    <col min="13309" max="13309" width="3.7109375" style="13" customWidth="1"/>
    <col min="13310" max="13310" width="6.5703125" style="13" customWidth="1"/>
    <col min="13311" max="13311" width="5.140625" style="13" customWidth="1"/>
    <col min="13312" max="13312" width="7.7109375" style="13" customWidth="1"/>
    <col min="13313" max="13313" width="7.5703125" style="13" customWidth="1"/>
    <col min="13314" max="13314" width="9.28515625" style="13" customWidth="1"/>
    <col min="13315" max="13315" width="7.7109375" style="13" customWidth="1"/>
    <col min="13316" max="13316" width="8.85546875" style="13" customWidth="1"/>
    <col min="13317" max="13317" width="5" style="13" customWidth="1"/>
    <col min="13318" max="13318" width="9.5703125" style="13" customWidth="1"/>
    <col min="13319" max="13319" width="15.140625" style="13" customWidth="1"/>
    <col min="13320" max="13320" width="15" style="13" customWidth="1"/>
    <col min="13321" max="13321" width="12.85546875" style="13" customWidth="1"/>
    <col min="13322" max="13322" width="12" style="13" customWidth="1"/>
    <col min="13323" max="13329" width="10.28515625" style="13" customWidth="1"/>
    <col min="13330" max="13330" width="12.7109375" style="13" customWidth="1"/>
    <col min="13331" max="13331" width="11.42578125" style="13" customWidth="1"/>
    <col min="13332" max="13332" width="11.85546875" style="13" customWidth="1"/>
    <col min="13333" max="13373" width="10.28515625" style="13" customWidth="1"/>
    <col min="13374" max="13554" width="10.28515625" style="13"/>
    <col min="13555" max="13555" width="3.85546875" style="13" customWidth="1"/>
    <col min="13556" max="13556" width="17.7109375" style="13" customWidth="1"/>
    <col min="13557" max="13557" width="6" style="13" customWidth="1"/>
    <col min="13558" max="13558" width="4.7109375" style="13" customWidth="1"/>
    <col min="13559" max="13559" width="4.140625" style="13" customWidth="1"/>
    <col min="13560" max="13560" width="5.85546875" style="13" customWidth="1"/>
    <col min="13561" max="13561" width="4.42578125" style="13" customWidth="1"/>
    <col min="13562" max="13562" width="4.28515625" style="13" customWidth="1"/>
    <col min="13563" max="13563" width="2.5703125" style="13" customWidth="1"/>
    <col min="13564" max="13564" width="6.7109375" style="13" customWidth="1"/>
    <col min="13565" max="13565" width="3.7109375" style="13" customWidth="1"/>
    <col min="13566" max="13566" width="6.5703125" style="13" customWidth="1"/>
    <col min="13567" max="13567" width="5.140625" style="13" customWidth="1"/>
    <col min="13568" max="13568" width="7.7109375" style="13" customWidth="1"/>
    <col min="13569" max="13569" width="7.5703125" style="13" customWidth="1"/>
    <col min="13570" max="13570" width="9.28515625" style="13" customWidth="1"/>
    <col min="13571" max="13571" width="7.7109375" style="13" customWidth="1"/>
    <col min="13572" max="13572" width="8.85546875" style="13" customWidth="1"/>
    <col min="13573" max="13573" width="5" style="13" customWidth="1"/>
    <col min="13574" max="13574" width="9.5703125" style="13" customWidth="1"/>
    <col min="13575" max="13575" width="15.140625" style="13" customWidth="1"/>
    <col min="13576" max="13576" width="15" style="13" customWidth="1"/>
    <col min="13577" max="13577" width="12.85546875" style="13" customWidth="1"/>
    <col min="13578" max="13578" width="12" style="13" customWidth="1"/>
    <col min="13579" max="13585" width="10.28515625" style="13" customWidth="1"/>
    <col min="13586" max="13586" width="12.7109375" style="13" customWidth="1"/>
    <col min="13587" max="13587" width="11.42578125" style="13" customWidth="1"/>
    <col min="13588" max="13588" width="11.85546875" style="13" customWidth="1"/>
    <col min="13589" max="13629" width="10.28515625" style="13" customWidth="1"/>
    <col min="13630" max="13810" width="10.28515625" style="13"/>
    <col min="13811" max="13811" width="3.85546875" style="13" customWidth="1"/>
    <col min="13812" max="13812" width="17.7109375" style="13" customWidth="1"/>
    <col min="13813" max="13813" width="6" style="13" customWidth="1"/>
    <col min="13814" max="13814" width="4.7109375" style="13" customWidth="1"/>
    <col min="13815" max="13815" width="4.140625" style="13" customWidth="1"/>
    <col min="13816" max="13816" width="5.85546875" style="13" customWidth="1"/>
    <col min="13817" max="13817" width="4.42578125" style="13" customWidth="1"/>
    <col min="13818" max="13818" width="4.28515625" style="13" customWidth="1"/>
    <col min="13819" max="13819" width="2.5703125" style="13" customWidth="1"/>
    <col min="13820" max="13820" width="6.7109375" style="13" customWidth="1"/>
    <col min="13821" max="13821" width="3.7109375" style="13" customWidth="1"/>
    <col min="13822" max="13822" width="6.5703125" style="13" customWidth="1"/>
    <col min="13823" max="13823" width="5.140625" style="13" customWidth="1"/>
    <col min="13824" max="13824" width="7.7109375" style="13" customWidth="1"/>
    <col min="13825" max="13825" width="7.5703125" style="13" customWidth="1"/>
    <col min="13826" max="13826" width="9.28515625" style="13" customWidth="1"/>
    <col min="13827" max="13827" width="7.7109375" style="13" customWidth="1"/>
    <col min="13828" max="13828" width="8.85546875" style="13" customWidth="1"/>
    <col min="13829" max="13829" width="5" style="13" customWidth="1"/>
    <col min="13830" max="13830" width="9.5703125" style="13" customWidth="1"/>
    <col min="13831" max="13831" width="15.140625" style="13" customWidth="1"/>
    <col min="13832" max="13832" width="15" style="13" customWidth="1"/>
    <col min="13833" max="13833" width="12.85546875" style="13" customWidth="1"/>
    <col min="13834" max="13834" width="12" style="13" customWidth="1"/>
    <col min="13835" max="13841" width="10.28515625" style="13" customWidth="1"/>
    <col min="13842" max="13842" width="12.7109375" style="13" customWidth="1"/>
    <col min="13843" max="13843" width="11.42578125" style="13" customWidth="1"/>
    <col min="13844" max="13844" width="11.85546875" style="13" customWidth="1"/>
    <col min="13845" max="13885" width="10.28515625" style="13" customWidth="1"/>
    <col min="13886" max="14066" width="10.28515625" style="13"/>
    <col min="14067" max="14067" width="3.85546875" style="13" customWidth="1"/>
    <col min="14068" max="14068" width="17.7109375" style="13" customWidth="1"/>
    <col min="14069" max="14069" width="6" style="13" customWidth="1"/>
    <col min="14070" max="14070" width="4.7109375" style="13" customWidth="1"/>
    <col min="14071" max="14071" width="4.140625" style="13" customWidth="1"/>
    <col min="14072" max="14072" width="5.85546875" style="13" customWidth="1"/>
    <col min="14073" max="14073" width="4.42578125" style="13" customWidth="1"/>
    <col min="14074" max="14074" width="4.28515625" style="13" customWidth="1"/>
    <col min="14075" max="14075" width="2.5703125" style="13" customWidth="1"/>
    <col min="14076" max="14076" width="6.7109375" style="13" customWidth="1"/>
    <col min="14077" max="14077" width="3.7109375" style="13" customWidth="1"/>
    <col min="14078" max="14078" width="6.5703125" style="13" customWidth="1"/>
    <col min="14079" max="14079" width="5.140625" style="13" customWidth="1"/>
    <col min="14080" max="14080" width="7.7109375" style="13" customWidth="1"/>
    <col min="14081" max="14081" width="7.5703125" style="13" customWidth="1"/>
    <col min="14082" max="14082" width="9.28515625" style="13" customWidth="1"/>
    <col min="14083" max="14083" width="7.7109375" style="13" customWidth="1"/>
    <col min="14084" max="14084" width="8.85546875" style="13" customWidth="1"/>
    <col min="14085" max="14085" width="5" style="13" customWidth="1"/>
    <col min="14086" max="14086" width="9.5703125" style="13" customWidth="1"/>
    <col min="14087" max="14087" width="15.140625" style="13" customWidth="1"/>
    <col min="14088" max="14088" width="15" style="13" customWidth="1"/>
    <col min="14089" max="14089" width="12.85546875" style="13" customWidth="1"/>
    <col min="14090" max="14090" width="12" style="13" customWidth="1"/>
    <col min="14091" max="14097" width="10.28515625" style="13" customWidth="1"/>
    <col min="14098" max="14098" width="12.7109375" style="13" customWidth="1"/>
    <col min="14099" max="14099" width="11.42578125" style="13" customWidth="1"/>
    <col min="14100" max="14100" width="11.85546875" style="13" customWidth="1"/>
    <col min="14101" max="14141" width="10.28515625" style="13" customWidth="1"/>
    <col min="14142" max="14322" width="10.28515625" style="13"/>
    <col min="14323" max="14323" width="3.85546875" style="13" customWidth="1"/>
    <col min="14324" max="14324" width="17.7109375" style="13" customWidth="1"/>
    <col min="14325" max="14325" width="6" style="13" customWidth="1"/>
    <col min="14326" max="14326" width="4.7109375" style="13" customWidth="1"/>
    <col min="14327" max="14327" width="4.140625" style="13" customWidth="1"/>
    <col min="14328" max="14328" width="5.85546875" style="13" customWidth="1"/>
    <col min="14329" max="14329" width="4.42578125" style="13" customWidth="1"/>
    <col min="14330" max="14330" width="4.28515625" style="13" customWidth="1"/>
    <col min="14331" max="14331" width="2.5703125" style="13" customWidth="1"/>
    <col min="14332" max="14332" width="6.7109375" style="13" customWidth="1"/>
    <col min="14333" max="14333" width="3.7109375" style="13" customWidth="1"/>
    <col min="14334" max="14334" width="6.5703125" style="13" customWidth="1"/>
    <col min="14335" max="14335" width="5.140625" style="13" customWidth="1"/>
    <col min="14336" max="14336" width="7.7109375" style="13" customWidth="1"/>
    <col min="14337" max="14337" width="7.5703125" style="13" customWidth="1"/>
    <col min="14338" max="14338" width="9.28515625" style="13" customWidth="1"/>
    <col min="14339" max="14339" width="7.7109375" style="13" customWidth="1"/>
    <col min="14340" max="14340" width="8.85546875" style="13" customWidth="1"/>
    <col min="14341" max="14341" width="5" style="13" customWidth="1"/>
    <col min="14342" max="14342" width="9.5703125" style="13" customWidth="1"/>
    <col min="14343" max="14343" width="15.140625" style="13" customWidth="1"/>
    <col min="14344" max="14344" width="15" style="13" customWidth="1"/>
    <col min="14345" max="14345" width="12.85546875" style="13" customWidth="1"/>
    <col min="14346" max="14346" width="12" style="13" customWidth="1"/>
    <col min="14347" max="14353" width="10.28515625" style="13" customWidth="1"/>
    <col min="14354" max="14354" width="12.7109375" style="13" customWidth="1"/>
    <col min="14355" max="14355" width="11.42578125" style="13" customWidth="1"/>
    <col min="14356" max="14356" width="11.85546875" style="13" customWidth="1"/>
    <col min="14357" max="14397" width="10.28515625" style="13" customWidth="1"/>
    <col min="14398" max="14578" width="10.28515625" style="13"/>
    <col min="14579" max="14579" width="3.85546875" style="13" customWidth="1"/>
    <col min="14580" max="14580" width="17.7109375" style="13" customWidth="1"/>
    <col min="14581" max="14581" width="6" style="13" customWidth="1"/>
    <col min="14582" max="14582" width="4.7109375" style="13" customWidth="1"/>
    <col min="14583" max="14583" width="4.140625" style="13" customWidth="1"/>
    <col min="14584" max="14584" width="5.85546875" style="13" customWidth="1"/>
    <col min="14585" max="14585" width="4.42578125" style="13" customWidth="1"/>
    <col min="14586" max="14586" width="4.28515625" style="13" customWidth="1"/>
    <col min="14587" max="14587" width="2.5703125" style="13" customWidth="1"/>
    <col min="14588" max="14588" width="6.7109375" style="13" customWidth="1"/>
    <col min="14589" max="14589" width="3.7109375" style="13" customWidth="1"/>
    <col min="14590" max="14590" width="6.5703125" style="13" customWidth="1"/>
    <col min="14591" max="14591" width="5.140625" style="13" customWidth="1"/>
    <col min="14592" max="14592" width="7.7109375" style="13" customWidth="1"/>
    <col min="14593" max="14593" width="7.5703125" style="13" customWidth="1"/>
    <col min="14594" max="14594" width="9.28515625" style="13" customWidth="1"/>
    <col min="14595" max="14595" width="7.7109375" style="13" customWidth="1"/>
    <col min="14596" max="14596" width="8.85546875" style="13" customWidth="1"/>
    <col min="14597" max="14597" width="5" style="13" customWidth="1"/>
    <col min="14598" max="14598" width="9.5703125" style="13" customWidth="1"/>
    <col min="14599" max="14599" width="15.140625" style="13" customWidth="1"/>
    <col min="14600" max="14600" width="15" style="13" customWidth="1"/>
    <col min="14601" max="14601" width="12.85546875" style="13" customWidth="1"/>
    <col min="14602" max="14602" width="12" style="13" customWidth="1"/>
    <col min="14603" max="14609" width="10.28515625" style="13" customWidth="1"/>
    <col min="14610" max="14610" width="12.7109375" style="13" customWidth="1"/>
    <col min="14611" max="14611" width="11.42578125" style="13" customWidth="1"/>
    <col min="14612" max="14612" width="11.85546875" style="13" customWidth="1"/>
    <col min="14613" max="14653" width="10.28515625" style="13" customWidth="1"/>
    <col min="14654" max="14834" width="10.28515625" style="13"/>
    <col min="14835" max="14835" width="3.85546875" style="13" customWidth="1"/>
    <col min="14836" max="14836" width="17.7109375" style="13" customWidth="1"/>
    <col min="14837" max="14837" width="6" style="13" customWidth="1"/>
    <col min="14838" max="14838" width="4.7109375" style="13" customWidth="1"/>
    <col min="14839" max="14839" width="4.140625" style="13" customWidth="1"/>
    <col min="14840" max="14840" width="5.85546875" style="13" customWidth="1"/>
    <col min="14841" max="14841" width="4.42578125" style="13" customWidth="1"/>
    <col min="14842" max="14842" width="4.28515625" style="13" customWidth="1"/>
    <col min="14843" max="14843" width="2.5703125" style="13" customWidth="1"/>
    <col min="14844" max="14844" width="6.7109375" style="13" customWidth="1"/>
    <col min="14845" max="14845" width="3.7109375" style="13" customWidth="1"/>
    <col min="14846" max="14846" width="6.5703125" style="13" customWidth="1"/>
    <col min="14847" max="14847" width="5.140625" style="13" customWidth="1"/>
    <col min="14848" max="14848" width="7.7109375" style="13" customWidth="1"/>
    <col min="14849" max="14849" width="7.5703125" style="13" customWidth="1"/>
    <col min="14850" max="14850" width="9.28515625" style="13" customWidth="1"/>
    <col min="14851" max="14851" width="7.7109375" style="13" customWidth="1"/>
    <col min="14852" max="14852" width="8.85546875" style="13" customWidth="1"/>
    <col min="14853" max="14853" width="5" style="13" customWidth="1"/>
    <col min="14854" max="14854" width="9.5703125" style="13" customWidth="1"/>
    <col min="14855" max="14855" width="15.140625" style="13" customWidth="1"/>
    <col min="14856" max="14856" width="15" style="13" customWidth="1"/>
    <col min="14857" max="14857" width="12.85546875" style="13" customWidth="1"/>
    <col min="14858" max="14858" width="12" style="13" customWidth="1"/>
    <col min="14859" max="14865" width="10.28515625" style="13" customWidth="1"/>
    <col min="14866" max="14866" width="12.7109375" style="13" customWidth="1"/>
    <col min="14867" max="14867" width="11.42578125" style="13" customWidth="1"/>
    <col min="14868" max="14868" width="11.85546875" style="13" customWidth="1"/>
    <col min="14869" max="14909" width="10.28515625" style="13" customWidth="1"/>
    <col min="14910" max="15090" width="10.28515625" style="13"/>
    <col min="15091" max="15091" width="3.85546875" style="13" customWidth="1"/>
    <col min="15092" max="15092" width="17.7109375" style="13" customWidth="1"/>
    <col min="15093" max="15093" width="6" style="13" customWidth="1"/>
    <col min="15094" max="15094" width="4.7109375" style="13" customWidth="1"/>
    <col min="15095" max="15095" width="4.140625" style="13" customWidth="1"/>
    <col min="15096" max="15096" width="5.85546875" style="13" customWidth="1"/>
    <col min="15097" max="15097" width="4.42578125" style="13" customWidth="1"/>
    <col min="15098" max="15098" width="4.28515625" style="13" customWidth="1"/>
    <col min="15099" max="15099" width="2.5703125" style="13" customWidth="1"/>
    <col min="15100" max="15100" width="6.7109375" style="13" customWidth="1"/>
    <col min="15101" max="15101" width="3.7109375" style="13" customWidth="1"/>
    <col min="15102" max="15102" width="6.5703125" style="13" customWidth="1"/>
    <col min="15103" max="15103" width="5.140625" style="13" customWidth="1"/>
    <col min="15104" max="15104" width="7.7109375" style="13" customWidth="1"/>
    <col min="15105" max="15105" width="7.5703125" style="13" customWidth="1"/>
    <col min="15106" max="15106" width="9.28515625" style="13" customWidth="1"/>
    <col min="15107" max="15107" width="7.7109375" style="13" customWidth="1"/>
    <col min="15108" max="15108" width="8.85546875" style="13" customWidth="1"/>
    <col min="15109" max="15109" width="5" style="13" customWidth="1"/>
    <col min="15110" max="15110" width="9.5703125" style="13" customWidth="1"/>
    <col min="15111" max="15111" width="15.140625" style="13" customWidth="1"/>
    <col min="15112" max="15112" width="15" style="13" customWidth="1"/>
    <col min="15113" max="15113" width="12.85546875" style="13" customWidth="1"/>
    <col min="15114" max="15114" width="12" style="13" customWidth="1"/>
    <col min="15115" max="15121" width="10.28515625" style="13" customWidth="1"/>
    <col min="15122" max="15122" width="12.7109375" style="13" customWidth="1"/>
    <col min="15123" max="15123" width="11.42578125" style="13" customWidth="1"/>
    <col min="15124" max="15124" width="11.85546875" style="13" customWidth="1"/>
    <col min="15125" max="15165" width="10.28515625" style="13" customWidth="1"/>
    <col min="15166" max="15346" width="10.28515625" style="13"/>
    <col min="15347" max="15347" width="3.85546875" style="13" customWidth="1"/>
    <col min="15348" max="15348" width="17.7109375" style="13" customWidth="1"/>
    <col min="15349" max="15349" width="6" style="13" customWidth="1"/>
    <col min="15350" max="15350" width="4.7109375" style="13" customWidth="1"/>
    <col min="15351" max="15351" width="4.140625" style="13" customWidth="1"/>
    <col min="15352" max="15352" width="5.85546875" style="13" customWidth="1"/>
    <col min="15353" max="15353" width="4.42578125" style="13" customWidth="1"/>
    <col min="15354" max="15354" width="4.28515625" style="13" customWidth="1"/>
    <col min="15355" max="15355" width="2.5703125" style="13" customWidth="1"/>
    <col min="15356" max="15356" width="6.7109375" style="13" customWidth="1"/>
    <col min="15357" max="15357" width="3.7109375" style="13" customWidth="1"/>
    <col min="15358" max="15358" width="6.5703125" style="13" customWidth="1"/>
    <col min="15359" max="15359" width="5.140625" style="13" customWidth="1"/>
    <col min="15360" max="15360" width="7.7109375" style="13" customWidth="1"/>
    <col min="15361" max="15361" width="7.5703125" style="13" customWidth="1"/>
    <col min="15362" max="15362" width="9.28515625" style="13" customWidth="1"/>
    <col min="15363" max="15363" width="7.7109375" style="13" customWidth="1"/>
    <col min="15364" max="15364" width="8.85546875" style="13" customWidth="1"/>
    <col min="15365" max="15365" width="5" style="13" customWidth="1"/>
    <col min="15366" max="15366" width="9.5703125" style="13" customWidth="1"/>
    <col min="15367" max="15367" width="15.140625" style="13" customWidth="1"/>
    <col min="15368" max="15368" width="15" style="13" customWidth="1"/>
    <col min="15369" max="15369" width="12.85546875" style="13" customWidth="1"/>
    <col min="15370" max="15370" width="12" style="13" customWidth="1"/>
    <col min="15371" max="15377" width="10.28515625" style="13" customWidth="1"/>
    <col min="15378" max="15378" width="12.7109375" style="13" customWidth="1"/>
    <col min="15379" max="15379" width="11.42578125" style="13" customWidth="1"/>
    <col min="15380" max="15380" width="11.85546875" style="13" customWidth="1"/>
    <col min="15381" max="15421" width="10.28515625" style="13" customWidth="1"/>
    <col min="15422" max="15602" width="10.28515625" style="13"/>
    <col min="15603" max="15603" width="3.85546875" style="13" customWidth="1"/>
    <col min="15604" max="15604" width="17.7109375" style="13" customWidth="1"/>
    <col min="15605" max="15605" width="6" style="13" customWidth="1"/>
    <col min="15606" max="15606" width="4.7109375" style="13" customWidth="1"/>
    <col min="15607" max="15607" width="4.140625" style="13" customWidth="1"/>
    <col min="15608" max="15608" width="5.85546875" style="13" customWidth="1"/>
    <col min="15609" max="15609" width="4.42578125" style="13" customWidth="1"/>
    <col min="15610" max="15610" width="4.28515625" style="13" customWidth="1"/>
    <col min="15611" max="15611" width="2.5703125" style="13" customWidth="1"/>
    <col min="15612" max="15612" width="6.7109375" style="13" customWidth="1"/>
    <col min="15613" max="15613" width="3.7109375" style="13" customWidth="1"/>
    <col min="15614" max="15614" width="6.5703125" style="13" customWidth="1"/>
    <col min="15615" max="15615" width="5.140625" style="13" customWidth="1"/>
    <col min="15616" max="15616" width="7.7109375" style="13" customWidth="1"/>
    <col min="15617" max="15617" width="7.5703125" style="13" customWidth="1"/>
    <col min="15618" max="15618" width="9.28515625" style="13" customWidth="1"/>
    <col min="15619" max="15619" width="7.7109375" style="13" customWidth="1"/>
    <col min="15620" max="15620" width="8.85546875" style="13" customWidth="1"/>
    <col min="15621" max="15621" width="5" style="13" customWidth="1"/>
    <col min="15622" max="15622" width="9.5703125" style="13" customWidth="1"/>
    <col min="15623" max="15623" width="15.140625" style="13" customWidth="1"/>
    <col min="15624" max="15624" width="15" style="13" customWidth="1"/>
    <col min="15625" max="15625" width="12.85546875" style="13" customWidth="1"/>
    <col min="15626" max="15626" width="12" style="13" customWidth="1"/>
    <col min="15627" max="15633" width="10.28515625" style="13" customWidth="1"/>
    <col min="15634" max="15634" width="12.7109375" style="13" customWidth="1"/>
    <col min="15635" max="15635" width="11.42578125" style="13" customWidth="1"/>
    <col min="15636" max="15636" width="11.85546875" style="13" customWidth="1"/>
    <col min="15637" max="15677" width="10.28515625" style="13" customWidth="1"/>
    <col min="15678" max="15858" width="10.28515625" style="13"/>
    <col min="15859" max="15859" width="3.85546875" style="13" customWidth="1"/>
    <col min="15860" max="15860" width="17.7109375" style="13" customWidth="1"/>
    <col min="15861" max="15861" width="6" style="13" customWidth="1"/>
    <col min="15862" max="15862" width="4.7109375" style="13" customWidth="1"/>
    <col min="15863" max="15863" width="4.140625" style="13" customWidth="1"/>
    <col min="15864" max="15864" width="5.85546875" style="13" customWidth="1"/>
    <col min="15865" max="15865" width="4.42578125" style="13" customWidth="1"/>
    <col min="15866" max="15866" width="4.28515625" style="13" customWidth="1"/>
    <col min="15867" max="15867" width="2.5703125" style="13" customWidth="1"/>
    <col min="15868" max="15868" width="6.7109375" style="13" customWidth="1"/>
    <col min="15869" max="15869" width="3.7109375" style="13" customWidth="1"/>
    <col min="15870" max="15870" width="6.5703125" style="13" customWidth="1"/>
    <col min="15871" max="15871" width="5.140625" style="13" customWidth="1"/>
    <col min="15872" max="15872" width="7.7109375" style="13" customWidth="1"/>
    <col min="15873" max="15873" width="7.5703125" style="13" customWidth="1"/>
    <col min="15874" max="15874" width="9.28515625" style="13" customWidth="1"/>
    <col min="15875" max="15875" width="7.7109375" style="13" customWidth="1"/>
    <col min="15876" max="15876" width="8.85546875" style="13" customWidth="1"/>
    <col min="15877" max="15877" width="5" style="13" customWidth="1"/>
    <col min="15878" max="15878" width="9.5703125" style="13" customWidth="1"/>
    <col min="15879" max="15879" width="15.140625" style="13" customWidth="1"/>
    <col min="15880" max="15880" width="15" style="13" customWidth="1"/>
    <col min="15881" max="15881" width="12.85546875" style="13" customWidth="1"/>
    <col min="15882" max="15882" width="12" style="13" customWidth="1"/>
    <col min="15883" max="15889" width="10.28515625" style="13" customWidth="1"/>
    <col min="15890" max="15890" width="12.7109375" style="13" customWidth="1"/>
    <col min="15891" max="15891" width="11.42578125" style="13" customWidth="1"/>
    <col min="15892" max="15892" width="11.85546875" style="13" customWidth="1"/>
    <col min="15893" max="15933" width="10.28515625" style="13" customWidth="1"/>
    <col min="15934" max="16114" width="10.28515625" style="13"/>
    <col min="16115" max="16115" width="3.85546875" style="13" customWidth="1"/>
    <col min="16116" max="16116" width="17.7109375" style="13" customWidth="1"/>
    <col min="16117" max="16117" width="6" style="13" customWidth="1"/>
    <col min="16118" max="16118" width="4.7109375" style="13" customWidth="1"/>
    <col min="16119" max="16119" width="4.140625" style="13" customWidth="1"/>
    <col min="16120" max="16120" width="5.85546875" style="13" customWidth="1"/>
    <col min="16121" max="16121" width="4.42578125" style="13" customWidth="1"/>
    <col min="16122" max="16122" width="4.28515625" style="13" customWidth="1"/>
    <col min="16123" max="16123" width="2.5703125" style="13" customWidth="1"/>
    <col min="16124" max="16124" width="6.7109375" style="13" customWidth="1"/>
    <col min="16125" max="16125" width="3.7109375" style="13" customWidth="1"/>
    <col min="16126" max="16126" width="6.5703125" style="13" customWidth="1"/>
    <col min="16127" max="16127" width="5.140625" style="13" customWidth="1"/>
    <col min="16128" max="16128" width="7.7109375" style="13" customWidth="1"/>
    <col min="16129" max="16129" width="7.5703125" style="13" customWidth="1"/>
    <col min="16130" max="16130" width="9.28515625" style="13" customWidth="1"/>
    <col min="16131" max="16131" width="7.7109375" style="13" customWidth="1"/>
    <col min="16132" max="16132" width="8.85546875" style="13" customWidth="1"/>
    <col min="16133" max="16133" width="5" style="13" customWidth="1"/>
    <col min="16134" max="16134" width="9.5703125" style="13" customWidth="1"/>
    <col min="16135" max="16135" width="15.140625" style="13" customWidth="1"/>
    <col min="16136" max="16136" width="15" style="13" customWidth="1"/>
    <col min="16137" max="16137" width="12.85546875" style="13" customWidth="1"/>
    <col min="16138" max="16138" width="12" style="13" customWidth="1"/>
    <col min="16139" max="16145" width="10.28515625" style="13" customWidth="1"/>
    <col min="16146" max="16146" width="12.7109375" style="13" customWidth="1"/>
    <col min="16147" max="16147" width="11.42578125" style="13" customWidth="1"/>
    <col min="16148" max="16148" width="11.85546875" style="13" customWidth="1"/>
    <col min="16149" max="16189" width="10.28515625" style="13" customWidth="1"/>
    <col min="16190" max="16384" width="10.28515625" style="13"/>
  </cols>
  <sheetData>
    <row r="1" spans="1:62" s="9" customFormat="1" ht="24" customHeight="1" x14ac:dyDescent="0.25">
      <c r="A1" s="1" t="s">
        <v>0</v>
      </c>
      <c r="B1" s="2"/>
      <c r="C1" s="3"/>
      <c r="D1" s="3"/>
      <c r="E1" s="3"/>
      <c r="F1" s="4"/>
      <c r="G1" s="5"/>
      <c r="H1" s="6"/>
      <c r="I1" s="6"/>
      <c r="J1" s="6"/>
      <c r="K1" s="6"/>
      <c r="L1" s="6"/>
      <c r="M1" s="6"/>
      <c r="N1" s="2"/>
      <c r="O1" s="2"/>
      <c r="P1" s="2"/>
      <c r="Q1" s="2"/>
      <c r="R1" s="2"/>
      <c r="S1" s="2"/>
      <c r="T1" s="2"/>
      <c r="U1" s="2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</row>
    <row r="2" spans="1:62" s="9" customFormat="1" ht="24" customHeight="1" x14ac:dyDescent="0.25">
      <c r="A2" s="1" t="s">
        <v>1</v>
      </c>
      <c r="B2" s="2"/>
      <c r="C2" s="3"/>
      <c r="D2" s="3"/>
      <c r="E2" s="3"/>
      <c r="F2" s="4"/>
      <c r="G2" s="5"/>
      <c r="H2" s="6"/>
      <c r="I2" s="6"/>
      <c r="J2" s="6"/>
      <c r="K2" s="6"/>
      <c r="L2" s="6"/>
      <c r="M2" s="6"/>
      <c r="N2" s="2"/>
      <c r="O2" s="10"/>
      <c r="P2" s="2"/>
      <c r="Q2" s="2"/>
      <c r="R2" s="2"/>
      <c r="S2" s="2"/>
      <c r="T2" s="2"/>
      <c r="U2" s="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</row>
    <row r="3" spans="1:62" ht="26.25" customHeight="1" thickBot="1" x14ac:dyDescent="0.3">
      <c r="A3" s="286" t="s">
        <v>2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</row>
    <row r="4" spans="1:62" s="9" customFormat="1" ht="18" customHeight="1" thickTop="1" x14ac:dyDescent="0.15">
      <c r="A4" s="287" t="s">
        <v>3</v>
      </c>
      <c r="B4" s="290" t="s">
        <v>4</v>
      </c>
      <c r="C4" s="290" t="s">
        <v>5</v>
      </c>
      <c r="D4" s="293" t="s">
        <v>6</v>
      </c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4" t="s">
        <v>7</v>
      </c>
      <c r="P4" s="297" t="s">
        <v>8</v>
      </c>
      <c r="Q4" s="297" t="s">
        <v>9</v>
      </c>
      <c r="R4" s="297" t="s">
        <v>10</v>
      </c>
      <c r="S4" s="297" t="s">
        <v>11</v>
      </c>
      <c r="T4" s="297" t="s">
        <v>12</v>
      </c>
      <c r="U4" s="302" t="s">
        <v>13</v>
      </c>
      <c r="V4" s="300" t="s">
        <v>216</v>
      </c>
      <c r="W4" s="14"/>
      <c r="X4" s="14"/>
      <c r="Y4" s="14"/>
      <c r="Z4" s="14"/>
      <c r="AA4" s="14"/>
      <c r="AB4" s="14"/>
      <c r="AC4" s="14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</row>
    <row r="5" spans="1:62" s="9" customFormat="1" ht="24" customHeight="1" x14ac:dyDescent="0.15">
      <c r="A5" s="288"/>
      <c r="B5" s="291"/>
      <c r="C5" s="291"/>
      <c r="D5" s="301" t="s">
        <v>14</v>
      </c>
      <c r="E5" s="301" t="s">
        <v>15</v>
      </c>
      <c r="F5" s="305" t="s">
        <v>16</v>
      </c>
      <c r="G5" s="306" t="s">
        <v>17</v>
      </c>
      <c r="H5" s="305" t="s">
        <v>18</v>
      </c>
      <c r="I5" s="307" t="s">
        <v>19</v>
      </c>
      <c r="J5" s="307"/>
      <c r="K5" s="308" t="s">
        <v>20</v>
      </c>
      <c r="L5" s="309"/>
      <c r="M5" s="301" t="s">
        <v>21</v>
      </c>
      <c r="N5" s="301" t="s">
        <v>22</v>
      </c>
      <c r="O5" s="295"/>
      <c r="P5" s="298"/>
      <c r="Q5" s="298"/>
      <c r="R5" s="298"/>
      <c r="S5" s="298"/>
      <c r="T5" s="298"/>
      <c r="U5" s="303"/>
      <c r="V5" s="300"/>
      <c r="W5" s="14"/>
      <c r="X5" s="14"/>
      <c r="Y5" s="14"/>
      <c r="Z5" s="14"/>
      <c r="AA5" s="14"/>
      <c r="AB5" s="14"/>
      <c r="AC5" s="14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</row>
    <row r="6" spans="1:62" s="16" customFormat="1" ht="38.25" customHeight="1" x14ac:dyDescent="0.15">
      <c r="A6" s="289"/>
      <c r="B6" s="292"/>
      <c r="C6" s="292"/>
      <c r="D6" s="292"/>
      <c r="E6" s="292"/>
      <c r="F6" s="305"/>
      <c r="G6" s="306"/>
      <c r="H6" s="305"/>
      <c r="I6" s="15" t="s">
        <v>23</v>
      </c>
      <c r="J6" s="15" t="s">
        <v>24</v>
      </c>
      <c r="K6" s="15" t="s">
        <v>23</v>
      </c>
      <c r="L6" s="15" t="s">
        <v>24</v>
      </c>
      <c r="M6" s="292"/>
      <c r="N6" s="292"/>
      <c r="O6" s="296"/>
      <c r="P6" s="299"/>
      <c r="Q6" s="299"/>
      <c r="R6" s="299"/>
      <c r="S6" s="299"/>
      <c r="T6" s="299"/>
      <c r="U6" s="304"/>
      <c r="V6" s="300"/>
      <c r="W6" s="14"/>
      <c r="X6" s="14"/>
      <c r="Y6" s="14"/>
      <c r="Z6" s="14"/>
      <c r="AA6" s="14"/>
      <c r="AB6" s="14"/>
      <c r="AC6" s="14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</row>
    <row r="7" spans="1:62" s="8" customFormat="1" x14ac:dyDescent="0.2">
      <c r="A7" s="17" t="s">
        <v>25</v>
      </c>
      <c r="B7" s="18" t="s">
        <v>26</v>
      </c>
      <c r="C7" s="15"/>
      <c r="D7" s="15"/>
      <c r="E7" s="15"/>
      <c r="F7" s="15"/>
      <c r="G7" s="19"/>
      <c r="H7" s="15"/>
      <c r="I7" s="15"/>
      <c r="J7" s="15"/>
      <c r="K7" s="15"/>
      <c r="L7" s="15"/>
      <c r="M7" s="20"/>
      <c r="N7" s="15"/>
      <c r="O7" s="21"/>
      <c r="P7" s="15"/>
      <c r="Q7" s="15"/>
      <c r="R7" s="22"/>
      <c r="S7" s="22"/>
      <c r="T7" s="22"/>
      <c r="U7" s="23"/>
      <c r="V7" s="279"/>
      <c r="W7" s="14"/>
      <c r="X7" s="14"/>
      <c r="Y7" s="14"/>
      <c r="Z7" s="14"/>
      <c r="AA7" s="14"/>
      <c r="AB7" s="14"/>
      <c r="AC7" s="14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</row>
    <row r="8" spans="1:62" s="12" customFormat="1" ht="14.25" customHeight="1" x14ac:dyDescent="0.2">
      <c r="A8" s="24">
        <v>1</v>
      </c>
      <c r="B8" s="25" t="s">
        <v>27</v>
      </c>
      <c r="C8" s="26">
        <v>5.42</v>
      </c>
      <c r="D8" s="26">
        <v>0.7</v>
      </c>
      <c r="E8" s="26">
        <v>0.3</v>
      </c>
      <c r="F8" s="26">
        <v>0.3</v>
      </c>
      <c r="G8" s="27"/>
      <c r="H8" s="26"/>
      <c r="I8" s="26">
        <v>60</v>
      </c>
      <c r="J8" s="28">
        <f t="shared" ref="J8:J54" si="0">(C8+D8+L8)*I8/100</f>
        <v>3.6719999999999997</v>
      </c>
      <c r="K8" s="29"/>
      <c r="L8" s="30"/>
      <c r="M8" s="31">
        <v>0.3</v>
      </c>
      <c r="N8" s="32">
        <f>(D8+E8+F8+H8+G8+J8+L8+M8)</f>
        <v>5.2719999999999994</v>
      </c>
      <c r="O8" s="32">
        <f t="shared" ref="O8:O48" si="1">N8+C8</f>
        <v>10.692</v>
      </c>
      <c r="P8" s="33">
        <f>O8*90000</f>
        <v>962280</v>
      </c>
      <c r="Q8" s="33">
        <f>(C8+D8+L8)*90000*9.5%</f>
        <v>52326</v>
      </c>
      <c r="R8" s="33">
        <f>P8-Q8</f>
        <v>909954</v>
      </c>
      <c r="S8" s="34">
        <v>6</v>
      </c>
      <c r="T8" s="34">
        <f>R8*S8</f>
        <v>5459724</v>
      </c>
      <c r="U8" s="35"/>
      <c r="V8" s="280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</row>
    <row r="9" spans="1:62" ht="14.25" customHeight="1" x14ac:dyDescent="0.2">
      <c r="A9" s="37">
        <v>2</v>
      </c>
      <c r="B9" s="38" t="s">
        <v>28</v>
      </c>
      <c r="C9" s="39">
        <v>3.99</v>
      </c>
      <c r="D9" s="39">
        <v>0.4</v>
      </c>
      <c r="E9" s="40">
        <v>0.3</v>
      </c>
      <c r="F9" s="39">
        <v>0.2</v>
      </c>
      <c r="G9" s="41"/>
      <c r="H9" s="39"/>
      <c r="I9" s="39">
        <v>20</v>
      </c>
      <c r="J9" s="42">
        <f t="shared" si="0"/>
        <v>0.87800000000000011</v>
      </c>
      <c r="K9" s="43"/>
      <c r="L9" s="42"/>
      <c r="M9" s="44">
        <v>0.3</v>
      </c>
      <c r="N9" s="45">
        <f t="shared" ref="N9:N72" si="2">(D9+E9+F9+G9+J9+L9+M9)</f>
        <v>2.0779999999999998</v>
      </c>
      <c r="O9" s="45">
        <f t="shared" si="1"/>
        <v>6.0679999999999996</v>
      </c>
      <c r="P9" s="46">
        <f>O9*90000</f>
        <v>546120</v>
      </c>
      <c r="Q9" s="46">
        <f>(C9+D9+L9)*90000*10.5%</f>
        <v>41485.500000000007</v>
      </c>
      <c r="R9" s="46">
        <f>P9-Q9</f>
        <v>504634.5</v>
      </c>
      <c r="S9" s="47">
        <v>6</v>
      </c>
      <c r="T9" s="47">
        <f>R9*S9</f>
        <v>3027807</v>
      </c>
      <c r="U9" s="48"/>
      <c r="V9" s="280"/>
    </row>
    <row r="10" spans="1:62" ht="14.25" customHeight="1" x14ac:dyDescent="0.2">
      <c r="A10" s="37">
        <v>3</v>
      </c>
      <c r="B10" s="38" t="s">
        <v>29</v>
      </c>
      <c r="C10" s="49">
        <v>3.03</v>
      </c>
      <c r="D10" s="39">
        <v>0.3</v>
      </c>
      <c r="E10" s="40">
        <v>0.3</v>
      </c>
      <c r="F10" s="39"/>
      <c r="G10" s="41"/>
      <c r="H10" s="39"/>
      <c r="I10" s="40">
        <v>20</v>
      </c>
      <c r="J10" s="42">
        <f t="shared" si="0"/>
        <v>0.66599999999999993</v>
      </c>
      <c r="K10" s="43"/>
      <c r="L10" s="50"/>
      <c r="M10" s="51"/>
      <c r="N10" s="45">
        <f t="shared" si="2"/>
        <v>1.266</v>
      </c>
      <c r="O10" s="45">
        <f t="shared" si="1"/>
        <v>4.2959999999999994</v>
      </c>
      <c r="P10" s="46">
        <f t="shared" ref="P10:P92" si="3">O10*90000</f>
        <v>386639.99999999994</v>
      </c>
      <c r="Q10" s="46">
        <f t="shared" ref="Q10:Q92" si="4">(C10+D10+L10)*90000*10.5%</f>
        <v>31468.499999999993</v>
      </c>
      <c r="R10" s="46">
        <f t="shared" ref="R10:R92" si="5">P10-Q10</f>
        <v>355171.49999999994</v>
      </c>
      <c r="S10" s="47">
        <v>6</v>
      </c>
      <c r="T10" s="47">
        <f t="shared" ref="T10:T92" si="6">R10*S10</f>
        <v>2131028.9999999995</v>
      </c>
      <c r="U10" s="48"/>
      <c r="V10" s="280"/>
    </row>
    <row r="11" spans="1:62" s="52" customFormat="1" ht="14.25" customHeight="1" x14ac:dyDescent="0.2">
      <c r="A11" s="37">
        <v>4</v>
      </c>
      <c r="B11" s="38" t="s">
        <v>30</v>
      </c>
      <c r="C11" s="39">
        <v>2.66</v>
      </c>
      <c r="D11" s="39"/>
      <c r="E11" s="39">
        <v>0.3</v>
      </c>
      <c r="F11" s="39"/>
      <c r="G11" s="41">
        <v>0.2</v>
      </c>
      <c r="H11" s="39"/>
      <c r="I11" s="39">
        <v>20</v>
      </c>
      <c r="J11" s="42">
        <f t="shared" si="0"/>
        <v>0.53200000000000003</v>
      </c>
      <c r="K11" s="43"/>
      <c r="L11" s="50"/>
      <c r="M11" s="51"/>
      <c r="N11" s="45">
        <f t="shared" si="2"/>
        <v>1.032</v>
      </c>
      <c r="O11" s="45">
        <f t="shared" si="1"/>
        <v>3.6920000000000002</v>
      </c>
      <c r="P11" s="46">
        <f t="shared" si="3"/>
        <v>332280</v>
      </c>
      <c r="Q11" s="46">
        <f t="shared" si="4"/>
        <v>25137</v>
      </c>
      <c r="R11" s="46">
        <f t="shared" si="5"/>
        <v>307143</v>
      </c>
      <c r="S11" s="47">
        <v>3</v>
      </c>
      <c r="T11" s="47">
        <f t="shared" si="6"/>
        <v>921429</v>
      </c>
      <c r="U11" s="48"/>
      <c r="V11" s="280">
        <f>T12+T11</f>
        <v>1901988</v>
      </c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</row>
    <row r="12" spans="1:62" s="12" customFormat="1" ht="14.25" customHeight="1" x14ac:dyDescent="0.2">
      <c r="A12" s="37"/>
      <c r="B12" s="38" t="s">
        <v>30</v>
      </c>
      <c r="C12" s="39">
        <v>2.86</v>
      </c>
      <c r="D12" s="39"/>
      <c r="E12" s="39">
        <v>0.3</v>
      </c>
      <c r="F12" s="39"/>
      <c r="G12" s="41">
        <v>0.2</v>
      </c>
      <c r="H12" s="39"/>
      <c r="I12" s="39">
        <v>20</v>
      </c>
      <c r="J12" s="42">
        <f>(C12+D12+L12)*I12/100</f>
        <v>0.57199999999999995</v>
      </c>
      <c r="K12" s="43"/>
      <c r="L12" s="50"/>
      <c r="M12" s="51"/>
      <c r="N12" s="45">
        <f>(D12+E12+F12+G12+J12+L12+M12)</f>
        <v>1.0720000000000001</v>
      </c>
      <c r="O12" s="45">
        <f>N12+C12</f>
        <v>3.9319999999999999</v>
      </c>
      <c r="P12" s="46">
        <f>O12*90000</f>
        <v>353880</v>
      </c>
      <c r="Q12" s="46">
        <f>(C12+D12+L12)*90000*10.5%</f>
        <v>27027</v>
      </c>
      <c r="R12" s="46">
        <f>P12-Q12</f>
        <v>326853</v>
      </c>
      <c r="S12" s="47">
        <v>3</v>
      </c>
      <c r="T12" s="47">
        <f>R12*S12</f>
        <v>980559</v>
      </c>
      <c r="U12" s="48" t="s">
        <v>31</v>
      </c>
      <c r="V12" s="280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</row>
    <row r="13" spans="1:62" ht="14.25" customHeight="1" x14ac:dyDescent="0.2">
      <c r="A13" s="37">
        <v>5</v>
      </c>
      <c r="B13" s="38" t="s">
        <v>32</v>
      </c>
      <c r="C13" s="49">
        <v>2.66</v>
      </c>
      <c r="D13" s="39"/>
      <c r="E13" s="40">
        <v>0.3</v>
      </c>
      <c r="F13" s="39"/>
      <c r="G13" s="41"/>
      <c r="H13" s="39"/>
      <c r="I13" s="40">
        <v>20</v>
      </c>
      <c r="J13" s="42">
        <f t="shared" si="0"/>
        <v>0.53200000000000003</v>
      </c>
      <c r="K13" s="43"/>
      <c r="L13" s="42"/>
      <c r="M13" s="44"/>
      <c r="N13" s="45">
        <f t="shared" si="2"/>
        <v>0.83200000000000007</v>
      </c>
      <c r="O13" s="45">
        <f t="shared" si="1"/>
        <v>3.492</v>
      </c>
      <c r="P13" s="46">
        <f t="shared" si="3"/>
        <v>314280</v>
      </c>
      <c r="Q13" s="46">
        <f t="shared" si="4"/>
        <v>25137</v>
      </c>
      <c r="R13" s="46">
        <f t="shared" si="5"/>
        <v>289143</v>
      </c>
      <c r="S13" s="47">
        <v>6</v>
      </c>
      <c r="T13" s="47">
        <f t="shared" si="6"/>
        <v>1734858</v>
      </c>
      <c r="U13" s="48"/>
      <c r="V13" s="280"/>
    </row>
    <row r="14" spans="1:62" ht="14.25" customHeight="1" x14ac:dyDescent="0.2">
      <c r="A14" s="37">
        <v>6</v>
      </c>
      <c r="B14" s="38" t="s">
        <v>33</v>
      </c>
      <c r="C14" s="39">
        <v>2.72</v>
      </c>
      <c r="D14" s="39"/>
      <c r="E14" s="39">
        <v>0.3</v>
      </c>
      <c r="F14" s="39"/>
      <c r="G14" s="41"/>
      <c r="H14" s="39"/>
      <c r="I14" s="39">
        <v>20</v>
      </c>
      <c r="J14" s="42">
        <f t="shared" si="0"/>
        <v>0.54400000000000004</v>
      </c>
      <c r="K14" s="43"/>
      <c r="L14" s="50"/>
      <c r="M14" s="51"/>
      <c r="N14" s="45">
        <f t="shared" si="2"/>
        <v>0.84400000000000008</v>
      </c>
      <c r="O14" s="45">
        <f t="shared" si="1"/>
        <v>3.5640000000000001</v>
      </c>
      <c r="P14" s="46">
        <f t="shared" si="3"/>
        <v>320760</v>
      </c>
      <c r="Q14" s="46">
        <f t="shared" si="4"/>
        <v>25704.000000000004</v>
      </c>
      <c r="R14" s="46">
        <f t="shared" si="5"/>
        <v>295056</v>
      </c>
      <c r="S14" s="47">
        <v>6</v>
      </c>
      <c r="T14" s="47">
        <f t="shared" si="6"/>
        <v>1770336</v>
      </c>
      <c r="U14" s="48"/>
      <c r="V14" s="280"/>
    </row>
    <row r="15" spans="1:62" ht="14.25" customHeight="1" x14ac:dyDescent="0.2">
      <c r="A15" s="37">
        <v>7</v>
      </c>
      <c r="B15" s="38" t="s">
        <v>34</v>
      </c>
      <c r="C15" s="39">
        <v>4.0599999999999996</v>
      </c>
      <c r="D15" s="39">
        <v>0.3</v>
      </c>
      <c r="E15" s="39">
        <v>0.3</v>
      </c>
      <c r="F15" s="39"/>
      <c r="G15" s="41"/>
      <c r="H15" s="39"/>
      <c r="I15" s="39">
        <v>40</v>
      </c>
      <c r="J15" s="42">
        <f t="shared" si="0"/>
        <v>1.9063999999999997</v>
      </c>
      <c r="K15" s="43">
        <v>10</v>
      </c>
      <c r="L15" s="42">
        <f>C15*K15/100</f>
        <v>0.40599999999999992</v>
      </c>
      <c r="M15" s="44"/>
      <c r="N15" s="45">
        <f t="shared" si="2"/>
        <v>2.9123999999999999</v>
      </c>
      <c r="O15" s="45">
        <f t="shared" si="1"/>
        <v>6.9723999999999995</v>
      </c>
      <c r="P15" s="46">
        <f t="shared" si="3"/>
        <v>627516</v>
      </c>
      <c r="Q15" s="46">
        <f t="shared" si="4"/>
        <v>45038.69999999999</v>
      </c>
      <c r="R15" s="46">
        <f t="shared" si="5"/>
        <v>582477.30000000005</v>
      </c>
      <c r="S15" s="47">
        <v>5</v>
      </c>
      <c r="T15" s="47">
        <f t="shared" si="6"/>
        <v>2912386.5</v>
      </c>
      <c r="U15" s="48"/>
      <c r="V15" s="280">
        <f>T16+T15</f>
        <v>3499595.73</v>
      </c>
    </row>
    <row r="16" spans="1:62" ht="14.25" customHeight="1" x14ac:dyDescent="0.2">
      <c r="A16" s="37"/>
      <c r="B16" s="38" t="s">
        <v>34</v>
      </c>
      <c r="C16" s="39">
        <v>4.0599999999999996</v>
      </c>
      <c r="D16" s="39">
        <v>0.3</v>
      </c>
      <c r="E16" s="39">
        <v>0.3</v>
      </c>
      <c r="F16" s="39"/>
      <c r="G16" s="41"/>
      <c r="H16" s="39"/>
      <c r="I16" s="39">
        <v>40</v>
      </c>
      <c r="J16" s="42">
        <f>(C16+D16+L16)*I16/100</f>
        <v>1.9226399999999999</v>
      </c>
      <c r="K16" s="43">
        <v>11</v>
      </c>
      <c r="L16" s="42">
        <f>C16*K16/100</f>
        <v>0.44659999999999994</v>
      </c>
      <c r="M16" s="44"/>
      <c r="N16" s="45">
        <f>(D16+E16+F16+G16+J16+L16+M16)</f>
        <v>2.9692400000000001</v>
      </c>
      <c r="O16" s="45">
        <f>N16+C16</f>
        <v>7.0292399999999997</v>
      </c>
      <c r="P16" s="46">
        <f>O16*90000</f>
        <v>632631.6</v>
      </c>
      <c r="Q16" s="46">
        <f>(C16+D16+L16)*90000*10.5%</f>
        <v>45422.369999999995</v>
      </c>
      <c r="R16" s="46">
        <f>P16-Q16</f>
        <v>587209.23</v>
      </c>
      <c r="S16" s="47">
        <v>1</v>
      </c>
      <c r="T16" s="47">
        <f>R16*S16</f>
        <v>587209.23</v>
      </c>
      <c r="U16" s="48" t="s">
        <v>35</v>
      </c>
      <c r="V16" s="280"/>
    </row>
    <row r="17" spans="1:61" s="12" customFormat="1" ht="14.25" customHeight="1" x14ac:dyDescent="0.2">
      <c r="A17" s="37">
        <v>8</v>
      </c>
      <c r="B17" s="38" t="s">
        <v>36</v>
      </c>
      <c r="C17" s="49">
        <v>3</v>
      </c>
      <c r="D17" s="39">
        <v>0.4</v>
      </c>
      <c r="E17" s="40">
        <v>0.3</v>
      </c>
      <c r="F17" s="39"/>
      <c r="G17" s="41"/>
      <c r="H17" s="39"/>
      <c r="I17" s="40">
        <v>40</v>
      </c>
      <c r="J17" s="42">
        <f t="shared" si="0"/>
        <v>1.36</v>
      </c>
      <c r="K17" s="43"/>
      <c r="L17" s="42"/>
      <c r="M17" s="44"/>
      <c r="N17" s="45">
        <f t="shared" si="2"/>
        <v>2.06</v>
      </c>
      <c r="O17" s="45">
        <f t="shared" si="1"/>
        <v>5.0600000000000005</v>
      </c>
      <c r="P17" s="46">
        <f t="shared" si="3"/>
        <v>455400.00000000006</v>
      </c>
      <c r="Q17" s="46">
        <f t="shared" si="4"/>
        <v>32130</v>
      </c>
      <c r="R17" s="46">
        <f t="shared" si="5"/>
        <v>423270.00000000006</v>
      </c>
      <c r="S17" s="47">
        <v>6</v>
      </c>
      <c r="T17" s="47">
        <f t="shared" si="6"/>
        <v>2539620.0000000005</v>
      </c>
      <c r="U17" s="48"/>
      <c r="V17" s="279"/>
      <c r="W17" s="53"/>
      <c r="X17" s="53"/>
      <c r="Y17" s="53"/>
      <c r="Z17" s="53"/>
      <c r="AA17" s="53"/>
      <c r="AB17" s="53"/>
      <c r="AC17" s="53"/>
      <c r="AD17" s="53"/>
      <c r="AE17" s="53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</row>
    <row r="18" spans="1:61" s="61" customFormat="1" ht="14.25" customHeight="1" x14ac:dyDescent="0.2">
      <c r="A18" s="54">
        <v>9</v>
      </c>
      <c r="B18" s="55" t="s">
        <v>37</v>
      </c>
      <c r="C18" s="56">
        <v>2.66</v>
      </c>
      <c r="D18" s="41"/>
      <c r="E18" s="41">
        <v>0.3</v>
      </c>
      <c r="F18" s="41"/>
      <c r="G18" s="41"/>
      <c r="H18" s="41"/>
      <c r="I18" s="41">
        <v>40</v>
      </c>
      <c r="J18" s="57">
        <f t="shared" si="0"/>
        <v>1.0640000000000001</v>
      </c>
      <c r="K18" s="36"/>
      <c r="L18" s="57"/>
      <c r="M18" s="58"/>
      <c r="N18" s="59">
        <f t="shared" si="2"/>
        <v>1.3640000000000001</v>
      </c>
      <c r="O18" s="59">
        <f t="shared" si="1"/>
        <v>4.024</v>
      </c>
      <c r="P18" s="46">
        <f t="shared" si="3"/>
        <v>362160</v>
      </c>
      <c r="Q18" s="46">
        <f t="shared" si="4"/>
        <v>25137</v>
      </c>
      <c r="R18" s="46">
        <f t="shared" si="5"/>
        <v>337023</v>
      </c>
      <c r="S18" s="47">
        <v>6</v>
      </c>
      <c r="T18" s="47">
        <f t="shared" si="6"/>
        <v>2022138</v>
      </c>
      <c r="U18" s="48"/>
      <c r="V18" s="281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</row>
    <row r="19" spans="1:61" ht="14.25" customHeight="1" x14ac:dyDescent="0.2">
      <c r="A19" s="37">
        <v>10</v>
      </c>
      <c r="B19" s="38" t="s">
        <v>38</v>
      </c>
      <c r="C19" s="49">
        <v>2.66</v>
      </c>
      <c r="D19" s="39"/>
      <c r="E19" s="40">
        <v>0.3</v>
      </c>
      <c r="F19" s="39"/>
      <c r="G19" s="41">
        <v>0.2</v>
      </c>
      <c r="H19" s="39"/>
      <c r="I19" s="40">
        <v>40</v>
      </c>
      <c r="J19" s="42">
        <f t="shared" si="0"/>
        <v>1.0640000000000001</v>
      </c>
      <c r="K19" s="43"/>
      <c r="L19" s="42"/>
      <c r="M19" s="44"/>
      <c r="N19" s="45">
        <f t="shared" si="2"/>
        <v>1.5640000000000001</v>
      </c>
      <c r="O19" s="45">
        <f t="shared" si="1"/>
        <v>4.2240000000000002</v>
      </c>
      <c r="P19" s="46">
        <f t="shared" si="3"/>
        <v>380160</v>
      </c>
      <c r="Q19" s="46">
        <f t="shared" si="4"/>
        <v>25137</v>
      </c>
      <c r="R19" s="46">
        <f t="shared" si="5"/>
        <v>355023</v>
      </c>
      <c r="S19" s="47">
        <v>6</v>
      </c>
      <c r="T19" s="47">
        <f t="shared" si="6"/>
        <v>2130138</v>
      </c>
      <c r="U19" s="48" t="s">
        <v>39</v>
      </c>
      <c r="V19" s="280"/>
    </row>
    <row r="20" spans="1:61" s="12" customFormat="1" ht="14.25" customHeight="1" x14ac:dyDescent="0.2">
      <c r="A20" s="54">
        <v>11</v>
      </c>
      <c r="B20" s="55" t="s">
        <v>40</v>
      </c>
      <c r="C20" s="49">
        <v>2.46</v>
      </c>
      <c r="D20" s="39"/>
      <c r="E20" s="40"/>
      <c r="F20" s="39"/>
      <c r="G20" s="41"/>
      <c r="H20" s="39"/>
      <c r="I20" s="40"/>
      <c r="J20" s="42">
        <f>(C20+D20+L20)*I20/100</f>
        <v>0</v>
      </c>
      <c r="K20" s="43"/>
      <c r="L20" s="42"/>
      <c r="M20" s="44"/>
      <c r="N20" s="62">
        <f>(D20+E20+F20+G20+J20+L20+M20)</f>
        <v>0</v>
      </c>
      <c r="O20" s="62">
        <f>N20+C20</f>
        <v>2.46</v>
      </c>
      <c r="P20" s="46">
        <f t="shared" si="3"/>
        <v>221400</v>
      </c>
      <c r="Q20" s="46">
        <f t="shared" si="4"/>
        <v>23247</v>
      </c>
      <c r="R20" s="46">
        <f t="shared" si="5"/>
        <v>198153</v>
      </c>
      <c r="S20" s="47">
        <v>6</v>
      </c>
      <c r="T20" s="47">
        <f t="shared" si="6"/>
        <v>1188918</v>
      </c>
      <c r="U20" s="63"/>
      <c r="V20" s="280"/>
      <c r="W20" s="53"/>
      <c r="X20" s="53"/>
      <c r="Y20" s="53"/>
      <c r="Z20" s="53"/>
      <c r="AA20" s="53"/>
      <c r="AB20" s="53"/>
      <c r="AC20" s="53"/>
      <c r="AD20" s="53"/>
      <c r="AE20" s="53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</row>
    <row r="21" spans="1:61" ht="14.25" customHeight="1" x14ac:dyDescent="0.2">
      <c r="A21" s="37">
        <v>12</v>
      </c>
      <c r="B21" s="38" t="s">
        <v>41</v>
      </c>
      <c r="C21" s="49">
        <v>4.6500000000000004</v>
      </c>
      <c r="D21" s="39">
        <v>0.4</v>
      </c>
      <c r="E21" s="39">
        <v>0.3</v>
      </c>
      <c r="F21" s="39"/>
      <c r="G21" s="41"/>
      <c r="H21" s="39"/>
      <c r="I21" s="40">
        <v>70</v>
      </c>
      <c r="J21" s="42">
        <f t="shared" si="0"/>
        <v>3.5350000000000006</v>
      </c>
      <c r="K21" s="43"/>
      <c r="L21" s="42"/>
      <c r="M21" s="44">
        <v>0.3</v>
      </c>
      <c r="N21" s="45">
        <f t="shared" si="2"/>
        <v>4.5350000000000001</v>
      </c>
      <c r="O21" s="45">
        <f t="shared" si="1"/>
        <v>9.1850000000000005</v>
      </c>
      <c r="P21" s="46">
        <f t="shared" si="3"/>
        <v>826650</v>
      </c>
      <c r="Q21" s="46">
        <f t="shared" si="4"/>
        <v>47722.500000000007</v>
      </c>
      <c r="R21" s="46">
        <f t="shared" si="5"/>
        <v>778927.5</v>
      </c>
      <c r="S21" s="47">
        <v>6</v>
      </c>
      <c r="T21" s="47">
        <f t="shared" si="6"/>
        <v>4673565</v>
      </c>
      <c r="U21" s="48"/>
      <c r="V21" s="280"/>
    </row>
    <row r="22" spans="1:61" ht="14.25" customHeight="1" x14ac:dyDescent="0.2">
      <c r="A22" s="37">
        <v>13</v>
      </c>
      <c r="B22" s="38" t="s">
        <v>42</v>
      </c>
      <c r="C22" s="49">
        <v>4.0599999999999996</v>
      </c>
      <c r="D22" s="39"/>
      <c r="E22" s="40">
        <v>0.3</v>
      </c>
      <c r="F22" s="39"/>
      <c r="G22" s="41"/>
      <c r="H22" s="39"/>
      <c r="I22" s="39">
        <v>40</v>
      </c>
      <c r="J22" s="42">
        <f t="shared" si="0"/>
        <v>1.7051999999999998</v>
      </c>
      <c r="K22" s="43">
        <v>5</v>
      </c>
      <c r="L22" s="42">
        <f>C22*K22/100</f>
        <v>0.20299999999999996</v>
      </c>
      <c r="M22" s="44"/>
      <c r="N22" s="45">
        <f t="shared" si="2"/>
        <v>2.2081999999999997</v>
      </c>
      <c r="O22" s="45">
        <f t="shared" si="1"/>
        <v>6.2681999999999993</v>
      </c>
      <c r="P22" s="46">
        <f t="shared" si="3"/>
        <v>564137.99999999988</v>
      </c>
      <c r="Q22" s="46">
        <f t="shared" si="4"/>
        <v>40285.35</v>
      </c>
      <c r="R22" s="46">
        <f t="shared" si="5"/>
        <v>523852.64999999991</v>
      </c>
      <c r="S22" s="47">
        <v>3</v>
      </c>
      <c r="T22" s="47">
        <f t="shared" si="6"/>
        <v>1571557.9499999997</v>
      </c>
      <c r="U22" s="48"/>
      <c r="V22" s="280">
        <f>T22+T23</f>
        <v>3157311.6899999995</v>
      </c>
    </row>
    <row r="23" spans="1:61" ht="14.25" customHeight="1" x14ac:dyDescent="0.2">
      <c r="A23" s="37"/>
      <c r="B23" s="38" t="s">
        <v>42</v>
      </c>
      <c r="C23" s="49">
        <v>4.0599999999999996</v>
      </c>
      <c r="D23" s="39"/>
      <c r="E23" s="40">
        <v>0.3</v>
      </c>
      <c r="F23" s="39"/>
      <c r="G23" s="41"/>
      <c r="H23" s="39"/>
      <c r="I23" s="39">
        <v>40</v>
      </c>
      <c r="J23" s="42">
        <f>(C23+D23+L23)*I23/100</f>
        <v>1.7214399999999999</v>
      </c>
      <c r="K23" s="43">
        <v>6</v>
      </c>
      <c r="L23" s="42">
        <f>C23*K23/100</f>
        <v>0.24359999999999998</v>
      </c>
      <c r="M23" s="44"/>
      <c r="N23" s="45">
        <f>(D23+E23+F23+G23+J23+L23+M23)</f>
        <v>2.2650399999999995</v>
      </c>
      <c r="O23" s="45">
        <f>N23+C23</f>
        <v>6.3250399999999996</v>
      </c>
      <c r="P23" s="46">
        <f>O23*90000</f>
        <v>569253.6</v>
      </c>
      <c r="Q23" s="46">
        <f>(C23+D23+L23)*90000*10.5%</f>
        <v>40669.01999999999</v>
      </c>
      <c r="R23" s="46">
        <f>P23-Q23</f>
        <v>528584.57999999996</v>
      </c>
      <c r="S23" s="47">
        <v>3</v>
      </c>
      <c r="T23" s="47">
        <f>R23*S23</f>
        <v>1585753.7399999998</v>
      </c>
      <c r="U23" s="48" t="s">
        <v>43</v>
      </c>
      <c r="V23" s="280"/>
    </row>
    <row r="24" spans="1:61" ht="14.25" customHeight="1" x14ac:dyDescent="0.2">
      <c r="A24" s="37">
        <v>14</v>
      </c>
      <c r="B24" s="38" t="s">
        <v>44</v>
      </c>
      <c r="C24" s="49">
        <v>2.46</v>
      </c>
      <c r="D24" s="39"/>
      <c r="E24" s="39">
        <v>0.3</v>
      </c>
      <c r="F24" s="39"/>
      <c r="G24" s="58"/>
      <c r="H24" s="44"/>
      <c r="I24" s="40">
        <v>40</v>
      </c>
      <c r="J24" s="42">
        <f t="shared" si="0"/>
        <v>0.9840000000000001</v>
      </c>
      <c r="K24" s="43"/>
      <c r="L24" s="42"/>
      <c r="M24" s="44"/>
      <c r="N24" s="45">
        <f t="shared" si="2"/>
        <v>1.284</v>
      </c>
      <c r="O24" s="45">
        <f t="shared" si="1"/>
        <v>3.7439999999999998</v>
      </c>
      <c r="P24" s="46">
        <f t="shared" si="3"/>
        <v>336960</v>
      </c>
      <c r="Q24" s="46">
        <f t="shared" si="4"/>
        <v>23247</v>
      </c>
      <c r="R24" s="46">
        <f t="shared" si="5"/>
        <v>313713</v>
      </c>
      <c r="S24" s="47">
        <v>6</v>
      </c>
      <c r="T24" s="47">
        <f t="shared" si="6"/>
        <v>1882278</v>
      </c>
      <c r="U24" s="48"/>
      <c r="V24" s="280"/>
    </row>
    <row r="25" spans="1:61" ht="14.25" customHeight="1" x14ac:dyDescent="0.2">
      <c r="A25" s="37">
        <v>15</v>
      </c>
      <c r="B25" s="38" t="s">
        <v>45</v>
      </c>
      <c r="C25" s="49">
        <v>3</v>
      </c>
      <c r="D25" s="39"/>
      <c r="E25" s="40">
        <v>0.3</v>
      </c>
      <c r="F25" s="39"/>
      <c r="G25" s="41"/>
      <c r="H25" s="39"/>
      <c r="I25" s="39">
        <v>40</v>
      </c>
      <c r="J25" s="42">
        <f t="shared" si="0"/>
        <v>1.2</v>
      </c>
      <c r="K25" s="43"/>
      <c r="L25" s="42"/>
      <c r="M25" s="44"/>
      <c r="N25" s="45">
        <f t="shared" si="2"/>
        <v>1.5</v>
      </c>
      <c r="O25" s="45">
        <f t="shared" si="1"/>
        <v>4.5</v>
      </c>
      <c r="P25" s="46">
        <f t="shared" si="3"/>
        <v>405000</v>
      </c>
      <c r="Q25" s="46">
        <f t="shared" si="4"/>
        <v>28350</v>
      </c>
      <c r="R25" s="46">
        <f t="shared" si="5"/>
        <v>376650</v>
      </c>
      <c r="S25" s="47">
        <v>6</v>
      </c>
      <c r="T25" s="47">
        <f t="shared" si="6"/>
        <v>2259900</v>
      </c>
      <c r="U25" s="48"/>
      <c r="V25" s="280"/>
    </row>
    <row r="26" spans="1:61" s="65" customFormat="1" ht="14.25" customHeight="1" x14ac:dyDescent="0.2">
      <c r="A26" s="37">
        <v>16</v>
      </c>
      <c r="B26" s="38" t="s">
        <v>46</v>
      </c>
      <c r="C26" s="49">
        <v>3</v>
      </c>
      <c r="D26" s="64"/>
      <c r="E26" s="40">
        <v>0.3</v>
      </c>
      <c r="F26" s="39"/>
      <c r="G26" s="41"/>
      <c r="H26" s="39"/>
      <c r="I26" s="39">
        <v>50</v>
      </c>
      <c r="J26" s="42">
        <f t="shared" si="0"/>
        <v>1.5</v>
      </c>
      <c r="K26" s="43"/>
      <c r="L26" s="42"/>
      <c r="M26" s="44"/>
      <c r="N26" s="45">
        <f t="shared" si="2"/>
        <v>1.8</v>
      </c>
      <c r="O26" s="45">
        <f t="shared" si="1"/>
        <v>4.8</v>
      </c>
      <c r="P26" s="46">
        <f t="shared" si="3"/>
        <v>432000</v>
      </c>
      <c r="Q26" s="46">
        <f t="shared" si="4"/>
        <v>28350</v>
      </c>
      <c r="R26" s="46">
        <f t="shared" si="5"/>
        <v>403650</v>
      </c>
      <c r="S26" s="47">
        <v>3</v>
      </c>
      <c r="T26" s="47">
        <f t="shared" si="6"/>
        <v>1210950</v>
      </c>
      <c r="U26" s="63" t="s">
        <v>47</v>
      </c>
      <c r="V26" s="280">
        <f>T26+T27</f>
        <v>2534895</v>
      </c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</row>
    <row r="27" spans="1:61" s="65" customFormat="1" ht="14.25" customHeight="1" x14ac:dyDescent="0.2">
      <c r="A27" s="37"/>
      <c r="B27" s="38" t="s">
        <v>46</v>
      </c>
      <c r="C27" s="49">
        <v>3</v>
      </c>
      <c r="D27" s="64">
        <v>0.3</v>
      </c>
      <c r="E27" s="40">
        <v>0.3</v>
      </c>
      <c r="F27" s="39"/>
      <c r="G27" s="41"/>
      <c r="H27" s="39"/>
      <c r="I27" s="39">
        <v>50</v>
      </c>
      <c r="J27" s="42">
        <f>(C27+D27+L27)*I27/100</f>
        <v>1.65</v>
      </c>
      <c r="K27" s="43"/>
      <c r="L27" s="42"/>
      <c r="M27" s="44"/>
      <c r="N27" s="45">
        <f>(D27+E27+F27+G27+J27+L27+M27)</f>
        <v>2.25</v>
      </c>
      <c r="O27" s="45">
        <f>N27+C27</f>
        <v>5.25</v>
      </c>
      <c r="P27" s="46">
        <f>O27*90000</f>
        <v>472500</v>
      </c>
      <c r="Q27" s="46">
        <f>(C27+D27+L27)*90000*10.5%</f>
        <v>31185</v>
      </c>
      <c r="R27" s="46">
        <f>P27-Q27</f>
        <v>441315</v>
      </c>
      <c r="S27" s="47">
        <v>3</v>
      </c>
      <c r="T27" s="47">
        <f>R27*S27</f>
        <v>1323945</v>
      </c>
      <c r="U27" s="63" t="s">
        <v>48</v>
      </c>
      <c r="V27" s="280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</row>
    <row r="28" spans="1:61" s="65" customFormat="1" ht="14.25" customHeight="1" x14ac:dyDescent="0.2">
      <c r="A28" s="37">
        <v>17</v>
      </c>
      <c r="B28" s="38" t="s">
        <v>49</v>
      </c>
      <c r="C28" s="49">
        <v>4.0599999999999996</v>
      </c>
      <c r="D28" s="64"/>
      <c r="E28" s="39">
        <v>0.3</v>
      </c>
      <c r="F28" s="39"/>
      <c r="G28" s="41"/>
      <c r="H28" s="39"/>
      <c r="I28" s="39">
        <v>40</v>
      </c>
      <c r="J28" s="42">
        <f t="shared" si="0"/>
        <v>1.7539199999999997</v>
      </c>
      <c r="K28" s="43">
        <v>8</v>
      </c>
      <c r="L28" s="42">
        <f>C28*K28/100</f>
        <v>0.32479999999999998</v>
      </c>
      <c r="M28" s="44"/>
      <c r="N28" s="45">
        <f t="shared" si="2"/>
        <v>2.3787199999999995</v>
      </c>
      <c r="O28" s="45">
        <f t="shared" si="1"/>
        <v>6.4387199999999991</v>
      </c>
      <c r="P28" s="46">
        <f t="shared" si="3"/>
        <v>579484.79999999993</v>
      </c>
      <c r="Q28" s="46">
        <f t="shared" si="4"/>
        <v>41436.359999999993</v>
      </c>
      <c r="R28" s="46">
        <f t="shared" si="5"/>
        <v>538048.43999999994</v>
      </c>
      <c r="S28" s="47">
        <v>5</v>
      </c>
      <c r="T28" s="47">
        <f t="shared" si="6"/>
        <v>2690242.1999999997</v>
      </c>
      <c r="U28" s="48"/>
      <c r="V28" s="280">
        <f>T28+T29</f>
        <v>3228290.6399999997</v>
      </c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</row>
    <row r="29" spans="1:61" s="65" customFormat="1" ht="14.25" customHeight="1" x14ac:dyDescent="0.2">
      <c r="A29" s="37"/>
      <c r="B29" s="38" t="s">
        <v>49</v>
      </c>
      <c r="C29" s="49">
        <v>4.0599999999999996</v>
      </c>
      <c r="D29" s="64"/>
      <c r="E29" s="39">
        <v>0.3</v>
      </c>
      <c r="F29" s="39"/>
      <c r="G29" s="41"/>
      <c r="H29" s="39"/>
      <c r="I29" s="39">
        <v>40</v>
      </c>
      <c r="J29" s="42">
        <f>(C29+D29+L29)*I29/100</f>
        <v>1.7539199999999997</v>
      </c>
      <c r="K29" s="43">
        <v>8</v>
      </c>
      <c r="L29" s="42">
        <f>C29*K29/100</f>
        <v>0.32479999999999998</v>
      </c>
      <c r="M29" s="44"/>
      <c r="N29" s="45">
        <f>(D29+E29+F29+G29+J29+L29+M29)</f>
        <v>2.3787199999999995</v>
      </c>
      <c r="O29" s="45">
        <f>N29+C29</f>
        <v>6.4387199999999991</v>
      </c>
      <c r="P29" s="46">
        <f>O29*90000</f>
        <v>579484.79999999993</v>
      </c>
      <c r="Q29" s="46">
        <f>(C29+D29+L29)*90000*10.5%</f>
        <v>41436.359999999993</v>
      </c>
      <c r="R29" s="46">
        <f>P29-Q29</f>
        <v>538048.43999999994</v>
      </c>
      <c r="S29" s="47">
        <v>1</v>
      </c>
      <c r="T29" s="47">
        <f>R29*S29</f>
        <v>538048.43999999994</v>
      </c>
      <c r="U29" s="48" t="s">
        <v>50</v>
      </c>
      <c r="V29" s="280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</row>
    <row r="30" spans="1:61" s="72" customFormat="1" ht="14.25" customHeight="1" x14ac:dyDescent="0.2">
      <c r="A30" s="37">
        <v>18</v>
      </c>
      <c r="B30" s="66" t="s">
        <v>51</v>
      </c>
      <c r="C30" s="67">
        <v>3.33</v>
      </c>
      <c r="D30" s="64">
        <v>0.3</v>
      </c>
      <c r="E30" s="64">
        <v>0.3</v>
      </c>
      <c r="F30" s="64"/>
      <c r="G30" s="64"/>
      <c r="H30" s="64"/>
      <c r="I30" s="64">
        <v>60</v>
      </c>
      <c r="J30" s="68">
        <f t="shared" si="0"/>
        <v>2.1779999999999999</v>
      </c>
      <c r="K30" s="69"/>
      <c r="L30" s="68"/>
      <c r="M30" s="70"/>
      <c r="N30" s="62">
        <f t="shared" si="2"/>
        <v>2.778</v>
      </c>
      <c r="O30" s="62">
        <f t="shared" si="1"/>
        <v>6.1080000000000005</v>
      </c>
      <c r="P30" s="46">
        <f t="shared" si="3"/>
        <v>549720</v>
      </c>
      <c r="Q30" s="46">
        <f t="shared" si="4"/>
        <v>34303.5</v>
      </c>
      <c r="R30" s="46">
        <f t="shared" si="5"/>
        <v>515416.5</v>
      </c>
      <c r="S30" s="47">
        <v>2</v>
      </c>
      <c r="T30" s="47">
        <f t="shared" si="6"/>
        <v>1030833</v>
      </c>
      <c r="U30" s="63" t="s">
        <v>52</v>
      </c>
      <c r="V30" s="279">
        <f>T30+T31</f>
        <v>3146319</v>
      </c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</row>
    <row r="31" spans="1:61" s="72" customFormat="1" ht="14.25" customHeight="1" x14ac:dyDescent="0.2">
      <c r="A31" s="37"/>
      <c r="B31" s="66" t="s">
        <v>51</v>
      </c>
      <c r="C31" s="67">
        <v>3.33</v>
      </c>
      <c r="D31" s="64">
        <v>0.4</v>
      </c>
      <c r="E31" s="64">
        <v>0.3</v>
      </c>
      <c r="F31" s="64"/>
      <c r="G31" s="64"/>
      <c r="H31" s="64"/>
      <c r="I31" s="64">
        <v>60</v>
      </c>
      <c r="J31" s="68">
        <f>(C31+D31+L31)*I31/100</f>
        <v>2.238</v>
      </c>
      <c r="K31" s="69"/>
      <c r="L31" s="68"/>
      <c r="M31" s="70"/>
      <c r="N31" s="62">
        <f>(D31+E31+F31+G31+J31+L31+M31)</f>
        <v>2.9379999999999997</v>
      </c>
      <c r="O31" s="62">
        <f>N31+C31</f>
        <v>6.2679999999999998</v>
      </c>
      <c r="P31" s="46">
        <f>O31*90000</f>
        <v>564120</v>
      </c>
      <c r="Q31" s="46">
        <f>(C31+D31+L31)*90000*10.5%</f>
        <v>35248.5</v>
      </c>
      <c r="R31" s="46">
        <f>P31-Q31</f>
        <v>528871.5</v>
      </c>
      <c r="S31" s="47">
        <v>4</v>
      </c>
      <c r="T31" s="47">
        <f>R31*S31</f>
        <v>2115486</v>
      </c>
      <c r="U31" s="63" t="s">
        <v>53</v>
      </c>
      <c r="V31" s="279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</row>
    <row r="32" spans="1:61" s="75" customFormat="1" ht="14.25" customHeight="1" x14ac:dyDescent="0.2">
      <c r="A32" s="37">
        <v>19</v>
      </c>
      <c r="B32" s="38" t="s">
        <v>54</v>
      </c>
      <c r="C32" s="64">
        <v>2.46</v>
      </c>
      <c r="D32" s="64"/>
      <c r="E32" s="40">
        <v>0.3</v>
      </c>
      <c r="F32" s="64"/>
      <c r="G32" s="64"/>
      <c r="H32" s="64"/>
      <c r="I32" s="64">
        <v>40</v>
      </c>
      <c r="J32" s="68">
        <f t="shared" si="0"/>
        <v>0.9840000000000001</v>
      </c>
      <c r="K32" s="69"/>
      <c r="L32" s="50"/>
      <c r="M32" s="51"/>
      <c r="N32" s="45">
        <f t="shared" si="2"/>
        <v>1.284</v>
      </c>
      <c r="O32" s="45">
        <f t="shared" si="1"/>
        <v>3.7439999999999998</v>
      </c>
      <c r="P32" s="46">
        <f t="shared" si="3"/>
        <v>336960</v>
      </c>
      <c r="Q32" s="46">
        <f t="shared" si="4"/>
        <v>23247</v>
      </c>
      <c r="R32" s="46">
        <f t="shared" si="5"/>
        <v>313713</v>
      </c>
      <c r="S32" s="47">
        <v>4</v>
      </c>
      <c r="T32" s="47">
        <f t="shared" si="6"/>
        <v>1254852</v>
      </c>
      <c r="U32" s="73" t="s">
        <v>55</v>
      </c>
      <c r="V32" s="279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</row>
    <row r="33" spans="1:62" s="77" customFormat="1" ht="14.25" customHeight="1" x14ac:dyDescent="0.2">
      <c r="A33" s="37">
        <v>20</v>
      </c>
      <c r="B33" s="38" t="s">
        <v>56</v>
      </c>
      <c r="C33" s="64">
        <v>2.06</v>
      </c>
      <c r="D33" s="64"/>
      <c r="E33" s="40">
        <v>0.3</v>
      </c>
      <c r="F33" s="64"/>
      <c r="G33" s="64"/>
      <c r="H33" s="64"/>
      <c r="I33" s="64">
        <v>40</v>
      </c>
      <c r="J33" s="68">
        <f t="shared" si="0"/>
        <v>0.82400000000000007</v>
      </c>
      <c r="K33" s="69"/>
      <c r="L33" s="50"/>
      <c r="M33" s="51"/>
      <c r="N33" s="45">
        <f t="shared" si="2"/>
        <v>1.1240000000000001</v>
      </c>
      <c r="O33" s="45">
        <f t="shared" si="1"/>
        <v>3.1840000000000002</v>
      </c>
      <c r="P33" s="46">
        <f t="shared" si="3"/>
        <v>286560</v>
      </c>
      <c r="Q33" s="46">
        <f t="shared" si="4"/>
        <v>19467</v>
      </c>
      <c r="R33" s="46">
        <f t="shared" si="5"/>
        <v>267093</v>
      </c>
      <c r="S33" s="47">
        <v>6</v>
      </c>
      <c r="T33" s="47">
        <f t="shared" si="6"/>
        <v>1602558</v>
      </c>
      <c r="U33" s="48" t="s">
        <v>57</v>
      </c>
      <c r="V33" s="280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</row>
    <row r="34" spans="1:62" s="77" customFormat="1" ht="14.25" customHeight="1" x14ac:dyDescent="0.2">
      <c r="A34" s="37">
        <v>21</v>
      </c>
      <c r="B34" s="38" t="s">
        <v>58</v>
      </c>
      <c r="C34" s="67">
        <v>2.46</v>
      </c>
      <c r="D34" s="64"/>
      <c r="E34" s="40">
        <v>0.3</v>
      </c>
      <c r="F34" s="64"/>
      <c r="G34" s="64"/>
      <c r="H34" s="64"/>
      <c r="I34" s="64">
        <v>40</v>
      </c>
      <c r="J34" s="68">
        <f t="shared" si="0"/>
        <v>0.9840000000000001</v>
      </c>
      <c r="K34" s="69"/>
      <c r="L34" s="42"/>
      <c r="M34" s="44"/>
      <c r="N34" s="45">
        <f t="shared" si="2"/>
        <v>1.284</v>
      </c>
      <c r="O34" s="45">
        <f t="shared" si="1"/>
        <v>3.7439999999999998</v>
      </c>
      <c r="P34" s="46">
        <f t="shared" si="3"/>
        <v>336960</v>
      </c>
      <c r="Q34" s="46">
        <f t="shared" si="4"/>
        <v>23247</v>
      </c>
      <c r="R34" s="46">
        <f t="shared" si="5"/>
        <v>313713</v>
      </c>
      <c r="S34" s="47">
        <v>4</v>
      </c>
      <c r="T34" s="47">
        <f t="shared" si="6"/>
        <v>1254852</v>
      </c>
      <c r="U34" s="48" t="s">
        <v>59</v>
      </c>
      <c r="V34" s="280">
        <f>T34+T35</f>
        <v>1651158</v>
      </c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</row>
    <row r="35" spans="1:62" s="12" customFormat="1" ht="14.25" customHeight="1" x14ac:dyDescent="0.2">
      <c r="A35" s="37"/>
      <c r="B35" s="38" t="s">
        <v>58</v>
      </c>
      <c r="C35" s="67">
        <v>2.46</v>
      </c>
      <c r="D35" s="64"/>
      <c r="E35" s="40"/>
      <c r="F35" s="64"/>
      <c r="G35" s="64"/>
      <c r="H35" s="64"/>
      <c r="I35" s="64"/>
      <c r="J35" s="68">
        <f>(C35+D35+L35)*I35/100</f>
        <v>0</v>
      </c>
      <c r="K35" s="69"/>
      <c r="L35" s="42"/>
      <c r="M35" s="44"/>
      <c r="N35" s="45">
        <f>(D35+E35+F35+G35+J35+L35+M35)</f>
        <v>0</v>
      </c>
      <c r="O35" s="45">
        <f>N35+C35</f>
        <v>2.46</v>
      </c>
      <c r="P35" s="46">
        <f>O35*90000</f>
        <v>221400</v>
      </c>
      <c r="Q35" s="46">
        <f>(C35+D35+L35)*90000*10.5%</f>
        <v>23247</v>
      </c>
      <c r="R35" s="46">
        <f>P35-Q35</f>
        <v>198153</v>
      </c>
      <c r="S35" s="47">
        <v>2</v>
      </c>
      <c r="T35" s="47">
        <f>R35*S35</f>
        <v>396306</v>
      </c>
      <c r="U35" s="48" t="s">
        <v>60</v>
      </c>
      <c r="V35" s="280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</row>
    <row r="36" spans="1:62" ht="14.25" customHeight="1" x14ac:dyDescent="0.2">
      <c r="A36" s="37">
        <v>22</v>
      </c>
      <c r="B36" s="38" t="s">
        <v>61</v>
      </c>
      <c r="C36" s="64">
        <v>2.46</v>
      </c>
      <c r="D36" s="64"/>
      <c r="E36" s="64">
        <v>0.3</v>
      </c>
      <c r="F36" s="64"/>
      <c r="G36" s="64"/>
      <c r="H36" s="64"/>
      <c r="I36" s="64">
        <v>40</v>
      </c>
      <c r="J36" s="68">
        <f t="shared" si="0"/>
        <v>0.9840000000000001</v>
      </c>
      <c r="K36" s="69"/>
      <c r="L36" s="68"/>
      <c r="M36" s="70"/>
      <c r="N36" s="62">
        <f t="shared" si="2"/>
        <v>1.284</v>
      </c>
      <c r="O36" s="62">
        <f t="shared" si="1"/>
        <v>3.7439999999999998</v>
      </c>
      <c r="P36" s="46">
        <f t="shared" si="3"/>
        <v>336960</v>
      </c>
      <c r="Q36" s="46">
        <f t="shared" si="4"/>
        <v>23247</v>
      </c>
      <c r="R36" s="46">
        <f t="shared" si="5"/>
        <v>313713</v>
      </c>
      <c r="S36" s="47">
        <v>2</v>
      </c>
      <c r="T36" s="47">
        <f t="shared" si="6"/>
        <v>627426</v>
      </c>
      <c r="U36" s="63" t="s">
        <v>52</v>
      </c>
      <c r="V36" s="280">
        <f>T36+T37</f>
        <v>1420038</v>
      </c>
    </row>
    <row r="37" spans="1:62" ht="14.25" customHeight="1" x14ac:dyDescent="0.2">
      <c r="A37" s="37"/>
      <c r="B37" s="38" t="s">
        <v>61</v>
      </c>
      <c r="C37" s="64">
        <v>2.46</v>
      </c>
      <c r="D37" s="64"/>
      <c r="E37" s="64"/>
      <c r="F37" s="64"/>
      <c r="G37" s="64"/>
      <c r="H37" s="64"/>
      <c r="I37" s="64"/>
      <c r="J37" s="68">
        <f>(C37+D37+L37)*I37/100</f>
        <v>0</v>
      </c>
      <c r="K37" s="69"/>
      <c r="L37" s="68"/>
      <c r="M37" s="70"/>
      <c r="N37" s="62">
        <f>(D37+E37+F37+G37+J37+L37+M37)</f>
        <v>0</v>
      </c>
      <c r="O37" s="62">
        <f>N37+C37</f>
        <v>2.46</v>
      </c>
      <c r="P37" s="46">
        <f>O37*90000</f>
        <v>221400</v>
      </c>
      <c r="Q37" s="46">
        <f>(C37+D37+L37)*90000*10.5%</f>
        <v>23247</v>
      </c>
      <c r="R37" s="46">
        <f>P37-Q37</f>
        <v>198153</v>
      </c>
      <c r="S37" s="47">
        <v>4</v>
      </c>
      <c r="T37" s="47">
        <f>R37*S37</f>
        <v>792612</v>
      </c>
      <c r="U37" s="63" t="s">
        <v>62</v>
      </c>
      <c r="V37" s="280"/>
    </row>
    <row r="38" spans="1:62" s="77" customFormat="1" ht="14.25" customHeight="1" x14ac:dyDescent="0.2">
      <c r="A38" s="37">
        <v>23</v>
      </c>
      <c r="B38" s="38" t="s">
        <v>63</v>
      </c>
      <c r="C38" s="39">
        <v>2.46</v>
      </c>
      <c r="D38" s="39"/>
      <c r="E38" s="40">
        <v>0.3</v>
      </c>
      <c r="F38" s="39"/>
      <c r="G38" s="41"/>
      <c r="H38" s="39"/>
      <c r="I38" s="39">
        <v>40</v>
      </c>
      <c r="J38" s="42">
        <f t="shared" si="0"/>
        <v>0.9840000000000001</v>
      </c>
      <c r="K38" s="43"/>
      <c r="L38" s="49"/>
      <c r="M38" s="44"/>
      <c r="N38" s="45">
        <f t="shared" si="2"/>
        <v>1.284</v>
      </c>
      <c r="O38" s="45">
        <f t="shared" si="1"/>
        <v>3.7439999999999998</v>
      </c>
      <c r="P38" s="46">
        <f t="shared" si="3"/>
        <v>336960</v>
      </c>
      <c r="Q38" s="46">
        <f t="shared" si="4"/>
        <v>23247</v>
      </c>
      <c r="R38" s="46">
        <f t="shared" si="5"/>
        <v>313713</v>
      </c>
      <c r="S38" s="47">
        <v>5</v>
      </c>
      <c r="T38" s="47">
        <f t="shared" si="6"/>
        <v>1568565</v>
      </c>
      <c r="U38" s="48"/>
      <c r="V38" s="280">
        <f>T38+T39</f>
        <v>1905588</v>
      </c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</row>
    <row r="39" spans="1:62" s="77" customFormat="1" ht="14.25" customHeight="1" x14ac:dyDescent="0.2">
      <c r="A39" s="37"/>
      <c r="B39" s="38" t="s">
        <v>63</v>
      </c>
      <c r="C39" s="39">
        <v>2.66</v>
      </c>
      <c r="D39" s="39"/>
      <c r="E39" s="40">
        <v>0.3</v>
      </c>
      <c r="F39" s="39"/>
      <c r="G39" s="41"/>
      <c r="H39" s="39"/>
      <c r="I39" s="39">
        <v>40</v>
      </c>
      <c r="J39" s="42">
        <f>(C39+D39+L39)*I39/100</f>
        <v>1.0640000000000001</v>
      </c>
      <c r="K39" s="43"/>
      <c r="L39" s="49"/>
      <c r="M39" s="44"/>
      <c r="N39" s="45">
        <f>(D39+E39+F39+G39+J39+L39+M39)</f>
        <v>1.3640000000000001</v>
      </c>
      <c r="O39" s="45">
        <f>N39+C39</f>
        <v>4.024</v>
      </c>
      <c r="P39" s="46">
        <f>O39*90000</f>
        <v>362160</v>
      </c>
      <c r="Q39" s="46">
        <f>(C39+D39+L39)*90000*10.5%</f>
        <v>25137</v>
      </c>
      <c r="R39" s="46">
        <f>P39-Q39</f>
        <v>337023</v>
      </c>
      <c r="S39" s="47">
        <v>1</v>
      </c>
      <c r="T39" s="47">
        <f>R39*S39</f>
        <v>337023</v>
      </c>
      <c r="U39" s="48" t="s">
        <v>64</v>
      </c>
      <c r="V39" s="280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</row>
    <row r="40" spans="1:62" s="77" customFormat="1" ht="14.25" customHeight="1" x14ac:dyDescent="0.2">
      <c r="A40" s="37">
        <v>24</v>
      </c>
      <c r="B40" s="38" t="s">
        <v>65</v>
      </c>
      <c r="C40" s="39">
        <v>4.6500000000000004</v>
      </c>
      <c r="D40" s="39">
        <v>0.4</v>
      </c>
      <c r="E40" s="39">
        <v>0.3</v>
      </c>
      <c r="F40" s="39"/>
      <c r="G40" s="41"/>
      <c r="H40" s="39"/>
      <c r="I40" s="39">
        <v>40</v>
      </c>
      <c r="J40" s="42">
        <f t="shared" si="0"/>
        <v>2.0200000000000005</v>
      </c>
      <c r="K40" s="43"/>
      <c r="L40" s="49"/>
      <c r="M40" s="44"/>
      <c r="N40" s="45">
        <f t="shared" si="2"/>
        <v>2.7200000000000006</v>
      </c>
      <c r="O40" s="45">
        <f t="shared" si="1"/>
        <v>7.370000000000001</v>
      </c>
      <c r="P40" s="46">
        <f t="shared" si="3"/>
        <v>663300.00000000012</v>
      </c>
      <c r="Q40" s="46">
        <f t="shared" si="4"/>
        <v>47722.500000000007</v>
      </c>
      <c r="R40" s="46">
        <f t="shared" si="5"/>
        <v>615577.50000000012</v>
      </c>
      <c r="S40" s="47">
        <v>6</v>
      </c>
      <c r="T40" s="47">
        <f t="shared" si="6"/>
        <v>3693465.0000000009</v>
      </c>
      <c r="U40" s="48"/>
      <c r="V40" s="280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</row>
    <row r="41" spans="1:62" ht="14.25" customHeight="1" x14ac:dyDescent="0.2">
      <c r="A41" s="37">
        <v>25</v>
      </c>
      <c r="B41" s="38" t="s">
        <v>66</v>
      </c>
      <c r="C41" s="49">
        <v>4.0599999999999996</v>
      </c>
      <c r="D41" s="39">
        <v>0.3</v>
      </c>
      <c r="E41" s="40">
        <v>0.3</v>
      </c>
      <c r="F41" s="39"/>
      <c r="G41" s="41"/>
      <c r="H41" s="39"/>
      <c r="I41" s="39">
        <v>40</v>
      </c>
      <c r="J41" s="42">
        <f t="shared" si="0"/>
        <v>1.8901599999999998</v>
      </c>
      <c r="K41" s="43">
        <v>9</v>
      </c>
      <c r="L41" s="42">
        <f>C41*K41/100</f>
        <v>0.3654</v>
      </c>
      <c r="M41" s="44"/>
      <c r="N41" s="45">
        <f t="shared" si="2"/>
        <v>2.8555600000000001</v>
      </c>
      <c r="O41" s="45">
        <f t="shared" si="1"/>
        <v>6.9155599999999993</v>
      </c>
      <c r="P41" s="46">
        <f t="shared" si="3"/>
        <v>622400.39999999991</v>
      </c>
      <c r="Q41" s="46">
        <f t="shared" si="4"/>
        <v>44655.029999999992</v>
      </c>
      <c r="R41" s="46">
        <f t="shared" si="5"/>
        <v>577745.36999999988</v>
      </c>
      <c r="S41" s="47">
        <v>6</v>
      </c>
      <c r="T41" s="47">
        <f t="shared" si="6"/>
        <v>3466472.2199999993</v>
      </c>
      <c r="U41" s="48" t="s">
        <v>20</v>
      </c>
      <c r="V41" s="280"/>
    </row>
    <row r="42" spans="1:62" ht="14.25" customHeight="1" x14ac:dyDescent="0.2">
      <c r="A42" s="37">
        <v>26</v>
      </c>
      <c r="B42" s="38" t="s">
        <v>67</v>
      </c>
      <c r="C42" s="49">
        <v>4.32</v>
      </c>
      <c r="D42" s="39"/>
      <c r="E42" s="40">
        <v>0.3</v>
      </c>
      <c r="F42" s="39"/>
      <c r="G42" s="41"/>
      <c r="H42" s="39"/>
      <c r="I42" s="40">
        <v>40</v>
      </c>
      <c r="J42" s="42">
        <f t="shared" si="0"/>
        <v>1.7280000000000002</v>
      </c>
      <c r="K42" s="43"/>
      <c r="L42" s="50"/>
      <c r="M42" s="51"/>
      <c r="N42" s="45">
        <f t="shared" si="2"/>
        <v>2.028</v>
      </c>
      <c r="O42" s="45">
        <f t="shared" si="1"/>
        <v>6.3480000000000008</v>
      </c>
      <c r="P42" s="46">
        <f t="shared" si="3"/>
        <v>571320.00000000012</v>
      </c>
      <c r="Q42" s="46">
        <f t="shared" si="4"/>
        <v>40824</v>
      </c>
      <c r="R42" s="46">
        <f t="shared" si="5"/>
        <v>530496.00000000012</v>
      </c>
      <c r="S42" s="47">
        <v>6</v>
      </c>
      <c r="T42" s="47">
        <f t="shared" si="6"/>
        <v>3182976.0000000009</v>
      </c>
      <c r="U42" s="48"/>
      <c r="V42" s="280"/>
      <c r="AY42" s="11"/>
      <c r="BJ42" s="12"/>
    </row>
    <row r="43" spans="1:62" ht="14.25" customHeight="1" x14ac:dyDescent="0.2">
      <c r="A43" s="37">
        <v>27</v>
      </c>
      <c r="B43" s="38" t="s">
        <v>68</v>
      </c>
      <c r="C43" s="49">
        <v>3.26</v>
      </c>
      <c r="D43" s="39">
        <v>0.3</v>
      </c>
      <c r="E43" s="39">
        <v>0.3</v>
      </c>
      <c r="F43" s="39"/>
      <c r="G43" s="41"/>
      <c r="H43" s="39"/>
      <c r="I43" s="40">
        <v>40</v>
      </c>
      <c r="J43" s="42">
        <f t="shared" si="0"/>
        <v>1.4239999999999997</v>
      </c>
      <c r="K43" s="43"/>
      <c r="L43" s="42"/>
      <c r="M43" s="44"/>
      <c r="N43" s="45">
        <f t="shared" si="2"/>
        <v>2.0239999999999996</v>
      </c>
      <c r="O43" s="45">
        <f t="shared" si="1"/>
        <v>5.2839999999999989</v>
      </c>
      <c r="P43" s="46">
        <f t="shared" si="3"/>
        <v>475559.99999999988</v>
      </c>
      <c r="Q43" s="46">
        <f t="shared" si="4"/>
        <v>33641.999999999993</v>
      </c>
      <c r="R43" s="46">
        <f t="shared" si="5"/>
        <v>441917.99999999988</v>
      </c>
      <c r="S43" s="47">
        <v>6</v>
      </c>
      <c r="T43" s="47">
        <f t="shared" si="6"/>
        <v>2651507.9999999991</v>
      </c>
      <c r="U43" s="48" t="s">
        <v>57</v>
      </c>
      <c r="V43" s="280"/>
    </row>
    <row r="44" spans="1:62" ht="14.25" customHeight="1" x14ac:dyDescent="0.2">
      <c r="A44" s="37">
        <v>28</v>
      </c>
      <c r="B44" s="38" t="s">
        <v>69</v>
      </c>
      <c r="C44" s="39">
        <v>2.67</v>
      </c>
      <c r="D44" s="39"/>
      <c r="E44" s="40">
        <v>0.3</v>
      </c>
      <c r="F44" s="39"/>
      <c r="G44" s="41"/>
      <c r="H44" s="39"/>
      <c r="I44" s="39">
        <v>40</v>
      </c>
      <c r="J44" s="42">
        <f t="shared" si="0"/>
        <v>1.0680000000000001</v>
      </c>
      <c r="K44" s="43"/>
      <c r="L44" s="42"/>
      <c r="M44" s="44"/>
      <c r="N44" s="45">
        <f t="shared" si="2"/>
        <v>1.3680000000000001</v>
      </c>
      <c r="O44" s="45">
        <f t="shared" si="1"/>
        <v>4.0380000000000003</v>
      </c>
      <c r="P44" s="46">
        <f t="shared" si="3"/>
        <v>363420</v>
      </c>
      <c r="Q44" s="46">
        <f t="shared" si="4"/>
        <v>25231.5</v>
      </c>
      <c r="R44" s="46">
        <f t="shared" si="5"/>
        <v>338188.5</v>
      </c>
      <c r="S44" s="47">
        <v>6</v>
      </c>
      <c r="T44" s="47">
        <f t="shared" si="6"/>
        <v>2029131</v>
      </c>
      <c r="U44" s="48"/>
      <c r="V44" s="280"/>
      <c r="AY44" s="11"/>
      <c r="BJ44" s="12"/>
    </row>
    <row r="45" spans="1:62" ht="14.25" customHeight="1" x14ac:dyDescent="0.2">
      <c r="A45" s="37">
        <v>29</v>
      </c>
      <c r="B45" s="38" t="s">
        <v>70</v>
      </c>
      <c r="C45" s="49">
        <v>2.2599999999999998</v>
      </c>
      <c r="D45" s="39"/>
      <c r="E45" s="39">
        <v>0.3</v>
      </c>
      <c r="F45" s="39"/>
      <c r="G45" s="41"/>
      <c r="H45" s="39"/>
      <c r="I45" s="39">
        <v>40</v>
      </c>
      <c r="J45" s="42">
        <f t="shared" si="0"/>
        <v>0.90399999999999991</v>
      </c>
      <c r="K45" s="43"/>
      <c r="L45" s="42"/>
      <c r="M45" s="44"/>
      <c r="N45" s="45">
        <f t="shared" si="2"/>
        <v>1.204</v>
      </c>
      <c r="O45" s="45">
        <f t="shared" si="1"/>
        <v>3.4639999999999995</v>
      </c>
      <c r="P45" s="46">
        <f t="shared" si="3"/>
        <v>311759.99999999994</v>
      </c>
      <c r="Q45" s="46">
        <f t="shared" si="4"/>
        <v>21356.999999999996</v>
      </c>
      <c r="R45" s="46">
        <f t="shared" si="5"/>
        <v>290402.99999999994</v>
      </c>
      <c r="S45" s="47">
        <v>6</v>
      </c>
      <c r="T45" s="47">
        <f t="shared" si="6"/>
        <v>1742417.9999999995</v>
      </c>
      <c r="U45" s="48" t="s">
        <v>57</v>
      </c>
      <c r="V45" s="280"/>
      <c r="AY45" s="11"/>
      <c r="BJ45" s="12"/>
    </row>
    <row r="46" spans="1:62" s="77" customFormat="1" ht="14.25" customHeight="1" x14ac:dyDescent="0.2">
      <c r="A46" s="37">
        <v>30</v>
      </c>
      <c r="B46" s="38" t="s">
        <v>71</v>
      </c>
      <c r="C46" s="39">
        <v>3.86</v>
      </c>
      <c r="D46" s="39">
        <v>0.4</v>
      </c>
      <c r="E46" s="40">
        <v>0.3</v>
      </c>
      <c r="F46" s="39"/>
      <c r="G46" s="41"/>
      <c r="H46" s="39"/>
      <c r="I46" s="40">
        <v>40</v>
      </c>
      <c r="J46" s="42">
        <f t="shared" si="0"/>
        <v>1.7039999999999997</v>
      </c>
      <c r="K46" s="43"/>
      <c r="L46" s="42"/>
      <c r="M46" s="44"/>
      <c r="N46" s="45">
        <f t="shared" si="2"/>
        <v>2.4039999999999999</v>
      </c>
      <c r="O46" s="45">
        <f t="shared" si="1"/>
        <v>6.2639999999999993</v>
      </c>
      <c r="P46" s="46">
        <f t="shared" si="3"/>
        <v>563759.99999999988</v>
      </c>
      <c r="Q46" s="46">
        <f t="shared" si="4"/>
        <v>40257</v>
      </c>
      <c r="R46" s="46">
        <f t="shared" si="5"/>
        <v>523502.99999999988</v>
      </c>
      <c r="S46" s="47">
        <v>6</v>
      </c>
      <c r="T46" s="47">
        <f t="shared" si="6"/>
        <v>3141017.9999999991</v>
      </c>
      <c r="U46" s="48" t="s">
        <v>57</v>
      </c>
      <c r="V46" s="280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</row>
    <row r="47" spans="1:62" ht="14.25" customHeight="1" x14ac:dyDescent="0.2">
      <c r="A47" s="37">
        <v>31</v>
      </c>
      <c r="B47" s="38" t="s">
        <v>72</v>
      </c>
      <c r="C47" s="39">
        <v>5.76</v>
      </c>
      <c r="D47" s="39">
        <v>0.5</v>
      </c>
      <c r="E47" s="40">
        <v>0.3</v>
      </c>
      <c r="F47" s="39"/>
      <c r="G47" s="41"/>
      <c r="H47" s="39"/>
      <c r="I47" s="39">
        <v>40</v>
      </c>
      <c r="J47" s="42">
        <f t="shared" si="0"/>
        <v>2.5039999999999996</v>
      </c>
      <c r="K47" s="43"/>
      <c r="L47" s="50"/>
      <c r="M47" s="51"/>
      <c r="N47" s="45">
        <f t="shared" si="2"/>
        <v>3.3039999999999994</v>
      </c>
      <c r="O47" s="45">
        <f t="shared" si="1"/>
        <v>9.0640000000000001</v>
      </c>
      <c r="P47" s="46">
        <f t="shared" si="3"/>
        <v>815760</v>
      </c>
      <c r="Q47" s="46">
        <f t="shared" si="4"/>
        <v>59157</v>
      </c>
      <c r="R47" s="46">
        <f t="shared" si="5"/>
        <v>756603</v>
      </c>
      <c r="S47" s="47">
        <v>6</v>
      </c>
      <c r="T47" s="47">
        <f t="shared" si="6"/>
        <v>4539618</v>
      </c>
      <c r="U47" s="48" t="s">
        <v>57</v>
      </c>
      <c r="V47" s="280"/>
    </row>
    <row r="48" spans="1:62" ht="14.25" customHeight="1" x14ac:dyDescent="0.2">
      <c r="A48" s="37">
        <v>32</v>
      </c>
      <c r="B48" s="38" t="s">
        <v>73</v>
      </c>
      <c r="C48" s="39">
        <v>4.0599999999999996</v>
      </c>
      <c r="D48" s="39"/>
      <c r="E48" s="39">
        <v>0.3</v>
      </c>
      <c r="F48" s="39"/>
      <c r="G48" s="41"/>
      <c r="H48" s="39"/>
      <c r="I48" s="40">
        <v>40</v>
      </c>
      <c r="J48" s="42">
        <f t="shared" si="0"/>
        <v>1.6239999999999997</v>
      </c>
      <c r="K48" s="43"/>
      <c r="L48" s="42"/>
      <c r="M48" s="44"/>
      <c r="N48" s="45">
        <f t="shared" si="2"/>
        <v>1.9239999999999997</v>
      </c>
      <c r="O48" s="45">
        <f t="shared" si="1"/>
        <v>5.9839999999999991</v>
      </c>
      <c r="P48" s="46">
        <f t="shared" si="3"/>
        <v>538559.99999999988</v>
      </c>
      <c r="Q48" s="46">
        <f t="shared" si="4"/>
        <v>38366.999999999993</v>
      </c>
      <c r="R48" s="46">
        <f t="shared" si="5"/>
        <v>500192.99999999988</v>
      </c>
      <c r="S48" s="47">
        <v>2</v>
      </c>
      <c r="T48" s="47">
        <f t="shared" si="6"/>
        <v>1000385.9999999998</v>
      </c>
      <c r="U48" s="48" t="s">
        <v>52</v>
      </c>
      <c r="V48" s="280">
        <f>T48+T49</f>
        <v>3037158</v>
      </c>
      <c r="AY48" s="11"/>
      <c r="BJ48" s="12"/>
    </row>
    <row r="49" spans="1:62" ht="14.25" customHeight="1" x14ac:dyDescent="0.2">
      <c r="A49" s="37"/>
      <c r="B49" s="38" t="s">
        <v>73</v>
      </c>
      <c r="C49" s="39">
        <v>4.0599999999999996</v>
      </c>
      <c r="D49" s="39"/>
      <c r="E49" s="39">
        <v>0.3</v>
      </c>
      <c r="F49" s="39"/>
      <c r="G49" s="41">
        <v>0.1</v>
      </c>
      <c r="H49" s="39"/>
      <c r="I49" s="40">
        <v>40</v>
      </c>
      <c r="J49" s="42">
        <f>(C49+D49+L49)*I49/100</f>
        <v>1.6239999999999997</v>
      </c>
      <c r="K49" s="43"/>
      <c r="L49" s="42"/>
      <c r="M49" s="44"/>
      <c r="N49" s="45">
        <f>(D49+E49+F49+G49+J49+L49+M49)</f>
        <v>2.0239999999999996</v>
      </c>
      <c r="O49" s="45">
        <f>N49+C49</f>
        <v>6.0839999999999996</v>
      </c>
      <c r="P49" s="46">
        <f>O49*90000</f>
        <v>547560</v>
      </c>
      <c r="Q49" s="46">
        <f>(C49+D49+L49)*90000*10.5%</f>
        <v>38366.999999999993</v>
      </c>
      <c r="R49" s="46">
        <f>P49-Q49</f>
        <v>509193</v>
      </c>
      <c r="S49" s="47">
        <v>4</v>
      </c>
      <c r="T49" s="47">
        <f>R49*S49</f>
        <v>2036772</v>
      </c>
      <c r="U49" s="48" t="s">
        <v>53</v>
      </c>
      <c r="V49" s="280"/>
      <c r="AY49" s="11"/>
      <c r="BJ49" s="12"/>
    </row>
    <row r="50" spans="1:62" ht="14.25" customHeight="1" x14ac:dyDescent="0.2">
      <c r="A50" s="37">
        <v>33</v>
      </c>
      <c r="B50" s="38" t="s">
        <v>74</v>
      </c>
      <c r="C50" s="39">
        <v>3.86</v>
      </c>
      <c r="D50" s="39">
        <v>0.3</v>
      </c>
      <c r="E50" s="40">
        <v>0.3</v>
      </c>
      <c r="F50" s="39"/>
      <c r="G50" s="41">
        <v>0.2</v>
      </c>
      <c r="H50" s="39"/>
      <c r="I50" s="39">
        <v>40</v>
      </c>
      <c r="J50" s="42">
        <f t="shared" si="0"/>
        <v>1.6640000000000001</v>
      </c>
      <c r="K50" s="43"/>
      <c r="L50" s="42"/>
      <c r="M50" s="44"/>
      <c r="N50" s="45">
        <f t="shared" si="2"/>
        <v>2.4640000000000004</v>
      </c>
      <c r="O50" s="45">
        <f t="shared" ref="O50:O113" si="7">N50+C50</f>
        <v>6.3239999999999998</v>
      </c>
      <c r="P50" s="46">
        <f t="shared" si="3"/>
        <v>569160</v>
      </c>
      <c r="Q50" s="46">
        <f t="shared" si="4"/>
        <v>39312</v>
      </c>
      <c r="R50" s="46">
        <f t="shared" si="5"/>
        <v>529848</v>
      </c>
      <c r="S50" s="47">
        <v>6</v>
      </c>
      <c r="T50" s="47">
        <f t="shared" si="6"/>
        <v>3179088</v>
      </c>
      <c r="U50" s="48"/>
      <c r="V50" s="280"/>
    </row>
    <row r="51" spans="1:62" ht="14.25" customHeight="1" x14ac:dyDescent="0.2">
      <c r="A51" s="37">
        <v>34</v>
      </c>
      <c r="B51" s="55" t="s">
        <v>75</v>
      </c>
      <c r="C51" s="39">
        <v>2.46</v>
      </c>
      <c r="D51" s="39"/>
      <c r="E51" s="39">
        <v>0.3</v>
      </c>
      <c r="F51" s="39"/>
      <c r="G51" s="39"/>
      <c r="H51" s="39"/>
      <c r="I51" s="40">
        <v>40</v>
      </c>
      <c r="J51" s="42">
        <f t="shared" si="0"/>
        <v>0.9840000000000001</v>
      </c>
      <c r="K51" s="43"/>
      <c r="L51" s="42"/>
      <c r="M51" s="44"/>
      <c r="N51" s="45">
        <f t="shared" si="2"/>
        <v>1.284</v>
      </c>
      <c r="O51" s="45">
        <f t="shared" si="7"/>
        <v>3.7439999999999998</v>
      </c>
      <c r="P51" s="46">
        <f t="shared" si="3"/>
        <v>336960</v>
      </c>
      <c r="Q51" s="46">
        <f t="shared" si="4"/>
        <v>23247</v>
      </c>
      <c r="R51" s="46">
        <f t="shared" si="5"/>
        <v>313713</v>
      </c>
      <c r="S51" s="47">
        <v>6</v>
      </c>
      <c r="T51" s="47">
        <f t="shared" si="6"/>
        <v>1882278</v>
      </c>
      <c r="U51" s="48" t="s">
        <v>57</v>
      </c>
      <c r="V51" s="280"/>
    </row>
    <row r="52" spans="1:62" ht="14.25" customHeight="1" x14ac:dyDescent="0.2">
      <c r="A52" s="37">
        <v>35</v>
      </c>
      <c r="B52" s="38" t="s">
        <v>76</v>
      </c>
      <c r="C52" s="39">
        <v>2.46</v>
      </c>
      <c r="D52" s="39"/>
      <c r="E52" s="40">
        <v>0.3</v>
      </c>
      <c r="F52" s="39"/>
      <c r="G52" s="41">
        <v>0.2</v>
      </c>
      <c r="H52" s="39"/>
      <c r="I52" s="40">
        <v>40</v>
      </c>
      <c r="J52" s="42">
        <f t="shared" si="0"/>
        <v>0.9840000000000001</v>
      </c>
      <c r="K52" s="43"/>
      <c r="L52" s="42"/>
      <c r="M52" s="44"/>
      <c r="N52" s="45">
        <f t="shared" si="2"/>
        <v>1.484</v>
      </c>
      <c r="O52" s="45">
        <f t="shared" si="7"/>
        <v>3.944</v>
      </c>
      <c r="P52" s="46">
        <f t="shared" si="3"/>
        <v>354960</v>
      </c>
      <c r="Q52" s="46">
        <f t="shared" si="4"/>
        <v>23247</v>
      </c>
      <c r="R52" s="46">
        <f t="shared" si="5"/>
        <v>331713</v>
      </c>
      <c r="S52" s="47">
        <v>5</v>
      </c>
      <c r="T52" s="47">
        <f t="shared" si="6"/>
        <v>1658565</v>
      </c>
      <c r="U52" s="48"/>
      <c r="V52" s="280">
        <f>T52+T53</f>
        <v>2013588</v>
      </c>
    </row>
    <row r="53" spans="1:62" ht="14.25" customHeight="1" x14ac:dyDescent="0.2">
      <c r="A53" s="37"/>
      <c r="B53" s="38" t="s">
        <v>76</v>
      </c>
      <c r="C53" s="39">
        <v>2.66</v>
      </c>
      <c r="D53" s="39"/>
      <c r="E53" s="40">
        <v>0.3</v>
      </c>
      <c r="F53" s="39"/>
      <c r="G53" s="41">
        <v>0.2</v>
      </c>
      <c r="H53" s="39"/>
      <c r="I53" s="40">
        <v>40</v>
      </c>
      <c r="J53" s="42">
        <f>(C53+D53+L53)*I53/100</f>
        <v>1.0640000000000001</v>
      </c>
      <c r="K53" s="43"/>
      <c r="L53" s="42"/>
      <c r="M53" s="44"/>
      <c r="N53" s="45">
        <f>(D53+E53+F53+G53+J53+L53+M53)</f>
        <v>1.5640000000000001</v>
      </c>
      <c r="O53" s="45">
        <f>N53+C53</f>
        <v>4.2240000000000002</v>
      </c>
      <c r="P53" s="46">
        <f>O53*90000</f>
        <v>380160</v>
      </c>
      <c r="Q53" s="46">
        <f>(C53+D53+L53)*90000*10.5%</f>
        <v>25137</v>
      </c>
      <c r="R53" s="46">
        <f>P53-Q53</f>
        <v>355023</v>
      </c>
      <c r="S53" s="47">
        <v>1</v>
      </c>
      <c r="T53" s="47">
        <f>R53*S53</f>
        <v>355023</v>
      </c>
      <c r="U53" s="48" t="s">
        <v>64</v>
      </c>
      <c r="V53" s="280"/>
    </row>
    <row r="54" spans="1:62" s="12" customFormat="1" ht="14.25" customHeight="1" x14ac:dyDescent="0.2">
      <c r="A54" s="37">
        <v>36</v>
      </c>
      <c r="B54" s="66" t="s">
        <v>77</v>
      </c>
      <c r="C54" s="39">
        <v>2.34</v>
      </c>
      <c r="D54" s="40"/>
      <c r="E54" s="40">
        <v>0.3</v>
      </c>
      <c r="F54" s="39"/>
      <c r="G54" s="41"/>
      <c r="H54" s="39"/>
      <c r="I54" s="40">
        <v>40</v>
      </c>
      <c r="J54" s="42">
        <f t="shared" si="0"/>
        <v>0.93599999999999994</v>
      </c>
      <c r="K54" s="43"/>
      <c r="L54" s="49"/>
      <c r="M54" s="44"/>
      <c r="N54" s="45">
        <f t="shared" si="2"/>
        <v>1.236</v>
      </c>
      <c r="O54" s="45">
        <f t="shared" si="7"/>
        <v>3.5759999999999996</v>
      </c>
      <c r="P54" s="46">
        <f t="shared" si="3"/>
        <v>321839.99999999994</v>
      </c>
      <c r="Q54" s="46">
        <f t="shared" si="4"/>
        <v>22113</v>
      </c>
      <c r="R54" s="46">
        <f t="shared" si="5"/>
        <v>299726.99999999994</v>
      </c>
      <c r="S54" s="47">
        <v>6</v>
      </c>
      <c r="T54" s="47">
        <f t="shared" si="6"/>
        <v>1798361.9999999995</v>
      </c>
      <c r="U54" s="48"/>
      <c r="V54" s="280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</row>
    <row r="55" spans="1:62" ht="14.25" customHeight="1" x14ac:dyDescent="0.2">
      <c r="A55" s="37">
        <v>37</v>
      </c>
      <c r="B55" s="38" t="s">
        <v>68</v>
      </c>
      <c r="C55" s="49">
        <v>2.86</v>
      </c>
      <c r="D55" s="39"/>
      <c r="E55" s="39">
        <v>0.3</v>
      </c>
      <c r="F55" s="39"/>
      <c r="G55" s="41"/>
      <c r="H55" s="39"/>
      <c r="I55" s="40">
        <v>40</v>
      </c>
      <c r="J55" s="42">
        <f>(C55+D55+L55)*I55/100</f>
        <v>1.1439999999999999</v>
      </c>
      <c r="K55" s="43"/>
      <c r="L55" s="42"/>
      <c r="M55" s="44"/>
      <c r="N55" s="62">
        <f t="shared" si="2"/>
        <v>1.444</v>
      </c>
      <c r="O55" s="62">
        <f t="shared" si="7"/>
        <v>4.3040000000000003</v>
      </c>
      <c r="P55" s="46">
        <f t="shared" si="3"/>
        <v>387360</v>
      </c>
      <c r="Q55" s="46">
        <f t="shared" si="4"/>
        <v>27027</v>
      </c>
      <c r="R55" s="46">
        <f t="shared" si="5"/>
        <v>360333</v>
      </c>
      <c r="S55" s="47">
        <v>6</v>
      </c>
      <c r="T55" s="47">
        <f t="shared" si="6"/>
        <v>2161998</v>
      </c>
      <c r="U55" s="48" t="s">
        <v>57</v>
      </c>
      <c r="V55" s="280"/>
    </row>
    <row r="56" spans="1:62" ht="14.25" customHeight="1" x14ac:dyDescent="0.2">
      <c r="A56" s="37">
        <v>38</v>
      </c>
      <c r="B56" s="38" t="s">
        <v>78</v>
      </c>
      <c r="C56" s="39">
        <v>4.0599999999999996</v>
      </c>
      <c r="D56" s="39">
        <v>0.4</v>
      </c>
      <c r="E56" s="40">
        <v>0.3</v>
      </c>
      <c r="F56" s="39"/>
      <c r="G56" s="41"/>
      <c r="H56" s="39"/>
      <c r="I56" s="39">
        <v>40</v>
      </c>
      <c r="J56" s="42">
        <f t="shared" ref="J56:J82" si="8">(C56+D56+L56)*I56/100</f>
        <v>1.88144</v>
      </c>
      <c r="K56" s="43">
        <v>6</v>
      </c>
      <c r="L56" s="42">
        <f>C56*K56/100</f>
        <v>0.24359999999999998</v>
      </c>
      <c r="M56" s="44">
        <v>0.3</v>
      </c>
      <c r="N56" s="45">
        <f t="shared" si="2"/>
        <v>3.1250399999999994</v>
      </c>
      <c r="O56" s="45">
        <f t="shared" si="7"/>
        <v>7.185039999999999</v>
      </c>
      <c r="P56" s="46">
        <f t="shared" si="3"/>
        <v>646653.59999999986</v>
      </c>
      <c r="Q56" s="46">
        <f t="shared" si="4"/>
        <v>44449.02</v>
      </c>
      <c r="R56" s="46">
        <f t="shared" si="5"/>
        <v>602204.57999999984</v>
      </c>
      <c r="S56" s="47">
        <v>6</v>
      </c>
      <c r="T56" s="47">
        <f t="shared" si="6"/>
        <v>3613227.4799999991</v>
      </c>
      <c r="U56" s="48" t="s">
        <v>79</v>
      </c>
      <c r="V56" s="280"/>
      <c r="AY56" s="11"/>
      <c r="BJ56" s="12"/>
    </row>
    <row r="57" spans="1:62" s="77" customFormat="1" ht="14.25" customHeight="1" x14ac:dyDescent="0.2">
      <c r="A57" s="37">
        <v>39</v>
      </c>
      <c r="B57" s="38" t="s">
        <v>80</v>
      </c>
      <c r="C57" s="39">
        <v>3.45</v>
      </c>
      <c r="D57" s="39"/>
      <c r="E57" s="40">
        <v>0.3</v>
      </c>
      <c r="F57" s="39"/>
      <c r="G57" s="41">
        <v>0.4</v>
      </c>
      <c r="H57" s="39"/>
      <c r="I57" s="39">
        <v>40</v>
      </c>
      <c r="J57" s="42">
        <f t="shared" si="8"/>
        <v>1.38</v>
      </c>
      <c r="K57" s="43"/>
      <c r="L57" s="49"/>
      <c r="M57" s="44"/>
      <c r="N57" s="45">
        <f t="shared" si="2"/>
        <v>2.08</v>
      </c>
      <c r="O57" s="45">
        <f t="shared" si="7"/>
        <v>5.53</v>
      </c>
      <c r="P57" s="46">
        <f t="shared" si="3"/>
        <v>497700</v>
      </c>
      <c r="Q57" s="46">
        <f t="shared" si="4"/>
        <v>32602.5</v>
      </c>
      <c r="R57" s="46">
        <f t="shared" si="5"/>
        <v>465097.5</v>
      </c>
      <c r="S57" s="47">
        <v>6</v>
      </c>
      <c r="T57" s="47">
        <f t="shared" si="6"/>
        <v>2790585</v>
      </c>
      <c r="U57" s="48"/>
      <c r="V57" s="280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</row>
    <row r="58" spans="1:62" s="77" customFormat="1" ht="14.25" customHeight="1" x14ac:dyDescent="0.2">
      <c r="A58" s="37">
        <v>40</v>
      </c>
      <c r="B58" s="38" t="s">
        <v>81</v>
      </c>
      <c r="C58" s="39">
        <v>2.91</v>
      </c>
      <c r="D58" s="39">
        <v>0.3</v>
      </c>
      <c r="E58" s="40">
        <v>0.3</v>
      </c>
      <c r="F58" s="40"/>
      <c r="G58" s="41"/>
      <c r="H58" s="40"/>
      <c r="I58" s="39">
        <v>40</v>
      </c>
      <c r="J58" s="42">
        <f t="shared" si="8"/>
        <v>1.284</v>
      </c>
      <c r="K58" s="43"/>
      <c r="L58" s="50"/>
      <c r="M58" s="51"/>
      <c r="N58" s="45">
        <f t="shared" si="2"/>
        <v>1.8839999999999999</v>
      </c>
      <c r="O58" s="45">
        <f t="shared" si="7"/>
        <v>4.7940000000000005</v>
      </c>
      <c r="P58" s="46">
        <f t="shared" si="3"/>
        <v>431460.00000000006</v>
      </c>
      <c r="Q58" s="46">
        <f t="shared" si="4"/>
        <v>30334.5</v>
      </c>
      <c r="R58" s="46">
        <f t="shared" si="5"/>
        <v>401125.50000000006</v>
      </c>
      <c r="S58" s="47">
        <v>6</v>
      </c>
      <c r="T58" s="47">
        <f t="shared" si="6"/>
        <v>2406753.0000000005</v>
      </c>
      <c r="U58" s="48"/>
      <c r="V58" s="280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</row>
    <row r="59" spans="1:62" ht="14.25" customHeight="1" x14ac:dyDescent="0.2">
      <c r="A59" s="37">
        <v>41</v>
      </c>
      <c r="B59" s="38" t="s">
        <v>82</v>
      </c>
      <c r="C59" s="49">
        <v>4.0599999999999996</v>
      </c>
      <c r="D59" s="39">
        <v>0.4</v>
      </c>
      <c r="E59" s="39">
        <v>0.3</v>
      </c>
      <c r="F59" s="39"/>
      <c r="G59" s="41">
        <v>0.3</v>
      </c>
      <c r="H59" s="39"/>
      <c r="I59" s="40">
        <v>70</v>
      </c>
      <c r="J59" s="42">
        <f t="shared" si="8"/>
        <v>3.2925200000000001</v>
      </c>
      <c r="K59" s="43">
        <v>6</v>
      </c>
      <c r="L59" s="42">
        <f>C59*K59/100</f>
        <v>0.24359999999999998</v>
      </c>
      <c r="M59" s="44"/>
      <c r="N59" s="45">
        <f t="shared" si="2"/>
        <v>4.5361199999999995</v>
      </c>
      <c r="O59" s="45">
        <f t="shared" si="7"/>
        <v>8.5961199999999991</v>
      </c>
      <c r="P59" s="46">
        <f t="shared" si="3"/>
        <v>773650.79999999993</v>
      </c>
      <c r="Q59" s="46">
        <f t="shared" si="4"/>
        <v>44449.02</v>
      </c>
      <c r="R59" s="46">
        <f t="shared" si="5"/>
        <v>729201.77999999991</v>
      </c>
      <c r="S59" s="47">
        <v>4</v>
      </c>
      <c r="T59" s="47">
        <f t="shared" si="6"/>
        <v>2916807.1199999996</v>
      </c>
      <c r="U59" s="48"/>
      <c r="V59" s="280"/>
    </row>
    <row r="60" spans="1:62" ht="14.25" customHeight="1" x14ac:dyDescent="0.2">
      <c r="A60" s="37"/>
      <c r="B60" s="38" t="s">
        <v>82</v>
      </c>
      <c r="C60" s="49">
        <v>4.0599999999999996</v>
      </c>
      <c r="D60" s="39">
        <v>0.4</v>
      </c>
      <c r="E60" s="39">
        <v>0.3</v>
      </c>
      <c r="F60" s="39"/>
      <c r="G60" s="41">
        <v>0.3</v>
      </c>
      <c r="H60" s="39"/>
      <c r="I60" s="40">
        <v>70</v>
      </c>
      <c r="J60" s="42">
        <f>(C60+D60+L60)*I60/100</f>
        <v>3.3209399999999998</v>
      </c>
      <c r="K60" s="43">
        <v>7</v>
      </c>
      <c r="L60" s="42">
        <f>C60*K60/100</f>
        <v>0.28420000000000001</v>
      </c>
      <c r="M60" s="44"/>
      <c r="N60" s="45">
        <f>(D60+E60+F60+G60+J60+L60+M60)</f>
        <v>4.6051400000000005</v>
      </c>
      <c r="O60" s="45">
        <f>N60+C60</f>
        <v>8.665140000000001</v>
      </c>
      <c r="P60" s="46">
        <f>O60*90000</f>
        <v>779862.60000000009</v>
      </c>
      <c r="Q60" s="46">
        <f>(C60+D60+L60)*90000*10.5%</f>
        <v>44832.689999999995</v>
      </c>
      <c r="R60" s="46">
        <f>P60-Q60</f>
        <v>735029.91000000015</v>
      </c>
      <c r="S60" s="47">
        <v>2</v>
      </c>
      <c r="T60" s="47">
        <f>R60*S60</f>
        <v>1470059.8200000003</v>
      </c>
      <c r="U60" s="48" t="s">
        <v>83</v>
      </c>
      <c r="V60" s="280">
        <f>T60+T59</f>
        <v>4386866.9399999995</v>
      </c>
    </row>
    <row r="61" spans="1:62" ht="14.25" customHeight="1" x14ac:dyDescent="0.2">
      <c r="A61" s="37">
        <v>42</v>
      </c>
      <c r="B61" s="38" t="s">
        <v>84</v>
      </c>
      <c r="C61" s="49">
        <v>2.92</v>
      </c>
      <c r="D61" s="39"/>
      <c r="E61" s="40">
        <v>0.3</v>
      </c>
      <c r="F61" s="39"/>
      <c r="G61" s="41">
        <v>0.4</v>
      </c>
      <c r="H61" s="39"/>
      <c r="I61" s="40">
        <v>40</v>
      </c>
      <c r="J61" s="42">
        <f t="shared" si="8"/>
        <v>1.1679999999999999</v>
      </c>
      <c r="K61" s="43"/>
      <c r="L61" s="42"/>
      <c r="M61" s="44"/>
      <c r="N61" s="45">
        <f t="shared" si="2"/>
        <v>1.8679999999999999</v>
      </c>
      <c r="O61" s="45">
        <f t="shared" si="7"/>
        <v>4.7880000000000003</v>
      </c>
      <c r="P61" s="46">
        <f t="shared" si="3"/>
        <v>430920</v>
      </c>
      <c r="Q61" s="46">
        <f t="shared" si="4"/>
        <v>27594</v>
      </c>
      <c r="R61" s="46">
        <f t="shared" si="5"/>
        <v>403326</v>
      </c>
      <c r="S61" s="47">
        <v>1</v>
      </c>
      <c r="T61" s="47">
        <f t="shared" si="6"/>
        <v>403326</v>
      </c>
      <c r="U61" s="48"/>
      <c r="V61" s="280">
        <f>T62+T61</f>
        <v>2536506.0000000005</v>
      </c>
    </row>
    <row r="62" spans="1:62" ht="14.25" customHeight="1" x14ac:dyDescent="0.2">
      <c r="A62" s="37"/>
      <c r="B62" s="38" t="s">
        <v>84</v>
      </c>
      <c r="C62" s="49">
        <v>3.12</v>
      </c>
      <c r="D62" s="39"/>
      <c r="E62" s="40">
        <v>0.3</v>
      </c>
      <c r="F62" s="39"/>
      <c r="G62" s="41">
        <v>0.4</v>
      </c>
      <c r="H62" s="39"/>
      <c r="I62" s="40">
        <v>40</v>
      </c>
      <c r="J62" s="42">
        <f>(C62+D62+L62)*I62/100</f>
        <v>1.2480000000000002</v>
      </c>
      <c r="K62" s="43"/>
      <c r="L62" s="42"/>
      <c r="M62" s="44"/>
      <c r="N62" s="45">
        <f>(D62+E62+F62+G62+J62+L62+M62)</f>
        <v>1.9480000000000002</v>
      </c>
      <c r="O62" s="45">
        <f>N62+C62</f>
        <v>5.0680000000000005</v>
      </c>
      <c r="P62" s="46">
        <f>O62*90000</f>
        <v>456120.00000000006</v>
      </c>
      <c r="Q62" s="46">
        <f>(C62+D62+L62)*90000*10.5%</f>
        <v>29484</v>
      </c>
      <c r="R62" s="46">
        <f>P62-Q62</f>
        <v>426636.00000000006</v>
      </c>
      <c r="S62" s="47">
        <v>5</v>
      </c>
      <c r="T62" s="47">
        <f>R62*S62</f>
        <v>2133180.0000000005</v>
      </c>
      <c r="U62" s="48" t="s">
        <v>85</v>
      </c>
      <c r="V62" s="280"/>
    </row>
    <row r="63" spans="1:62" ht="14.25" customHeight="1" x14ac:dyDescent="0.2">
      <c r="A63" s="37">
        <v>43</v>
      </c>
      <c r="B63" s="38" t="s">
        <v>86</v>
      </c>
      <c r="C63" s="49">
        <v>2.34</v>
      </c>
      <c r="D63" s="39"/>
      <c r="E63" s="39">
        <v>0.3</v>
      </c>
      <c r="F63" s="39"/>
      <c r="G63" s="41">
        <v>0.2</v>
      </c>
      <c r="H63" s="39"/>
      <c r="I63" s="40">
        <v>60</v>
      </c>
      <c r="J63" s="42">
        <f t="shared" si="8"/>
        <v>1.4039999999999997</v>
      </c>
      <c r="K63" s="43"/>
      <c r="L63" s="42"/>
      <c r="M63" s="44"/>
      <c r="N63" s="45">
        <f t="shared" si="2"/>
        <v>1.9039999999999997</v>
      </c>
      <c r="O63" s="45">
        <f t="shared" si="7"/>
        <v>4.2439999999999998</v>
      </c>
      <c r="P63" s="46">
        <f t="shared" si="3"/>
        <v>381960</v>
      </c>
      <c r="Q63" s="46">
        <f t="shared" si="4"/>
        <v>22113</v>
      </c>
      <c r="R63" s="46">
        <f t="shared" si="5"/>
        <v>359847</v>
      </c>
      <c r="S63" s="47">
        <v>4</v>
      </c>
      <c r="T63" s="47">
        <f t="shared" si="6"/>
        <v>1439388</v>
      </c>
      <c r="U63" s="48" t="s">
        <v>87</v>
      </c>
      <c r="V63" s="280"/>
    </row>
    <row r="64" spans="1:62" s="77" customFormat="1" ht="14.25" customHeight="1" x14ac:dyDescent="0.2">
      <c r="A64" s="37">
        <v>44</v>
      </c>
      <c r="B64" s="38" t="s">
        <v>88</v>
      </c>
      <c r="C64" s="49">
        <v>3.33</v>
      </c>
      <c r="D64" s="39">
        <v>0.3</v>
      </c>
      <c r="E64" s="40">
        <v>0.3</v>
      </c>
      <c r="F64" s="39"/>
      <c r="G64" s="41">
        <v>0.4</v>
      </c>
      <c r="H64" s="39"/>
      <c r="I64" s="40">
        <v>40</v>
      </c>
      <c r="J64" s="42">
        <f t="shared" si="8"/>
        <v>1.452</v>
      </c>
      <c r="K64" s="43"/>
      <c r="L64" s="42"/>
      <c r="M64" s="44"/>
      <c r="N64" s="45">
        <f t="shared" si="2"/>
        <v>2.452</v>
      </c>
      <c r="O64" s="45">
        <f t="shared" si="7"/>
        <v>5.782</v>
      </c>
      <c r="P64" s="46">
        <f t="shared" si="3"/>
        <v>520380</v>
      </c>
      <c r="Q64" s="46">
        <f t="shared" si="4"/>
        <v>34303.5</v>
      </c>
      <c r="R64" s="46">
        <f t="shared" si="5"/>
        <v>486076.5</v>
      </c>
      <c r="S64" s="47">
        <v>6</v>
      </c>
      <c r="T64" s="47">
        <f t="shared" si="6"/>
        <v>2916459</v>
      </c>
      <c r="U64" s="48" t="s">
        <v>57</v>
      </c>
      <c r="V64" s="280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</row>
    <row r="65" spans="1:62" s="12" customFormat="1" ht="14.25" customHeight="1" x14ac:dyDescent="0.2">
      <c r="A65" s="37">
        <v>45</v>
      </c>
      <c r="B65" s="38" t="s">
        <v>89</v>
      </c>
      <c r="C65" s="39">
        <v>4.0599999999999996</v>
      </c>
      <c r="D65" s="39"/>
      <c r="E65" s="40">
        <v>0.3</v>
      </c>
      <c r="F65" s="39"/>
      <c r="G65" s="41">
        <v>0.3</v>
      </c>
      <c r="H65" s="39"/>
      <c r="I65" s="39">
        <v>70</v>
      </c>
      <c r="J65" s="42">
        <f t="shared" si="8"/>
        <v>3.0693599999999996</v>
      </c>
      <c r="K65" s="43">
        <v>8</v>
      </c>
      <c r="L65" s="42">
        <f>C65*K65/100</f>
        <v>0.32479999999999998</v>
      </c>
      <c r="M65" s="44"/>
      <c r="N65" s="45">
        <f t="shared" si="2"/>
        <v>3.9941599999999999</v>
      </c>
      <c r="O65" s="45">
        <f t="shared" si="7"/>
        <v>8.0541599999999995</v>
      </c>
      <c r="P65" s="46">
        <f t="shared" si="3"/>
        <v>724874.39999999991</v>
      </c>
      <c r="Q65" s="46">
        <f t="shared" si="4"/>
        <v>41436.359999999993</v>
      </c>
      <c r="R65" s="46">
        <f t="shared" si="5"/>
        <v>683438.03999999992</v>
      </c>
      <c r="S65" s="47">
        <v>6</v>
      </c>
      <c r="T65" s="47">
        <f t="shared" si="6"/>
        <v>4100628.2399999993</v>
      </c>
      <c r="U65" s="48" t="s">
        <v>20</v>
      </c>
      <c r="V65" s="280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</row>
    <row r="66" spans="1:62" s="77" customFormat="1" ht="14.25" customHeight="1" x14ac:dyDescent="0.2">
      <c r="A66" s="37">
        <v>46</v>
      </c>
      <c r="B66" s="38" t="s">
        <v>90</v>
      </c>
      <c r="C66" s="49">
        <v>4.0599999999999996</v>
      </c>
      <c r="D66" s="39"/>
      <c r="E66" s="39">
        <v>0.3</v>
      </c>
      <c r="F66" s="39"/>
      <c r="G66" s="41">
        <v>0.2</v>
      </c>
      <c r="H66" s="39"/>
      <c r="I66" s="40">
        <v>40</v>
      </c>
      <c r="J66" s="42">
        <f t="shared" si="8"/>
        <v>1.7539199999999997</v>
      </c>
      <c r="K66" s="43">
        <v>8</v>
      </c>
      <c r="L66" s="42">
        <f>C66*K66/100</f>
        <v>0.32479999999999998</v>
      </c>
      <c r="M66" s="44"/>
      <c r="N66" s="45">
        <f t="shared" si="2"/>
        <v>2.5787199999999997</v>
      </c>
      <c r="O66" s="45">
        <f t="shared" si="7"/>
        <v>6.6387199999999993</v>
      </c>
      <c r="P66" s="46">
        <f t="shared" si="3"/>
        <v>597484.79999999993</v>
      </c>
      <c r="Q66" s="46">
        <f t="shared" si="4"/>
        <v>41436.359999999993</v>
      </c>
      <c r="R66" s="46">
        <f t="shared" si="5"/>
        <v>556048.43999999994</v>
      </c>
      <c r="S66" s="47">
        <v>5</v>
      </c>
      <c r="T66" s="47">
        <f t="shared" si="6"/>
        <v>2780242.1999999997</v>
      </c>
      <c r="U66" s="48"/>
      <c r="V66" s="280">
        <f>T67+T66</f>
        <v>3341022.5699999994</v>
      </c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</row>
    <row r="67" spans="1:62" s="65" customFormat="1" ht="14.25" customHeight="1" x14ac:dyDescent="0.2">
      <c r="A67" s="37"/>
      <c r="B67" s="38" t="s">
        <v>90</v>
      </c>
      <c r="C67" s="49">
        <v>4.0599999999999996</v>
      </c>
      <c r="D67" s="39"/>
      <c r="E67" s="39">
        <v>0.3</v>
      </c>
      <c r="F67" s="39"/>
      <c r="G67" s="41">
        <v>0.2</v>
      </c>
      <c r="H67" s="39"/>
      <c r="I67" s="40">
        <v>40</v>
      </c>
      <c r="J67" s="42">
        <f>(C67+D67+L67)*I67/100</f>
        <v>1.77016</v>
      </c>
      <c r="K67" s="43">
        <v>9</v>
      </c>
      <c r="L67" s="42">
        <f>C67*K67/100</f>
        <v>0.3654</v>
      </c>
      <c r="M67" s="44"/>
      <c r="N67" s="45">
        <f>(D67+E67+F67+G67+J67+L67+M67)</f>
        <v>2.6355599999999999</v>
      </c>
      <c r="O67" s="45">
        <f>N67+C67</f>
        <v>6.6955599999999995</v>
      </c>
      <c r="P67" s="46">
        <f>O67*90000</f>
        <v>602600.39999999991</v>
      </c>
      <c r="Q67" s="46">
        <f>(C67+D67+L67)*90000*10.5%</f>
        <v>41820.03</v>
      </c>
      <c r="R67" s="46">
        <f>P67-Q67</f>
        <v>560780.36999999988</v>
      </c>
      <c r="S67" s="47">
        <v>1</v>
      </c>
      <c r="T67" s="47">
        <f>R67*S67</f>
        <v>560780.36999999988</v>
      </c>
      <c r="U67" s="48" t="s">
        <v>35</v>
      </c>
      <c r="V67" s="280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</row>
    <row r="68" spans="1:62" s="65" customFormat="1" ht="14.25" customHeight="1" x14ac:dyDescent="0.2">
      <c r="A68" s="37">
        <v>47</v>
      </c>
      <c r="B68" s="38" t="s">
        <v>91</v>
      </c>
      <c r="C68" s="49">
        <v>3.86</v>
      </c>
      <c r="D68" s="39"/>
      <c r="E68" s="40">
        <v>0.3</v>
      </c>
      <c r="F68" s="39"/>
      <c r="G68" s="41"/>
      <c r="H68" s="39"/>
      <c r="I68" s="40">
        <v>40</v>
      </c>
      <c r="J68" s="42">
        <f t="shared" si="8"/>
        <v>1.544</v>
      </c>
      <c r="K68" s="43"/>
      <c r="L68" s="42"/>
      <c r="M68" s="44"/>
      <c r="N68" s="45">
        <f t="shared" si="2"/>
        <v>1.8440000000000001</v>
      </c>
      <c r="O68" s="45">
        <f t="shared" si="7"/>
        <v>5.7039999999999997</v>
      </c>
      <c r="P68" s="46">
        <f t="shared" si="3"/>
        <v>513360</v>
      </c>
      <c r="Q68" s="46">
        <f t="shared" si="4"/>
        <v>36477</v>
      </c>
      <c r="R68" s="46">
        <f t="shared" si="5"/>
        <v>476883</v>
      </c>
      <c r="S68" s="47">
        <v>6</v>
      </c>
      <c r="T68" s="47">
        <f t="shared" si="6"/>
        <v>2861298</v>
      </c>
      <c r="U68" s="48"/>
      <c r="V68" s="280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</row>
    <row r="69" spans="1:62" s="77" customFormat="1" ht="14.25" customHeight="1" x14ac:dyDescent="0.2">
      <c r="A69" s="37">
        <v>48</v>
      </c>
      <c r="B69" s="38" t="s">
        <v>92</v>
      </c>
      <c r="C69" s="39">
        <v>4.0599999999999996</v>
      </c>
      <c r="D69" s="39"/>
      <c r="E69" s="39">
        <v>0.3</v>
      </c>
      <c r="F69" s="39"/>
      <c r="G69" s="41">
        <v>0.4</v>
      </c>
      <c r="H69" s="39"/>
      <c r="I69" s="39">
        <v>40</v>
      </c>
      <c r="J69" s="42">
        <f t="shared" si="8"/>
        <v>1.7051999999999998</v>
      </c>
      <c r="K69" s="43">
        <v>5</v>
      </c>
      <c r="L69" s="42">
        <f>C69*K69/100</f>
        <v>0.20299999999999996</v>
      </c>
      <c r="M69" s="51"/>
      <c r="N69" s="45">
        <f t="shared" si="2"/>
        <v>2.6081999999999996</v>
      </c>
      <c r="O69" s="45">
        <f t="shared" si="7"/>
        <v>6.6681999999999988</v>
      </c>
      <c r="P69" s="46">
        <f t="shared" si="3"/>
        <v>600137.99999999988</v>
      </c>
      <c r="Q69" s="46">
        <f t="shared" si="4"/>
        <v>40285.35</v>
      </c>
      <c r="R69" s="46">
        <f t="shared" si="5"/>
        <v>559852.64999999991</v>
      </c>
      <c r="S69" s="47">
        <v>6</v>
      </c>
      <c r="T69" s="47">
        <f t="shared" si="6"/>
        <v>3359115.8999999994</v>
      </c>
      <c r="U69" s="48" t="s">
        <v>20</v>
      </c>
      <c r="V69" s="280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52"/>
      <c r="AZ69" s="52"/>
      <c r="BA69" s="52"/>
      <c r="BB69" s="52"/>
      <c r="BC69" s="52"/>
      <c r="BD69" s="52"/>
      <c r="BE69" s="52"/>
      <c r="BF69" s="52"/>
      <c r="BG69" s="52"/>
      <c r="BH69" s="52"/>
      <c r="BI69" s="52"/>
    </row>
    <row r="70" spans="1:62" s="65" customFormat="1" ht="14.25" customHeight="1" x14ac:dyDescent="0.2">
      <c r="A70" s="37">
        <v>49</v>
      </c>
      <c r="B70" s="38" t="s">
        <v>93</v>
      </c>
      <c r="C70" s="39">
        <v>2.46</v>
      </c>
      <c r="D70" s="39"/>
      <c r="E70" s="40">
        <v>0.3</v>
      </c>
      <c r="F70" s="39"/>
      <c r="G70" s="41">
        <v>0.4</v>
      </c>
      <c r="H70" s="39"/>
      <c r="I70" s="39">
        <v>40</v>
      </c>
      <c r="J70" s="42">
        <f t="shared" si="8"/>
        <v>0.9840000000000001</v>
      </c>
      <c r="K70" s="43"/>
      <c r="L70" s="42"/>
      <c r="M70" s="44"/>
      <c r="N70" s="45">
        <f t="shared" si="2"/>
        <v>1.6840000000000002</v>
      </c>
      <c r="O70" s="45">
        <f t="shared" si="7"/>
        <v>4.1440000000000001</v>
      </c>
      <c r="P70" s="46">
        <f t="shared" si="3"/>
        <v>372960</v>
      </c>
      <c r="Q70" s="46">
        <f t="shared" si="4"/>
        <v>23247</v>
      </c>
      <c r="R70" s="46">
        <f t="shared" si="5"/>
        <v>349713</v>
      </c>
      <c r="S70" s="47">
        <v>6</v>
      </c>
      <c r="T70" s="47">
        <f t="shared" si="6"/>
        <v>2098278</v>
      </c>
      <c r="U70" s="48"/>
      <c r="V70" s="280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</row>
    <row r="71" spans="1:62" s="65" customFormat="1" ht="14.25" customHeight="1" x14ac:dyDescent="0.2">
      <c r="A71" s="37"/>
      <c r="B71" s="38" t="s">
        <v>94</v>
      </c>
      <c r="C71" s="39">
        <v>2.46</v>
      </c>
      <c r="D71" s="39"/>
      <c r="E71" s="40">
        <v>0.3</v>
      </c>
      <c r="F71" s="39"/>
      <c r="G71" s="41">
        <v>0.3</v>
      </c>
      <c r="H71" s="39"/>
      <c r="I71" s="40">
        <v>60</v>
      </c>
      <c r="J71" s="42">
        <f>(C71+D71+L71)*I71/100</f>
        <v>1.476</v>
      </c>
      <c r="K71" s="43"/>
      <c r="L71" s="49"/>
      <c r="M71" s="44"/>
      <c r="N71" s="45">
        <f>(D71+E71+F71+G71+J71+L71+M71)</f>
        <v>2.0760000000000001</v>
      </c>
      <c r="O71" s="45">
        <f>N71+C71</f>
        <v>4.5359999999999996</v>
      </c>
      <c r="P71" s="46">
        <f t="shared" si="3"/>
        <v>408239.99999999994</v>
      </c>
      <c r="Q71" s="46">
        <f>(C71+D71+L71)*90000*10.5%</f>
        <v>23247</v>
      </c>
      <c r="R71" s="46">
        <f>P71-Q71</f>
        <v>384992.99999999994</v>
      </c>
      <c r="S71" s="47">
        <v>4</v>
      </c>
      <c r="T71" s="47">
        <f>R71*S71</f>
        <v>1539971.9999999998</v>
      </c>
      <c r="U71" s="48" t="s">
        <v>59</v>
      </c>
      <c r="V71" s="280">
        <f>T72+T71</f>
        <v>2354238</v>
      </c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</row>
    <row r="72" spans="1:62" s="77" customFormat="1" ht="14.25" customHeight="1" x14ac:dyDescent="0.2">
      <c r="A72" s="37">
        <v>50</v>
      </c>
      <c r="B72" s="38" t="s">
        <v>94</v>
      </c>
      <c r="C72" s="39">
        <v>2.46</v>
      </c>
      <c r="D72" s="39"/>
      <c r="E72" s="40">
        <v>0.3</v>
      </c>
      <c r="F72" s="39"/>
      <c r="G72" s="41">
        <v>0.3</v>
      </c>
      <c r="H72" s="39"/>
      <c r="I72" s="40">
        <v>70</v>
      </c>
      <c r="J72" s="42">
        <f t="shared" si="8"/>
        <v>1.722</v>
      </c>
      <c r="K72" s="43"/>
      <c r="L72" s="49"/>
      <c r="M72" s="44"/>
      <c r="N72" s="45">
        <f t="shared" si="2"/>
        <v>2.3220000000000001</v>
      </c>
      <c r="O72" s="45">
        <f t="shared" si="7"/>
        <v>4.782</v>
      </c>
      <c r="P72" s="46">
        <f t="shared" si="3"/>
        <v>430380</v>
      </c>
      <c r="Q72" s="46">
        <f t="shared" si="4"/>
        <v>23247</v>
      </c>
      <c r="R72" s="46">
        <f t="shared" si="5"/>
        <v>407133</v>
      </c>
      <c r="S72" s="47">
        <v>2</v>
      </c>
      <c r="T72" s="47">
        <f t="shared" si="6"/>
        <v>814266</v>
      </c>
      <c r="U72" s="48" t="s">
        <v>95</v>
      </c>
      <c r="V72" s="280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</row>
    <row r="73" spans="1:62" s="65" customFormat="1" ht="14.25" customHeight="1" x14ac:dyDescent="0.2">
      <c r="A73" s="37">
        <v>51</v>
      </c>
      <c r="B73" s="38" t="s">
        <v>96</v>
      </c>
      <c r="C73" s="39">
        <v>2.46</v>
      </c>
      <c r="D73" s="39"/>
      <c r="E73" s="39">
        <v>0.3</v>
      </c>
      <c r="F73" s="39"/>
      <c r="G73" s="41">
        <v>0.2</v>
      </c>
      <c r="H73" s="39"/>
      <c r="I73" s="39">
        <v>60</v>
      </c>
      <c r="J73" s="42">
        <f t="shared" si="8"/>
        <v>1.476</v>
      </c>
      <c r="K73" s="43"/>
      <c r="L73" s="42"/>
      <c r="M73" s="44"/>
      <c r="N73" s="45">
        <f t="shared" ref="N73:N125" si="9">(D73+E73+F73+G73+J73+L73+M73)</f>
        <v>1.976</v>
      </c>
      <c r="O73" s="45">
        <f t="shared" si="7"/>
        <v>4.4359999999999999</v>
      </c>
      <c r="P73" s="46">
        <f t="shared" si="3"/>
        <v>399240</v>
      </c>
      <c r="Q73" s="46">
        <f t="shared" si="4"/>
        <v>23247</v>
      </c>
      <c r="R73" s="46">
        <f t="shared" si="5"/>
        <v>375993</v>
      </c>
      <c r="S73" s="47">
        <v>6</v>
      </c>
      <c r="T73" s="47">
        <f t="shared" si="6"/>
        <v>2255958</v>
      </c>
      <c r="U73" s="48"/>
      <c r="V73" s="280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</row>
    <row r="74" spans="1:62" s="65" customFormat="1" ht="14.25" customHeight="1" x14ac:dyDescent="0.2">
      <c r="A74" s="37"/>
      <c r="B74" s="38" t="s">
        <v>97</v>
      </c>
      <c r="C74" s="39">
        <v>4.6500000000000004</v>
      </c>
      <c r="D74" s="39">
        <v>0.4</v>
      </c>
      <c r="E74" s="40">
        <v>0.3</v>
      </c>
      <c r="F74" s="39"/>
      <c r="G74" s="41"/>
      <c r="H74" s="39"/>
      <c r="I74" s="39">
        <v>70</v>
      </c>
      <c r="J74" s="42">
        <f>(C74+D74+L74)*I74/100</f>
        <v>3.5350000000000006</v>
      </c>
      <c r="K74" s="43"/>
      <c r="L74" s="42"/>
      <c r="M74" s="44"/>
      <c r="N74" s="45">
        <f>(D74+E74+F74+G74+J74+L74+M74)</f>
        <v>4.2350000000000003</v>
      </c>
      <c r="O74" s="45">
        <f>N74+C74</f>
        <v>8.8850000000000016</v>
      </c>
      <c r="P74" s="46">
        <f>O74*90000</f>
        <v>799650.00000000012</v>
      </c>
      <c r="Q74" s="46">
        <f>(C74+D74+L74)*90000*10.5%</f>
        <v>47722.500000000007</v>
      </c>
      <c r="R74" s="46">
        <f>P74-Q74</f>
        <v>751927.50000000012</v>
      </c>
      <c r="S74" s="47">
        <v>2</v>
      </c>
      <c r="T74" s="47">
        <f>R74*S74</f>
        <v>1503855.0000000002</v>
      </c>
      <c r="U74" s="48" t="s">
        <v>98</v>
      </c>
      <c r="V74" s="280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</row>
    <row r="75" spans="1:62" s="77" customFormat="1" ht="14.25" customHeight="1" x14ac:dyDescent="0.2">
      <c r="A75" s="37">
        <v>52</v>
      </c>
      <c r="B75" s="38" t="s">
        <v>99</v>
      </c>
      <c r="C75" s="39">
        <v>3</v>
      </c>
      <c r="D75" s="39">
        <v>0.3</v>
      </c>
      <c r="E75" s="39">
        <v>0.3</v>
      </c>
      <c r="F75" s="39">
        <v>0.3</v>
      </c>
      <c r="G75" s="41"/>
      <c r="H75" s="39"/>
      <c r="I75" s="39">
        <v>60</v>
      </c>
      <c r="J75" s="42">
        <f t="shared" si="8"/>
        <v>1.98</v>
      </c>
      <c r="K75" s="43"/>
      <c r="L75" s="50"/>
      <c r="M75" s="51"/>
      <c r="N75" s="45">
        <f t="shared" si="9"/>
        <v>2.88</v>
      </c>
      <c r="O75" s="45">
        <f t="shared" si="7"/>
        <v>5.88</v>
      </c>
      <c r="P75" s="46">
        <f t="shared" si="3"/>
        <v>529200</v>
      </c>
      <c r="Q75" s="46">
        <f t="shared" si="4"/>
        <v>31185</v>
      </c>
      <c r="R75" s="46">
        <f t="shared" si="5"/>
        <v>498015</v>
      </c>
      <c r="S75" s="47">
        <v>6</v>
      </c>
      <c r="T75" s="47">
        <f t="shared" si="6"/>
        <v>2988090</v>
      </c>
      <c r="U75" s="48" t="s">
        <v>100</v>
      </c>
      <c r="V75" s="280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  <c r="AS75" s="79"/>
      <c r="AT75" s="79"/>
      <c r="AU75" s="79"/>
      <c r="AV75" s="79"/>
      <c r="AW75" s="79"/>
      <c r="AX75" s="79"/>
      <c r="AY75" s="65"/>
      <c r="AZ75" s="65"/>
      <c r="BA75" s="65"/>
      <c r="BB75" s="65"/>
      <c r="BC75" s="65"/>
      <c r="BD75" s="65"/>
      <c r="BE75" s="65"/>
      <c r="BF75" s="65"/>
      <c r="BG75" s="65"/>
      <c r="BH75" s="65"/>
      <c r="BI75" s="65"/>
    </row>
    <row r="76" spans="1:62" s="61" customFormat="1" ht="14.25" customHeight="1" x14ac:dyDescent="0.2">
      <c r="A76" s="37">
        <v>53</v>
      </c>
      <c r="B76" s="55" t="s">
        <v>101</v>
      </c>
      <c r="C76" s="41">
        <v>2.34</v>
      </c>
      <c r="D76" s="41"/>
      <c r="E76" s="41">
        <v>0.3</v>
      </c>
      <c r="F76" s="41"/>
      <c r="G76" s="41"/>
      <c r="H76" s="41"/>
      <c r="I76" s="41">
        <v>40</v>
      </c>
      <c r="J76" s="57">
        <f t="shared" si="8"/>
        <v>0.93599999999999994</v>
      </c>
      <c r="K76" s="36"/>
      <c r="L76" s="56"/>
      <c r="M76" s="58"/>
      <c r="N76" s="59">
        <f t="shared" si="9"/>
        <v>1.236</v>
      </c>
      <c r="O76" s="59">
        <f t="shared" si="7"/>
        <v>3.5759999999999996</v>
      </c>
      <c r="P76" s="46">
        <f t="shared" si="3"/>
        <v>321839.99999999994</v>
      </c>
      <c r="Q76" s="46">
        <f t="shared" si="4"/>
        <v>22113</v>
      </c>
      <c r="R76" s="46">
        <f t="shared" si="5"/>
        <v>299726.99999999994</v>
      </c>
      <c r="S76" s="47">
        <v>3</v>
      </c>
      <c r="T76" s="47">
        <f t="shared" si="6"/>
        <v>899180.99999999977</v>
      </c>
      <c r="U76" s="48"/>
      <c r="V76" s="281">
        <f>T76+T77</f>
        <v>1913746.4999999998</v>
      </c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  <c r="AV76" s="60"/>
      <c r="AW76" s="60"/>
      <c r="AX76" s="60"/>
      <c r="AY76" s="60"/>
    </row>
    <row r="77" spans="1:62" s="61" customFormat="1" ht="14.25" customHeight="1" x14ac:dyDescent="0.2">
      <c r="A77" s="37"/>
      <c r="B77" s="55" t="s">
        <v>101</v>
      </c>
      <c r="C77" s="41">
        <v>2.67</v>
      </c>
      <c r="D77" s="41"/>
      <c r="E77" s="41">
        <v>0.3</v>
      </c>
      <c r="F77" s="41"/>
      <c r="G77" s="41"/>
      <c r="H77" s="41"/>
      <c r="I77" s="41">
        <v>40</v>
      </c>
      <c r="J77" s="57">
        <f>(C77+D77+L77)*I77/100</f>
        <v>1.0680000000000001</v>
      </c>
      <c r="K77" s="36"/>
      <c r="L77" s="56"/>
      <c r="M77" s="58"/>
      <c r="N77" s="59">
        <f>(D77+E77+F77+G77+J77+L77+M77)</f>
        <v>1.3680000000000001</v>
      </c>
      <c r="O77" s="59">
        <f>N77+C77</f>
        <v>4.0380000000000003</v>
      </c>
      <c r="P77" s="46">
        <f>O77*90000</f>
        <v>363420</v>
      </c>
      <c r="Q77" s="46">
        <f>(C77+D77+L77)*90000*10.5%</f>
        <v>25231.5</v>
      </c>
      <c r="R77" s="46">
        <f>P77-Q77</f>
        <v>338188.5</v>
      </c>
      <c r="S77" s="47">
        <v>3</v>
      </c>
      <c r="T77" s="47">
        <f>R77*S77</f>
        <v>1014565.5</v>
      </c>
      <c r="U77" s="48" t="s">
        <v>31</v>
      </c>
      <c r="V77" s="281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60"/>
      <c r="AU77" s="60"/>
      <c r="AV77" s="60"/>
      <c r="AW77" s="60"/>
      <c r="AX77" s="60"/>
      <c r="AY77" s="60"/>
    </row>
    <row r="78" spans="1:62" s="12" customFormat="1" ht="14.25" customHeight="1" x14ac:dyDescent="0.2">
      <c r="A78" s="37">
        <v>54</v>
      </c>
      <c r="B78" s="66" t="s">
        <v>102</v>
      </c>
      <c r="C78" s="64">
        <v>2.67</v>
      </c>
      <c r="D78" s="64"/>
      <c r="E78" s="64">
        <v>0.3</v>
      </c>
      <c r="F78" s="64">
        <v>0.3</v>
      </c>
      <c r="G78" s="64"/>
      <c r="H78" s="64"/>
      <c r="I78" s="64">
        <v>60</v>
      </c>
      <c r="J78" s="68">
        <f t="shared" si="8"/>
        <v>1.6019999999999999</v>
      </c>
      <c r="K78" s="69"/>
      <c r="L78" s="67"/>
      <c r="M78" s="70"/>
      <c r="N78" s="45">
        <f t="shared" si="9"/>
        <v>2.202</v>
      </c>
      <c r="O78" s="45">
        <f t="shared" si="7"/>
        <v>4.8719999999999999</v>
      </c>
      <c r="P78" s="46">
        <f t="shared" si="3"/>
        <v>438480</v>
      </c>
      <c r="Q78" s="46">
        <f t="shared" si="4"/>
        <v>25231.5</v>
      </c>
      <c r="R78" s="46">
        <f t="shared" si="5"/>
        <v>413248.5</v>
      </c>
      <c r="S78" s="47">
        <v>2</v>
      </c>
      <c r="T78" s="47">
        <f t="shared" si="6"/>
        <v>826497</v>
      </c>
      <c r="U78" s="48" t="s">
        <v>103</v>
      </c>
      <c r="V78" s="280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</row>
    <row r="79" spans="1:62" s="80" customFormat="1" ht="14.25" customHeight="1" x14ac:dyDescent="0.2">
      <c r="A79" s="37">
        <v>55</v>
      </c>
      <c r="B79" s="66" t="s">
        <v>104</v>
      </c>
      <c r="C79" s="40">
        <v>4.0599999999999996</v>
      </c>
      <c r="D79" s="40">
        <v>0.3</v>
      </c>
      <c r="E79" s="39">
        <v>0.3</v>
      </c>
      <c r="F79" s="40">
        <v>0.3</v>
      </c>
      <c r="G79" s="41"/>
      <c r="H79" s="40"/>
      <c r="I79" s="40">
        <v>60</v>
      </c>
      <c r="J79" s="42">
        <f t="shared" si="8"/>
        <v>2.7621599999999997</v>
      </c>
      <c r="K79" s="43">
        <v>6</v>
      </c>
      <c r="L79" s="42">
        <f>C79*K79/100</f>
        <v>0.24359999999999998</v>
      </c>
      <c r="M79" s="44">
        <v>0.3</v>
      </c>
      <c r="N79" s="45">
        <f t="shared" si="9"/>
        <v>4.2057599999999997</v>
      </c>
      <c r="O79" s="45">
        <f t="shared" si="7"/>
        <v>8.2657600000000002</v>
      </c>
      <c r="P79" s="46">
        <f t="shared" si="3"/>
        <v>743918.4</v>
      </c>
      <c r="Q79" s="46">
        <f t="shared" si="4"/>
        <v>43504.01999999999</v>
      </c>
      <c r="R79" s="46">
        <f t="shared" si="5"/>
        <v>700414.38</v>
      </c>
      <c r="S79" s="47">
        <v>3</v>
      </c>
      <c r="T79" s="47">
        <f t="shared" si="6"/>
        <v>2101243.14</v>
      </c>
      <c r="U79" s="48"/>
      <c r="V79" s="279">
        <f>T79+T80</f>
        <v>4218874.4700000007</v>
      </c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</row>
    <row r="80" spans="1:62" s="80" customFormat="1" ht="14.25" customHeight="1" x14ac:dyDescent="0.2">
      <c r="A80" s="37"/>
      <c r="B80" s="66" t="s">
        <v>104</v>
      </c>
      <c r="C80" s="40">
        <v>4.0599999999999996</v>
      </c>
      <c r="D80" s="40">
        <v>0.3</v>
      </c>
      <c r="E80" s="39">
        <v>0.3</v>
      </c>
      <c r="F80" s="40">
        <v>0.3</v>
      </c>
      <c r="G80" s="41"/>
      <c r="H80" s="40"/>
      <c r="I80" s="40">
        <v>60</v>
      </c>
      <c r="J80" s="42">
        <f>(C80+D80+L80)*I80/100</f>
        <v>2.7865199999999999</v>
      </c>
      <c r="K80" s="43">
        <v>7</v>
      </c>
      <c r="L80" s="42">
        <f>C80*K80/100</f>
        <v>0.28420000000000001</v>
      </c>
      <c r="M80" s="44">
        <v>0.3</v>
      </c>
      <c r="N80" s="45">
        <f>(D80+E80+F80+G80+J80+L80+M80)</f>
        <v>4.2707199999999998</v>
      </c>
      <c r="O80" s="45">
        <f>N80+C80</f>
        <v>8.3307199999999995</v>
      </c>
      <c r="P80" s="46">
        <f>O80*90000</f>
        <v>749764.79999999993</v>
      </c>
      <c r="Q80" s="46">
        <f>(C80+D80+L80)*90000*10.5%</f>
        <v>43887.689999999995</v>
      </c>
      <c r="R80" s="46">
        <f>P80-Q80</f>
        <v>705877.11</v>
      </c>
      <c r="S80" s="47">
        <v>3</v>
      </c>
      <c r="T80" s="47">
        <f>R80*S80</f>
        <v>2117631.33</v>
      </c>
      <c r="U80" s="48" t="s">
        <v>105</v>
      </c>
      <c r="V80" s="27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</row>
    <row r="81" spans="1:62" s="80" customFormat="1" ht="14.25" customHeight="1" x14ac:dyDescent="0.2">
      <c r="A81" s="37">
        <v>56</v>
      </c>
      <c r="B81" s="38" t="s">
        <v>106</v>
      </c>
      <c r="C81" s="40">
        <v>3.63</v>
      </c>
      <c r="D81" s="40"/>
      <c r="E81" s="40">
        <v>0.3</v>
      </c>
      <c r="F81" s="40"/>
      <c r="G81" s="41">
        <v>0.2</v>
      </c>
      <c r="H81" s="40"/>
      <c r="I81" s="40">
        <v>40</v>
      </c>
      <c r="J81" s="42">
        <f t="shared" si="8"/>
        <v>1.452</v>
      </c>
      <c r="K81" s="43"/>
      <c r="L81" s="50"/>
      <c r="M81" s="51"/>
      <c r="N81" s="45">
        <f t="shared" si="9"/>
        <v>1.952</v>
      </c>
      <c r="O81" s="45">
        <f t="shared" si="7"/>
        <v>5.5819999999999999</v>
      </c>
      <c r="P81" s="46">
        <f t="shared" si="3"/>
        <v>502380</v>
      </c>
      <c r="Q81" s="46">
        <f t="shared" si="4"/>
        <v>34303.5</v>
      </c>
      <c r="R81" s="46">
        <f t="shared" si="5"/>
        <v>468076.5</v>
      </c>
      <c r="S81" s="47">
        <v>6</v>
      </c>
      <c r="T81" s="47">
        <f t="shared" si="6"/>
        <v>2808459</v>
      </c>
      <c r="U81" s="48"/>
      <c r="V81" s="279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</row>
    <row r="82" spans="1:62" ht="14.25" customHeight="1" x14ac:dyDescent="0.2">
      <c r="A82" s="37">
        <v>57</v>
      </c>
      <c r="B82" s="38" t="s">
        <v>107</v>
      </c>
      <c r="C82" s="49">
        <v>3</v>
      </c>
      <c r="D82" s="39"/>
      <c r="E82" s="39">
        <v>0.3</v>
      </c>
      <c r="F82" s="39">
        <v>0.3</v>
      </c>
      <c r="G82" s="41"/>
      <c r="H82" s="39"/>
      <c r="I82" s="39">
        <v>60</v>
      </c>
      <c r="J82" s="42">
        <f t="shared" si="8"/>
        <v>1.8</v>
      </c>
      <c r="K82" s="43"/>
      <c r="L82" s="42"/>
      <c r="M82" s="44"/>
      <c r="N82" s="45">
        <f t="shared" si="9"/>
        <v>2.4</v>
      </c>
      <c r="O82" s="45">
        <f t="shared" si="7"/>
        <v>5.4</v>
      </c>
      <c r="P82" s="46">
        <f t="shared" si="3"/>
        <v>486000.00000000006</v>
      </c>
      <c r="Q82" s="46">
        <f t="shared" si="4"/>
        <v>28350</v>
      </c>
      <c r="R82" s="46">
        <f t="shared" si="5"/>
        <v>457650.00000000006</v>
      </c>
      <c r="S82" s="47">
        <v>6</v>
      </c>
      <c r="T82" s="47">
        <f t="shared" si="6"/>
        <v>2745900.0000000005</v>
      </c>
      <c r="U82" s="48" t="s">
        <v>57</v>
      </c>
      <c r="V82" s="280"/>
      <c r="AY82" s="11"/>
      <c r="BJ82" s="12"/>
    </row>
    <row r="83" spans="1:62" s="82" customFormat="1" ht="14.25" customHeight="1" x14ac:dyDescent="0.2">
      <c r="A83" s="37">
        <v>58</v>
      </c>
      <c r="B83" s="55" t="s">
        <v>108</v>
      </c>
      <c r="C83" s="64">
        <v>2.92</v>
      </c>
      <c r="D83" s="64"/>
      <c r="E83" s="64">
        <v>0.3</v>
      </c>
      <c r="F83" s="64"/>
      <c r="G83" s="64"/>
      <c r="H83" s="64"/>
      <c r="I83" s="64">
        <v>50</v>
      </c>
      <c r="J83" s="68">
        <f>(C83+D83+L83)*I83/100</f>
        <v>1.46</v>
      </c>
      <c r="K83" s="69"/>
      <c r="L83" s="67"/>
      <c r="M83" s="70"/>
      <c r="N83" s="59">
        <f>(D83+E83+F83+G83+J83+L83+M83)</f>
        <v>1.76</v>
      </c>
      <c r="O83" s="59">
        <f t="shared" si="7"/>
        <v>4.68</v>
      </c>
      <c r="P83" s="46">
        <f t="shared" si="3"/>
        <v>421200</v>
      </c>
      <c r="Q83" s="46">
        <f t="shared" si="4"/>
        <v>27594</v>
      </c>
      <c r="R83" s="46">
        <f t="shared" si="5"/>
        <v>393606</v>
      </c>
      <c r="S83" s="47">
        <v>2</v>
      </c>
      <c r="T83" s="47">
        <f t="shared" si="6"/>
        <v>787212</v>
      </c>
      <c r="U83" s="48" t="s">
        <v>109</v>
      </c>
      <c r="V83" s="2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</row>
    <row r="84" spans="1:62" s="84" customFormat="1" ht="14.25" customHeight="1" x14ac:dyDescent="0.2">
      <c r="A84" s="37">
        <v>59</v>
      </c>
      <c r="B84" s="55" t="s">
        <v>110</v>
      </c>
      <c r="C84" s="41">
        <v>2.46</v>
      </c>
      <c r="D84" s="41"/>
      <c r="E84" s="41">
        <v>0.3</v>
      </c>
      <c r="F84" s="41"/>
      <c r="G84" s="41"/>
      <c r="H84" s="41"/>
      <c r="I84" s="41">
        <v>50</v>
      </c>
      <c r="J84" s="57">
        <f>(C84+D84+L84)*I84/100</f>
        <v>1.23</v>
      </c>
      <c r="K84" s="36"/>
      <c r="L84" s="56"/>
      <c r="M84" s="58"/>
      <c r="N84" s="59">
        <f t="shared" si="9"/>
        <v>1.53</v>
      </c>
      <c r="O84" s="59">
        <f t="shared" si="7"/>
        <v>3.99</v>
      </c>
      <c r="P84" s="46">
        <f t="shared" si="3"/>
        <v>359100</v>
      </c>
      <c r="Q84" s="46">
        <f t="shared" si="4"/>
        <v>23247</v>
      </c>
      <c r="R84" s="46">
        <f t="shared" si="5"/>
        <v>335853</v>
      </c>
      <c r="S84" s="47">
        <v>5</v>
      </c>
      <c r="T84" s="47">
        <f t="shared" si="6"/>
        <v>1679265</v>
      </c>
      <c r="U84" s="48"/>
      <c r="V84" s="281">
        <f>T84+T85</f>
        <v>2040228</v>
      </c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</row>
    <row r="85" spans="1:62" s="84" customFormat="1" ht="14.25" customHeight="1" x14ac:dyDescent="0.2">
      <c r="A85" s="37"/>
      <c r="B85" s="55" t="s">
        <v>110</v>
      </c>
      <c r="C85" s="41">
        <v>2.66</v>
      </c>
      <c r="D85" s="41"/>
      <c r="E85" s="41">
        <v>0.3</v>
      </c>
      <c r="F85" s="41"/>
      <c r="G85" s="41"/>
      <c r="H85" s="41"/>
      <c r="I85" s="41">
        <v>50</v>
      </c>
      <c r="J85" s="57">
        <f>(C85+D85+L85)*I85/100</f>
        <v>1.33</v>
      </c>
      <c r="K85" s="36"/>
      <c r="L85" s="56"/>
      <c r="M85" s="58"/>
      <c r="N85" s="59">
        <f>(D85+E85+F85+G85+J85+L85+M85)</f>
        <v>1.6300000000000001</v>
      </c>
      <c r="O85" s="59">
        <f>N85+C85</f>
        <v>4.29</v>
      </c>
      <c r="P85" s="46">
        <f>O85*90000</f>
        <v>386100</v>
      </c>
      <c r="Q85" s="46">
        <f>(C85+D85+L85)*90000*10.5%</f>
        <v>25137</v>
      </c>
      <c r="R85" s="46">
        <f>P85-Q85</f>
        <v>360963</v>
      </c>
      <c r="S85" s="47">
        <v>1</v>
      </c>
      <c r="T85" s="47">
        <f>R85*S85</f>
        <v>360963</v>
      </c>
      <c r="U85" s="48" t="s">
        <v>64</v>
      </c>
      <c r="V85" s="281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  <c r="AV85" s="60"/>
      <c r="AW85" s="60"/>
      <c r="AX85" s="60"/>
      <c r="AY85" s="60"/>
      <c r="AZ85" s="61"/>
      <c r="BA85" s="61"/>
      <c r="BB85" s="61"/>
      <c r="BC85" s="61"/>
      <c r="BD85" s="61"/>
      <c r="BE85" s="61"/>
      <c r="BF85" s="61"/>
      <c r="BG85" s="61"/>
      <c r="BH85" s="61"/>
      <c r="BI85" s="61"/>
    </row>
    <row r="86" spans="1:62" s="77" customFormat="1" ht="14.25" customHeight="1" x14ac:dyDescent="0.2">
      <c r="A86" s="37">
        <v>60</v>
      </c>
      <c r="B86" s="38" t="s">
        <v>111</v>
      </c>
      <c r="C86" s="39">
        <v>2.46</v>
      </c>
      <c r="D86" s="39"/>
      <c r="E86" s="39">
        <v>0.3</v>
      </c>
      <c r="F86" s="39"/>
      <c r="G86" s="41"/>
      <c r="H86" s="39"/>
      <c r="I86" s="40">
        <v>70</v>
      </c>
      <c r="J86" s="42">
        <f t="shared" ref="J86:J133" si="10">(C86+D86+L86)*I86/100</f>
        <v>1.722</v>
      </c>
      <c r="K86" s="43"/>
      <c r="L86" s="42"/>
      <c r="M86" s="44"/>
      <c r="N86" s="45">
        <f t="shared" si="9"/>
        <v>2.0219999999999998</v>
      </c>
      <c r="O86" s="45">
        <f t="shared" si="7"/>
        <v>4.4819999999999993</v>
      </c>
      <c r="P86" s="46">
        <f t="shared" si="3"/>
        <v>403379.99999999994</v>
      </c>
      <c r="Q86" s="46">
        <f t="shared" si="4"/>
        <v>23247</v>
      </c>
      <c r="R86" s="46">
        <f t="shared" si="5"/>
        <v>380132.99999999994</v>
      </c>
      <c r="S86" s="47">
        <v>6</v>
      </c>
      <c r="T86" s="47">
        <f t="shared" si="6"/>
        <v>2280797.9999999995</v>
      </c>
      <c r="U86" s="48"/>
      <c r="V86" s="280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</row>
    <row r="87" spans="1:62" s="77" customFormat="1" ht="14.25" customHeight="1" x14ac:dyDescent="0.2">
      <c r="A87" s="37">
        <v>61</v>
      </c>
      <c r="B87" s="38" t="s">
        <v>112</v>
      </c>
      <c r="C87" s="39">
        <v>2.46</v>
      </c>
      <c r="D87" s="39"/>
      <c r="E87" s="40">
        <v>0.3</v>
      </c>
      <c r="F87" s="40">
        <v>0.3</v>
      </c>
      <c r="G87" s="41"/>
      <c r="H87" s="40"/>
      <c r="I87" s="40">
        <v>60</v>
      </c>
      <c r="J87" s="42">
        <f t="shared" si="10"/>
        <v>1.476</v>
      </c>
      <c r="K87" s="43"/>
      <c r="L87" s="50"/>
      <c r="M87" s="51"/>
      <c r="N87" s="45">
        <f t="shared" si="9"/>
        <v>2.0760000000000001</v>
      </c>
      <c r="O87" s="45">
        <f t="shared" si="7"/>
        <v>4.5359999999999996</v>
      </c>
      <c r="P87" s="46">
        <f t="shared" si="3"/>
        <v>408239.99999999994</v>
      </c>
      <c r="Q87" s="46">
        <f t="shared" si="4"/>
        <v>23247</v>
      </c>
      <c r="R87" s="46">
        <f t="shared" si="5"/>
        <v>384992.99999999994</v>
      </c>
      <c r="S87" s="47">
        <v>6</v>
      </c>
      <c r="T87" s="47">
        <f t="shared" si="6"/>
        <v>2309957.9999999995</v>
      </c>
      <c r="U87" s="48" t="s">
        <v>57</v>
      </c>
      <c r="V87" s="280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</row>
    <row r="88" spans="1:62" s="77" customFormat="1" ht="14.25" customHeight="1" x14ac:dyDescent="0.2">
      <c r="A88" s="37">
        <v>62</v>
      </c>
      <c r="B88" s="38" t="s">
        <v>113</v>
      </c>
      <c r="C88" s="49">
        <v>2.46</v>
      </c>
      <c r="D88" s="39"/>
      <c r="E88" s="39">
        <v>0.3</v>
      </c>
      <c r="F88" s="39"/>
      <c r="G88" s="41"/>
      <c r="H88" s="39"/>
      <c r="I88" s="40">
        <v>50</v>
      </c>
      <c r="J88" s="42">
        <f t="shared" si="10"/>
        <v>1.23</v>
      </c>
      <c r="K88" s="43"/>
      <c r="L88" s="49"/>
      <c r="M88" s="44"/>
      <c r="N88" s="45">
        <f t="shared" si="9"/>
        <v>1.53</v>
      </c>
      <c r="O88" s="45">
        <f t="shared" si="7"/>
        <v>3.99</v>
      </c>
      <c r="P88" s="46">
        <f t="shared" si="3"/>
        <v>359100</v>
      </c>
      <c r="Q88" s="46">
        <f t="shared" si="4"/>
        <v>23247</v>
      </c>
      <c r="R88" s="46">
        <f t="shared" si="5"/>
        <v>335853</v>
      </c>
      <c r="S88" s="47">
        <v>6</v>
      </c>
      <c r="T88" s="47">
        <f t="shared" si="6"/>
        <v>2015118</v>
      </c>
      <c r="U88" s="48"/>
      <c r="V88" s="280"/>
      <c r="W88" s="76"/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N88" s="76"/>
      <c r="AO88" s="76"/>
      <c r="AP88" s="76"/>
      <c r="AQ88" s="76"/>
      <c r="AR88" s="76"/>
      <c r="AS88" s="76"/>
      <c r="AT88" s="76"/>
      <c r="AU88" s="76"/>
      <c r="AV88" s="76"/>
      <c r="AW88" s="76"/>
      <c r="AX88" s="76"/>
      <c r="AY88" s="76"/>
    </row>
    <row r="89" spans="1:62" s="77" customFormat="1" ht="14.25" customHeight="1" x14ac:dyDescent="0.2">
      <c r="A89" s="37">
        <v>63</v>
      </c>
      <c r="B89" s="38" t="s">
        <v>114</v>
      </c>
      <c r="C89" s="49">
        <v>2.2599999999999998</v>
      </c>
      <c r="D89" s="39"/>
      <c r="E89" s="40">
        <v>0.3</v>
      </c>
      <c r="F89" s="40"/>
      <c r="G89" s="41">
        <v>0.4</v>
      </c>
      <c r="H89" s="40"/>
      <c r="I89" s="40">
        <v>60</v>
      </c>
      <c r="J89" s="42">
        <f t="shared" si="10"/>
        <v>1.3559999999999999</v>
      </c>
      <c r="K89" s="43"/>
      <c r="L89" s="50"/>
      <c r="M89" s="51"/>
      <c r="N89" s="45">
        <f t="shared" si="9"/>
        <v>2.056</v>
      </c>
      <c r="O89" s="45">
        <f t="shared" si="7"/>
        <v>4.3159999999999998</v>
      </c>
      <c r="P89" s="46">
        <f t="shared" si="3"/>
        <v>388440</v>
      </c>
      <c r="Q89" s="46">
        <f t="shared" si="4"/>
        <v>21356.999999999996</v>
      </c>
      <c r="R89" s="46">
        <f t="shared" si="5"/>
        <v>367083</v>
      </c>
      <c r="S89" s="47">
        <v>6</v>
      </c>
      <c r="T89" s="47">
        <f t="shared" si="6"/>
        <v>2202498</v>
      </c>
      <c r="U89" s="48" t="s">
        <v>57</v>
      </c>
      <c r="V89" s="280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</row>
    <row r="90" spans="1:62" s="80" customFormat="1" ht="14.25" customHeight="1" x14ac:dyDescent="0.2">
      <c r="A90" s="37">
        <v>64</v>
      </c>
      <c r="B90" s="66" t="s">
        <v>115</v>
      </c>
      <c r="C90" s="40">
        <v>2.46</v>
      </c>
      <c r="D90" s="40"/>
      <c r="E90" s="40">
        <v>0.3</v>
      </c>
      <c r="F90" s="40"/>
      <c r="G90" s="41">
        <v>0.4</v>
      </c>
      <c r="H90" s="40"/>
      <c r="I90" s="40">
        <v>60</v>
      </c>
      <c r="J90" s="42">
        <f t="shared" si="10"/>
        <v>1.476</v>
      </c>
      <c r="K90" s="69"/>
      <c r="L90" s="67"/>
      <c r="M90" s="51"/>
      <c r="N90" s="45">
        <f t="shared" si="9"/>
        <v>2.1760000000000002</v>
      </c>
      <c r="O90" s="45">
        <f t="shared" si="7"/>
        <v>4.6360000000000001</v>
      </c>
      <c r="P90" s="46">
        <f t="shared" si="3"/>
        <v>417240</v>
      </c>
      <c r="Q90" s="46">
        <f t="shared" si="4"/>
        <v>23247</v>
      </c>
      <c r="R90" s="46">
        <f t="shared" si="5"/>
        <v>393993</v>
      </c>
      <c r="S90" s="47">
        <v>6</v>
      </c>
      <c r="T90" s="47">
        <f t="shared" si="6"/>
        <v>2363958</v>
      </c>
      <c r="U90" s="48" t="s">
        <v>57</v>
      </c>
      <c r="V90" s="279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</row>
    <row r="91" spans="1:62" s="77" customFormat="1" ht="14.25" customHeight="1" x14ac:dyDescent="0.2">
      <c r="A91" s="37">
        <v>65</v>
      </c>
      <c r="B91" s="38" t="s">
        <v>116</v>
      </c>
      <c r="C91" s="40">
        <v>2.2599999999999998</v>
      </c>
      <c r="D91" s="39"/>
      <c r="E91" s="39">
        <v>0.3</v>
      </c>
      <c r="F91" s="39"/>
      <c r="G91" s="41"/>
      <c r="H91" s="39"/>
      <c r="I91" s="39">
        <v>50</v>
      </c>
      <c r="J91" s="42">
        <f t="shared" si="10"/>
        <v>1.1299999999999999</v>
      </c>
      <c r="K91" s="43"/>
      <c r="L91" s="49"/>
      <c r="M91" s="44"/>
      <c r="N91" s="45">
        <f t="shared" si="9"/>
        <v>1.43</v>
      </c>
      <c r="O91" s="45">
        <f t="shared" si="7"/>
        <v>3.6899999999999995</v>
      </c>
      <c r="P91" s="46">
        <f t="shared" si="3"/>
        <v>332099.99999999994</v>
      </c>
      <c r="Q91" s="46">
        <f t="shared" si="4"/>
        <v>21356.999999999996</v>
      </c>
      <c r="R91" s="46">
        <f t="shared" si="5"/>
        <v>310742.99999999994</v>
      </c>
      <c r="S91" s="47">
        <v>6</v>
      </c>
      <c r="T91" s="47">
        <f t="shared" si="6"/>
        <v>1864457.9999999995</v>
      </c>
      <c r="U91" s="48" t="s">
        <v>57</v>
      </c>
      <c r="V91" s="280"/>
      <c r="W91" s="76"/>
      <c r="X91" s="76"/>
      <c r="Y91" s="76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76"/>
      <c r="AM91" s="76"/>
      <c r="AN91" s="76"/>
      <c r="AO91" s="76"/>
      <c r="AP91" s="76"/>
      <c r="AQ91" s="76"/>
      <c r="AR91" s="76"/>
      <c r="AS91" s="76"/>
      <c r="AT91" s="76"/>
      <c r="AU91" s="76"/>
      <c r="AV91" s="76"/>
      <c r="AW91" s="76"/>
      <c r="AX91" s="76"/>
      <c r="AY91" s="76"/>
    </row>
    <row r="92" spans="1:62" s="12" customFormat="1" ht="14.25" customHeight="1" x14ac:dyDescent="0.2">
      <c r="A92" s="37">
        <v>66</v>
      </c>
      <c r="B92" s="38" t="s">
        <v>117</v>
      </c>
      <c r="C92" s="39">
        <v>4.9800000000000004</v>
      </c>
      <c r="D92" s="39">
        <v>0.4</v>
      </c>
      <c r="E92" s="40">
        <v>0.3</v>
      </c>
      <c r="F92" s="39"/>
      <c r="G92" s="41"/>
      <c r="H92" s="39"/>
      <c r="I92" s="39">
        <v>70</v>
      </c>
      <c r="J92" s="42">
        <f t="shared" si="10"/>
        <v>3.7660000000000009</v>
      </c>
      <c r="K92" s="43"/>
      <c r="L92" s="49"/>
      <c r="M92" s="44"/>
      <c r="N92" s="45">
        <f t="shared" si="9"/>
        <v>4.4660000000000011</v>
      </c>
      <c r="O92" s="45">
        <f t="shared" si="7"/>
        <v>9.4460000000000015</v>
      </c>
      <c r="P92" s="46">
        <f t="shared" si="3"/>
        <v>850140.00000000012</v>
      </c>
      <c r="Q92" s="46">
        <f t="shared" si="4"/>
        <v>50841.000000000007</v>
      </c>
      <c r="R92" s="46">
        <f t="shared" si="5"/>
        <v>799299.00000000012</v>
      </c>
      <c r="S92" s="47">
        <v>4</v>
      </c>
      <c r="T92" s="47">
        <f t="shared" si="6"/>
        <v>3197196.0000000005</v>
      </c>
      <c r="U92" s="48"/>
      <c r="V92" s="280">
        <f>T92+T93</f>
        <v>4867281.9000000004</v>
      </c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</row>
    <row r="93" spans="1:62" s="12" customFormat="1" ht="14.25" customHeight="1" x14ac:dyDescent="0.2">
      <c r="A93" s="37"/>
      <c r="B93" s="38" t="s">
        <v>117</v>
      </c>
      <c r="C93" s="39">
        <v>4.9800000000000004</v>
      </c>
      <c r="D93" s="39">
        <v>0.4</v>
      </c>
      <c r="E93" s="40">
        <v>0.3</v>
      </c>
      <c r="F93" s="39"/>
      <c r="G93" s="41"/>
      <c r="H93" s="39"/>
      <c r="I93" s="39">
        <v>70</v>
      </c>
      <c r="J93" s="42">
        <f>(C93+D93+L93)*I93/100</f>
        <v>3.9403000000000001</v>
      </c>
      <c r="K93" s="43">
        <v>5</v>
      </c>
      <c r="L93" s="42">
        <f>C93*K93/100</f>
        <v>0.24900000000000003</v>
      </c>
      <c r="M93" s="44"/>
      <c r="N93" s="45">
        <f>(D93+E93+F93+G93+J93+L93+M93)</f>
        <v>4.8892999999999995</v>
      </c>
      <c r="O93" s="45">
        <f>N93+C93</f>
        <v>9.8692999999999991</v>
      </c>
      <c r="P93" s="46">
        <f>O93*90000</f>
        <v>888236.99999999988</v>
      </c>
      <c r="Q93" s="46">
        <f>(C93+D93+L93)*90000*10.5%</f>
        <v>53194.05</v>
      </c>
      <c r="R93" s="46">
        <f>P93-Q93</f>
        <v>835042.94999999984</v>
      </c>
      <c r="S93" s="47">
        <v>2</v>
      </c>
      <c r="T93" s="47">
        <f>R93*S93</f>
        <v>1670085.8999999997</v>
      </c>
      <c r="U93" s="48" t="s">
        <v>83</v>
      </c>
      <c r="V93" s="280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</row>
    <row r="94" spans="1:62" s="12" customFormat="1" ht="14.25" customHeight="1" x14ac:dyDescent="0.2">
      <c r="A94" s="37">
        <v>67</v>
      </c>
      <c r="B94" s="38" t="s">
        <v>118</v>
      </c>
      <c r="C94" s="39">
        <v>2.46</v>
      </c>
      <c r="D94" s="39"/>
      <c r="E94" s="39">
        <v>0.3</v>
      </c>
      <c r="F94" s="39"/>
      <c r="G94" s="41"/>
      <c r="H94" s="39"/>
      <c r="I94" s="39">
        <v>70</v>
      </c>
      <c r="J94" s="42">
        <f t="shared" si="10"/>
        <v>1.722</v>
      </c>
      <c r="K94" s="43"/>
      <c r="L94" s="49"/>
      <c r="M94" s="44"/>
      <c r="N94" s="45">
        <f t="shared" si="9"/>
        <v>2.0219999999999998</v>
      </c>
      <c r="O94" s="45">
        <f t="shared" si="7"/>
        <v>4.4819999999999993</v>
      </c>
      <c r="P94" s="46">
        <f t="shared" ref="P94:P129" si="11">O94*90000</f>
        <v>403379.99999999994</v>
      </c>
      <c r="Q94" s="46">
        <f t="shared" ref="Q94:Q129" si="12">(C94+D94+L94)*90000*10.5%</f>
        <v>23247</v>
      </c>
      <c r="R94" s="46">
        <f t="shared" ref="R94:R129" si="13">P94-Q94</f>
        <v>380132.99999999994</v>
      </c>
      <c r="S94" s="47">
        <v>6</v>
      </c>
      <c r="T94" s="47">
        <f t="shared" ref="T94:T129" si="14">R94*S94</f>
        <v>2280797.9999999995</v>
      </c>
      <c r="U94" s="48" t="s">
        <v>57</v>
      </c>
      <c r="V94" s="280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</row>
    <row r="95" spans="1:62" ht="14.25" customHeight="1" x14ac:dyDescent="0.2">
      <c r="A95" s="37">
        <v>68</v>
      </c>
      <c r="B95" s="38" t="s">
        <v>119</v>
      </c>
      <c r="C95" s="39">
        <v>2.46</v>
      </c>
      <c r="D95" s="39"/>
      <c r="E95" s="40">
        <v>0.3</v>
      </c>
      <c r="F95" s="39"/>
      <c r="G95" s="41"/>
      <c r="H95" s="39"/>
      <c r="I95" s="39">
        <v>40</v>
      </c>
      <c r="J95" s="42">
        <f t="shared" si="10"/>
        <v>0.9840000000000001</v>
      </c>
      <c r="K95" s="43"/>
      <c r="L95" s="49"/>
      <c r="M95" s="44"/>
      <c r="N95" s="45">
        <f t="shared" si="9"/>
        <v>1.284</v>
      </c>
      <c r="O95" s="45">
        <f t="shared" si="7"/>
        <v>3.7439999999999998</v>
      </c>
      <c r="P95" s="46">
        <f t="shared" si="11"/>
        <v>336960</v>
      </c>
      <c r="Q95" s="46">
        <f t="shared" si="12"/>
        <v>23247</v>
      </c>
      <c r="R95" s="46">
        <f t="shared" si="13"/>
        <v>313713</v>
      </c>
      <c r="S95" s="47">
        <v>5</v>
      </c>
      <c r="T95" s="47">
        <f t="shared" si="14"/>
        <v>1568565</v>
      </c>
      <c r="U95" s="48"/>
      <c r="V95" s="280">
        <f>T95+T96</f>
        <v>1882278</v>
      </c>
      <c r="AY95" s="11"/>
    </row>
    <row r="96" spans="1:62" ht="14.25" customHeight="1" x14ac:dyDescent="0.2">
      <c r="A96" s="37"/>
      <c r="B96" s="38" t="s">
        <v>119</v>
      </c>
      <c r="C96" s="39">
        <v>2.46</v>
      </c>
      <c r="D96" s="39"/>
      <c r="E96" s="40">
        <v>0.3</v>
      </c>
      <c r="F96" s="39"/>
      <c r="G96" s="41"/>
      <c r="H96" s="39"/>
      <c r="I96" s="39">
        <v>40</v>
      </c>
      <c r="J96" s="42">
        <f>(C96+D96+L96)*I96/100</f>
        <v>0.9840000000000001</v>
      </c>
      <c r="K96" s="43"/>
      <c r="L96" s="49"/>
      <c r="M96" s="44"/>
      <c r="N96" s="45">
        <f>(D96+E96+F96+G96+J96+L96+M96)</f>
        <v>1.284</v>
      </c>
      <c r="O96" s="45">
        <f>N96+C96</f>
        <v>3.7439999999999998</v>
      </c>
      <c r="P96" s="46">
        <f>O96*90000</f>
        <v>336960</v>
      </c>
      <c r="Q96" s="46">
        <f>(C96+D96+L96)*90000*10.5%</f>
        <v>23247</v>
      </c>
      <c r="R96" s="46">
        <f>P96-Q96</f>
        <v>313713</v>
      </c>
      <c r="S96" s="47">
        <v>1</v>
      </c>
      <c r="T96" s="47">
        <f>R96*S96</f>
        <v>313713</v>
      </c>
      <c r="U96" s="48" t="s">
        <v>64</v>
      </c>
      <c r="V96" s="280"/>
      <c r="AY96" s="11"/>
    </row>
    <row r="97" spans="1:62" ht="14.25" customHeight="1" x14ac:dyDescent="0.2">
      <c r="A97" s="37">
        <v>69</v>
      </c>
      <c r="B97" s="38" t="s">
        <v>120</v>
      </c>
      <c r="C97" s="85">
        <v>2.46</v>
      </c>
      <c r="D97" s="85"/>
      <c r="E97" s="39">
        <v>0.3</v>
      </c>
      <c r="F97" s="85"/>
      <c r="G97" s="86"/>
      <c r="H97" s="85"/>
      <c r="I97" s="85">
        <v>70</v>
      </c>
      <c r="J97" s="87">
        <f t="shared" si="10"/>
        <v>1.722</v>
      </c>
      <c r="K97" s="43"/>
      <c r="L97" s="42"/>
      <c r="M97" s="44"/>
      <c r="N97" s="45">
        <f t="shared" si="9"/>
        <v>2.0219999999999998</v>
      </c>
      <c r="O97" s="45">
        <f t="shared" si="7"/>
        <v>4.4819999999999993</v>
      </c>
      <c r="P97" s="46">
        <f t="shared" si="11"/>
        <v>403379.99999999994</v>
      </c>
      <c r="Q97" s="46">
        <f t="shared" si="12"/>
        <v>23247</v>
      </c>
      <c r="R97" s="46">
        <f t="shared" si="13"/>
        <v>380132.99999999994</v>
      </c>
      <c r="S97" s="47">
        <v>5</v>
      </c>
      <c r="T97" s="47">
        <f t="shared" si="14"/>
        <v>1900664.9999999998</v>
      </c>
      <c r="U97" s="48"/>
      <c r="V97" s="280">
        <f>T97+T98</f>
        <v>2309508</v>
      </c>
      <c r="AY97" s="11"/>
      <c r="BJ97" s="12"/>
    </row>
    <row r="98" spans="1:62" ht="14.25" customHeight="1" x14ac:dyDescent="0.2">
      <c r="A98" s="37"/>
      <c r="B98" s="38" t="s">
        <v>120</v>
      </c>
      <c r="C98" s="85">
        <v>2.66</v>
      </c>
      <c r="D98" s="85"/>
      <c r="E98" s="39">
        <v>0.3</v>
      </c>
      <c r="F98" s="85"/>
      <c r="G98" s="86"/>
      <c r="H98" s="85"/>
      <c r="I98" s="85">
        <v>70</v>
      </c>
      <c r="J98" s="87">
        <f>(C98+D98+L98)*I98/100</f>
        <v>1.8620000000000001</v>
      </c>
      <c r="K98" s="43"/>
      <c r="L98" s="42"/>
      <c r="M98" s="44"/>
      <c r="N98" s="45">
        <f>(D98+E98+F98+G98+J98+L98+M98)</f>
        <v>2.1619999999999999</v>
      </c>
      <c r="O98" s="45">
        <f>N98+C98</f>
        <v>4.8220000000000001</v>
      </c>
      <c r="P98" s="46">
        <f>O98*90000</f>
        <v>433980</v>
      </c>
      <c r="Q98" s="46">
        <f>(C98+D98+L98)*90000*10.5%</f>
        <v>25137</v>
      </c>
      <c r="R98" s="46">
        <f>P98-Q98</f>
        <v>408843</v>
      </c>
      <c r="S98" s="47">
        <v>1</v>
      </c>
      <c r="T98" s="47">
        <f>R98*S98</f>
        <v>408843</v>
      </c>
      <c r="U98" s="48" t="s">
        <v>64</v>
      </c>
      <c r="V98" s="280"/>
      <c r="AY98" s="11"/>
      <c r="BJ98" s="12"/>
    </row>
    <row r="99" spans="1:62" s="77" customFormat="1" ht="14.25" customHeight="1" x14ac:dyDescent="0.2">
      <c r="A99" s="37">
        <v>70</v>
      </c>
      <c r="B99" s="38" t="s">
        <v>121</v>
      </c>
      <c r="C99" s="39">
        <v>4.0599999999999996</v>
      </c>
      <c r="D99" s="39"/>
      <c r="E99" s="40">
        <v>0.3</v>
      </c>
      <c r="F99" s="39"/>
      <c r="G99" s="41"/>
      <c r="H99" s="39"/>
      <c r="I99" s="39">
        <v>40</v>
      </c>
      <c r="J99" s="42">
        <f t="shared" si="10"/>
        <v>1.6239999999999997</v>
      </c>
      <c r="K99" s="43"/>
      <c r="L99" s="42"/>
      <c r="M99" s="44"/>
      <c r="N99" s="45">
        <f t="shared" si="9"/>
        <v>1.9239999999999997</v>
      </c>
      <c r="O99" s="45">
        <f t="shared" si="7"/>
        <v>5.9839999999999991</v>
      </c>
      <c r="P99" s="46">
        <f t="shared" si="11"/>
        <v>538559.99999999988</v>
      </c>
      <c r="Q99" s="46">
        <f t="shared" si="12"/>
        <v>38366.999999999993</v>
      </c>
      <c r="R99" s="46">
        <f t="shared" si="13"/>
        <v>500192.99999999988</v>
      </c>
      <c r="S99" s="47">
        <v>6</v>
      </c>
      <c r="T99" s="47">
        <f t="shared" si="14"/>
        <v>3001157.9999999991</v>
      </c>
      <c r="U99" s="48"/>
      <c r="V99" s="280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</row>
    <row r="100" spans="1:62" ht="14.25" customHeight="1" x14ac:dyDescent="0.2">
      <c r="A100" s="37">
        <v>71</v>
      </c>
      <c r="B100" s="38" t="s">
        <v>122</v>
      </c>
      <c r="C100" s="49">
        <v>4.4000000000000004</v>
      </c>
      <c r="D100" s="39">
        <v>0.5</v>
      </c>
      <c r="E100" s="39">
        <v>0.3</v>
      </c>
      <c r="F100" s="39"/>
      <c r="G100" s="41"/>
      <c r="H100" s="39"/>
      <c r="I100" s="39">
        <v>60</v>
      </c>
      <c r="J100" s="42">
        <f t="shared" si="10"/>
        <v>2.94</v>
      </c>
      <c r="K100" s="43"/>
      <c r="L100" s="50"/>
      <c r="M100" s="51">
        <v>0.3</v>
      </c>
      <c r="N100" s="45">
        <f t="shared" si="9"/>
        <v>4.04</v>
      </c>
      <c r="O100" s="45">
        <f t="shared" si="7"/>
        <v>8.4400000000000013</v>
      </c>
      <c r="P100" s="46">
        <f t="shared" si="11"/>
        <v>759600.00000000012</v>
      </c>
      <c r="Q100" s="46">
        <f t="shared" si="12"/>
        <v>46305.000000000007</v>
      </c>
      <c r="R100" s="46">
        <f t="shared" si="13"/>
        <v>713295.00000000012</v>
      </c>
      <c r="S100" s="47">
        <v>6</v>
      </c>
      <c r="T100" s="47">
        <f t="shared" si="14"/>
        <v>4279770.0000000009</v>
      </c>
      <c r="U100" s="48"/>
      <c r="V100" s="280"/>
      <c r="AY100" s="11"/>
      <c r="BJ100" s="12"/>
    </row>
    <row r="101" spans="1:62" s="82" customFormat="1" ht="14.25" customHeight="1" x14ac:dyDescent="0.2">
      <c r="A101" s="37">
        <v>72</v>
      </c>
      <c r="B101" s="55" t="s">
        <v>123</v>
      </c>
      <c r="C101" s="56">
        <v>4.32</v>
      </c>
      <c r="D101" s="41">
        <v>0.4</v>
      </c>
      <c r="E101" s="41">
        <v>0.3</v>
      </c>
      <c r="F101" s="41">
        <v>0.3</v>
      </c>
      <c r="G101" s="41">
        <v>0.4</v>
      </c>
      <c r="H101" s="41"/>
      <c r="I101" s="41">
        <v>70</v>
      </c>
      <c r="J101" s="57">
        <f t="shared" si="10"/>
        <v>3.3040000000000003</v>
      </c>
      <c r="K101" s="36"/>
      <c r="L101" s="57"/>
      <c r="M101" s="58"/>
      <c r="N101" s="59">
        <f t="shared" si="9"/>
        <v>4.7040000000000006</v>
      </c>
      <c r="O101" s="59">
        <f t="shared" si="7"/>
        <v>9.0240000000000009</v>
      </c>
      <c r="P101" s="46">
        <f t="shared" si="11"/>
        <v>812160.00000000012</v>
      </c>
      <c r="Q101" s="46">
        <f t="shared" si="12"/>
        <v>44604.000000000007</v>
      </c>
      <c r="R101" s="46">
        <f t="shared" si="13"/>
        <v>767556.00000000012</v>
      </c>
      <c r="S101" s="47">
        <v>5</v>
      </c>
      <c r="T101" s="47">
        <f t="shared" si="14"/>
        <v>3837780.0000000005</v>
      </c>
      <c r="U101" s="48" t="s">
        <v>124</v>
      </c>
      <c r="V101" s="281">
        <f>T101+T102</f>
        <v>4605336.0000000009</v>
      </c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60"/>
      <c r="AO101" s="60"/>
      <c r="AP101" s="60"/>
      <c r="AQ101" s="60"/>
      <c r="AR101" s="60"/>
      <c r="AS101" s="60"/>
      <c r="AT101" s="60"/>
      <c r="AU101" s="60"/>
      <c r="AV101" s="60"/>
      <c r="AW101" s="60"/>
      <c r="AX101" s="60"/>
      <c r="AY101" s="61"/>
      <c r="AZ101" s="61"/>
      <c r="BA101" s="61"/>
      <c r="BB101" s="61"/>
      <c r="BC101" s="61"/>
      <c r="BD101" s="61"/>
      <c r="BE101" s="61"/>
      <c r="BF101" s="61"/>
      <c r="BG101" s="61"/>
      <c r="BH101" s="61"/>
      <c r="BI101" s="61"/>
    </row>
    <row r="102" spans="1:62" s="82" customFormat="1" ht="14.25" customHeight="1" x14ac:dyDescent="0.2">
      <c r="A102" s="37"/>
      <c r="B102" s="55" t="s">
        <v>123</v>
      </c>
      <c r="C102" s="56">
        <v>4.32</v>
      </c>
      <c r="D102" s="41">
        <v>0.4</v>
      </c>
      <c r="E102" s="41">
        <v>0.3</v>
      </c>
      <c r="F102" s="41">
        <v>0.3</v>
      </c>
      <c r="G102" s="41">
        <v>0.4</v>
      </c>
      <c r="H102" s="41"/>
      <c r="I102" s="41">
        <v>70</v>
      </c>
      <c r="J102" s="57">
        <f>(C102+D102+L102)*I102/100</f>
        <v>3.3040000000000003</v>
      </c>
      <c r="K102" s="36"/>
      <c r="L102" s="57"/>
      <c r="M102" s="58"/>
      <c r="N102" s="59">
        <f>(D102+E102+F102+G102+J102+L102+M102)</f>
        <v>4.7040000000000006</v>
      </c>
      <c r="O102" s="59">
        <f>N102+C102</f>
        <v>9.0240000000000009</v>
      </c>
      <c r="P102" s="46">
        <f t="shared" si="11"/>
        <v>812160.00000000012</v>
      </c>
      <c r="Q102" s="46">
        <f>(C102+D102+L102)*90000*10.5%</f>
        <v>44604.000000000007</v>
      </c>
      <c r="R102" s="46">
        <f>P102-Q102</f>
        <v>767556.00000000012</v>
      </c>
      <c r="S102" s="47">
        <v>1</v>
      </c>
      <c r="T102" s="47">
        <f>R102*S102</f>
        <v>767556.00000000012</v>
      </c>
      <c r="U102" s="48" t="s">
        <v>125</v>
      </c>
      <c r="V102" s="281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  <c r="AQ102" s="60"/>
      <c r="AR102" s="60"/>
      <c r="AS102" s="60"/>
      <c r="AT102" s="60"/>
      <c r="AU102" s="60"/>
      <c r="AV102" s="60"/>
      <c r="AW102" s="60"/>
      <c r="AX102" s="60"/>
      <c r="AY102" s="61"/>
      <c r="AZ102" s="61"/>
      <c r="BA102" s="61"/>
      <c r="BB102" s="61"/>
      <c r="BC102" s="61"/>
      <c r="BD102" s="61"/>
      <c r="BE102" s="61"/>
      <c r="BF102" s="61"/>
      <c r="BG102" s="61"/>
      <c r="BH102" s="61"/>
      <c r="BI102" s="61"/>
    </row>
    <row r="103" spans="1:62" s="77" customFormat="1" ht="14.25" customHeight="1" x14ac:dyDescent="0.2">
      <c r="A103" s="37">
        <v>73</v>
      </c>
      <c r="B103" s="38" t="s">
        <v>126</v>
      </c>
      <c r="C103" s="67">
        <v>3</v>
      </c>
      <c r="D103" s="64">
        <v>0.4</v>
      </c>
      <c r="E103" s="64">
        <v>0.3</v>
      </c>
      <c r="F103" s="64"/>
      <c r="G103" s="64"/>
      <c r="H103" s="64"/>
      <c r="I103" s="64">
        <v>40</v>
      </c>
      <c r="J103" s="68">
        <f t="shared" si="10"/>
        <v>1.36</v>
      </c>
      <c r="K103" s="69"/>
      <c r="L103" s="68"/>
      <c r="M103" s="70"/>
      <c r="N103" s="45">
        <f t="shared" si="9"/>
        <v>2.06</v>
      </c>
      <c r="O103" s="45">
        <f t="shared" si="7"/>
        <v>5.0600000000000005</v>
      </c>
      <c r="P103" s="46">
        <f t="shared" si="11"/>
        <v>455400.00000000006</v>
      </c>
      <c r="Q103" s="46">
        <f t="shared" si="12"/>
        <v>32130</v>
      </c>
      <c r="R103" s="46">
        <f t="shared" si="13"/>
        <v>423270.00000000006</v>
      </c>
      <c r="S103" s="47">
        <v>2</v>
      </c>
      <c r="T103" s="47">
        <f t="shared" si="14"/>
        <v>846540.00000000012</v>
      </c>
      <c r="U103" s="48" t="s">
        <v>109</v>
      </c>
      <c r="V103" s="280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</row>
    <row r="104" spans="1:62" s="77" customFormat="1" ht="14.25" customHeight="1" x14ac:dyDescent="0.2">
      <c r="A104" s="37">
        <v>74</v>
      </c>
      <c r="B104" s="38" t="s">
        <v>127</v>
      </c>
      <c r="C104" s="49">
        <v>2.67</v>
      </c>
      <c r="D104" s="39">
        <v>0.3</v>
      </c>
      <c r="E104" s="39">
        <v>0.3</v>
      </c>
      <c r="F104" s="39"/>
      <c r="G104" s="41">
        <v>0.2</v>
      </c>
      <c r="H104" s="39"/>
      <c r="I104" s="41">
        <v>50</v>
      </c>
      <c r="J104" s="42">
        <f t="shared" si="10"/>
        <v>1.4850000000000001</v>
      </c>
      <c r="K104" s="43"/>
      <c r="L104" s="42"/>
      <c r="M104" s="44"/>
      <c r="N104" s="45">
        <f t="shared" si="9"/>
        <v>2.2850000000000001</v>
      </c>
      <c r="O104" s="45">
        <f t="shared" si="7"/>
        <v>4.9550000000000001</v>
      </c>
      <c r="P104" s="46">
        <f t="shared" si="11"/>
        <v>445950</v>
      </c>
      <c r="Q104" s="46">
        <f t="shared" si="12"/>
        <v>28066.5</v>
      </c>
      <c r="R104" s="46">
        <f t="shared" si="13"/>
        <v>417883.5</v>
      </c>
      <c r="S104" s="47">
        <v>6</v>
      </c>
      <c r="T104" s="47">
        <f t="shared" si="14"/>
        <v>2507301</v>
      </c>
      <c r="U104" s="48" t="s">
        <v>57</v>
      </c>
      <c r="V104" s="280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</row>
    <row r="105" spans="1:62" s="82" customFormat="1" ht="14.25" customHeight="1" x14ac:dyDescent="0.2">
      <c r="A105" s="37">
        <v>75</v>
      </c>
      <c r="B105" s="55" t="s">
        <v>128</v>
      </c>
      <c r="C105" s="41">
        <v>2.67</v>
      </c>
      <c r="D105" s="41"/>
      <c r="E105" s="41">
        <v>0.3</v>
      </c>
      <c r="F105" s="41"/>
      <c r="G105" s="41"/>
      <c r="H105" s="41"/>
      <c r="I105" s="41">
        <v>40</v>
      </c>
      <c r="J105" s="57">
        <f>(C105+D105+L105)*I105/100</f>
        <v>1.0680000000000001</v>
      </c>
      <c r="K105" s="36"/>
      <c r="L105" s="56"/>
      <c r="M105" s="58"/>
      <c r="N105" s="59">
        <f t="shared" si="9"/>
        <v>1.3680000000000001</v>
      </c>
      <c r="O105" s="59">
        <f t="shared" si="7"/>
        <v>4.0380000000000003</v>
      </c>
      <c r="P105" s="46">
        <f t="shared" si="11"/>
        <v>363420</v>
      </c>
      <c r="Q105" s="46">
        <f t="shared" si="12"/>
        <v>25231.5</v>
      </c>
      <c r="R105" s="46">
        <f t="shared" si="13"/>
        <v>338188.5</v>
      </c>
      <c r="S105" s="47">
        <v>6</v>
      </c>
      <c r="T105" s="47">
        <f t="shared" si="14"/>
        <v>2029131</v>
      </c>
      <c r="U105" s="48"/>
      <c r="V105" s="2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1"/>
      <c r="AP105" s="81"/>
      <c r="AQ105" s="81"/>
      <c r="AR105" s="81"/>
      <c r="AS105" s="81"/>
      <c r="AT105" s="81"/>
      <c r="AU105" s="81"/>
      <c r="AV105" s="81"/>
      <c r="AW105" s="81"/>
      <c r="AX105" s="81"/>
    </row>
    <row r="106" spans="1:62" ht="14.25" customHeight="1" x14ac:dyDescent="0.2">
      <c r="A106" s="37">
        <v>76</v>
      </c>
      <c r="B106" s="38" t="s">
        <v>129</v>
      </c>
      <c r="C106" s="39">
        <f>2.86+0.06</f>
        <v>2.92</v>
      </c>
      <c r="D106" s="39">
        <v>0.3</v>
      </c>
      <c r="E106" s="39">
        <v>0.3</v>
      </c>
      <c r="F106" s="39"/>
      <c r="G106" s="41"/>
      <c r="H106" s="39"/>
      <c r="I106" s="41">
        <v>50</v>
      </c>
      <c r="J106" s="42">
        <f t="shared" si="10"/>
        <v>1.61</v>
      </c>
      <c r="K106" s="43"/>
      <c r="L106" s="42"/>
      <c r="M106" s="44"/>
      <c r="N106" s="45">
        <f t="shared" si="9"/>
        <v>2.21</v>
      </c>
      <c r="O106" s="45">
        <f t="shared" si="7"/>
        <v>5.13</v>
      </c>
      <c r="P106" s="46">
        <f t="shared" si="11"/>
        <v>461700</v>
      </c>
      <c r="Q106" s="46">
        <f t="shared" si="12"/>
        <v>30429</v>
      </c>
      <c r="R106" s="46">
        <f t="shared" si="13"/>
        <v>431271</v>
      </c>
      <c r="S106" s="47">
        <v>6</v>
      </c>
      <c r="T106" s="47">
        <f t="shared" si="14"/>
        <v>2587626</v>
      </c>
      <c r="U106" s="48"/>
      <c r="V106" s="280"/>
      <c r="AY106" s="11"/>
      <c r="BJ106" s="12"/>
    </row>
    <row r="107" spans="1:62" s="77" customFormat="1" ht="14.25" customHeight="1" x14ac:dyDescent="0.2">
      <c r="A107" s="37">
        <v>77</v>
      </c>
      <c r="B107" s="38" t="s">
        <v>130</v>
      </c>
      <c r="C107" s="39">
        <v>2.46</v>
      </c>
      <c r="D107" s="39"/>
      <c r="E107" s="40">
        <v>0.3</v>
      </c>
      <c r="F107" s="39">
        <v>0.1</v>
      </c>
      <c r="G107" s="41"/>
      <c r="H107" s="39"/>
      <c r="I107" s="41">
        <v>40</v>
      </c>
      <c r="J107" s="42">
        <f t="shared" si="10"/>
        <v>0.9840000000000001</v>
      </c>
      <c r="K107" s="43"/>
      <c r="L107" s="50"/>
      <c r="M107" s="51"/>
      <c r="N107" s="45">
        <f t="shared" si="9"/>
        <v>1.3840000000000001</v>
      </c>
      <c r="O107" s="45">
        <f t="shared" si="7"/>
        <v>3.8440000000000003</v>
      </c>
      <c r="P107" s="46">
        <f t="shared" si="11"/>
        <v>345960</v>
      </c>
      <c r="Q107" s="46">
        <f t="shared" si="12"/>
        <v>23247</v>
      </c>
      <c r="R107" s="46">
        <f t="shared" si="13"/>
        <v>322713</v>
      </c>
      <c r="S107" s="47">
        <v>6</v>
      </c>
      <c r="T107" s="47">
        <f t="shared" si="14"/>
        <v>1936278</v>
      </c>
      <c r="U107" s="48" t="s">
        <v>57</v>
      </c>
      <c r="V107" s="280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</row>
    <row r="108" spans="1:62" ht="14.25" customHeight="1" x14ac:dyDescent="0.2">
      <c r="A108" s="37">
        <v>78</v>
      </c>
      <c r="B108" s="38" t="s">
        <v>131</v>
      </c>
      <c r="C108" s="64">
        <v>2.46</v>
      </c>
      <c r="D108" s="64"/>
      <c r="E108" s="64">
        <v>0.3</v>
      </c>
      <c r="F108" s="64"/>
      <c r="G108" s="64"/>
      <c r="H108" s="64"/>
      <c r="I108" s="64">
        <v>40</v>
      </c>
      <c r="J108" s="42">
        <f t="shared" si="10"/>
        <v>0.9840000000000001</v>
      </c>
      <c r="K108" s="43"/>
      <c r="L108" s="42"/>
      <c r="M108" s="44"/>
      <c r="N108" s="45">
        <f t="shared" si="9"/>
        <v>1.284</v>
      </c>
      <c r="O108" s="45">
        <f t="shared" si="7"/>
        <v>3.7439999999999998</v>
      </c>
      <c r="P108" s="46">
        <f t="shared" si="11"/>
        <v>336960</v>
      </c>
      <c r="Q108" s="46">
        <f t="shared" si="12"/>
        <v>23247</v>
      </c>
      <c r="R108" s="46">
        <f t="shared" si="13"/>
        <v>313713</v>
      </c>
      <c r="S108" s="47">
        <v>6</v>
      </c>
      <c r="T108" s="47">
        <f t="shared" si="14"/>
        <v>1882278</v>
      </c>
      <c r="U108" s="48" t="s">
        <v>57</v>
      </c>
      <c r="V108" s="280"/>
    </row>
    <row r="109" spans="1:62" s="77" customFormat="1" ht="14.25" customHeight="1" x14ac:dyDescent="0.2">
      <c r="A109" s="37">
        <v>79</v>
      </c>
      <c r="B109" s="38" t="s">
        <v>132</v>
      </c>
      <c r="C109" s="64">
        <v>2.46</v>
      </c>
      <c r="D109" s="64"/>
      <c r="E109" s="64">
        <v>0.3</v>
      </c>
      <c r="F109" s="64"/>
      <c r="G109" s="64"/>
      <c r="H109" s="64"/>
      <c r="I109" s="64">
        <v>40</v>
      </c>
      <c r="J109" s="68">
        <f t="shared" si="10"/>
        <v>0.9840000000000001</v>
      </c>
      <c r="K109" s="69"/>
      <c r="L109" s="68"/>
      <c r="M109" s="70"/>
      <c r="N109" s="62">
        <f t="shared" si="9"/>
        <v>1.284</v>
      </c>
      <c r="O109" s="62">
        <f t="shared" si="7"/>
        <v>3.7439999999999998</v>
      </c>
      <c r="P109" s="46">
        <f t="shared" si="11"/>
        <v>336960</v>
      </c>
      <c r="Q109" s="46">
        <f t="shared" si="12"/>
        <v>23247</v>
      </c>
      <c r="R109" s="46">
        <f t="shared" si="13"/>
        <v>313713</v>
      </c>
      <c r="S109" s="47">
        <v>2</v>
      </c>
      <c r="T109" s="47">
        <f t="shared" si="14"/>
        <v>627426</v>
      </c>
      <c r="U109" s="63" t="s">
        <v>52</v>
      </c>
      <c r="V109" s="280">
        <f>T109+T110</f>
        <v>1420038</v>
      </c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</row>
    <row r="110" spans="1:62" s="77" customFormat="1" ht="14.25" customHeight="1" x14ac:dyDescent="0.2">
      <c r="A110" s="37"/>
      <c r="B110" s="38" t="s">
        <v>132</v>
      </c>
      <c r="C110" s="64">
        <v>2.46</v>
      </c>
      <c r="D110" s="64"/>
      <c r="E110" s="64"/>
      <c r="F110" s="64"/>
      <c r="G110" s="64"/>
      <c r="H110" s="64"/>
      <c r="I110" s="64"/>
      <c r="J110" s="68">
        <f>(C110+D110+L110)*I110/100</f>
        <v>0</v>
      </c>
      <c r="K110" s="69"/>
      <c r="L110" s="68"/>
      <c r="M110" s="70"/>
      <c r="N110" s="62">
        <f>(D110+E110+F110+G110+J110+L110+M110)</f>
        <v>0</v>
      </c>
      <c r="O110" s="62">
        <f>N110+C110</f>
        <v>2.46</v>
      </c>
      <c r="P110" s="46">
        <f>O110*90000</f>
        <v>221400</v>
      </c>
      <c r="Q110" s="46">
        <f>(C110+D110+L110)*90000*10.5%</f>
        <v>23247</v>
      </c>
      <c r="R110" s="46">
        <f>P110-Q110</f>
        <v>198153</v>
      </c>
      <c r="S110" s="47">
        <v>4</v>
      </c>
      <c r="T110" s="47">
        <f>R110*S110</f>
        <v>792612</v>
      </c>
      <c r="U110" s="63" t="s">
        <v>133</v>
      </c>
      <c r="V110" s="280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</row>
    <row r="111" spans="1:62" s="77" customFormat="1" ht="14.25" customHeight="1" x14ac:dyDescent="0.2">
      <c r="A111" s="37">
        <v>80</v>
      </c>
      <c r="B111" s="38" t="s">
        <v>134</v>
      </c>
      <c r="C111" s="67">
        <v>4.0599999999999996</v>
      </c>
      <c r="D111" s="64"/>
      <c r="E111" s="64">
        <v>0.3</v>
      </c>
      <c r="F111" s="64"/>
      <c r="G111" s="64"/>
      <c r="H111" s="64"/>
      <c r="I111" s="64">
        <v>40</v>
      </c>
      <c r="J111" s="42">
        <f t="shared" si="10"/>
        <v>1.7051999999999998</v>
      </c>
      <c r="K111" s="43">
        <v>5</v>
      </c>
      <c r="L111" s="42">
        <f>C111*K111/100</f>
        <v>0.20299999999999996</v>
      </c>
      <c r="M111" s="44"/>
      <c r="N111" s="45">
        <f t="shared" si="9"/>
        <v>2.2081999999999997</v>
      </c>
      <c r="O111" s="45">
        <f t="shared" si="7"/>
        <v>6.2681999999999993</v>
      </c>
      <c r="P111" s="46">
        <f t="shared" si="11"/>
        <v>564137.99999999988</v>
      </c>
      <c r="Q111" s="46">
        <f t="shared" si="12"/>
        <v>40285.35</v>
      </c>
      <c r="R111" s="46">
        <f t="shared" si="13"/>
        <v>523852.64999999991</v>
      </c>
      <c r="S111" s="47">
        <v>6</v>
      </c>
      <c r="T111" s="47">
        <f t="shared" si="14"/>
        <v>3143115.8999999994</v>
      </c>
      <c r="U111" s="48" t="s">
        <v>20</v>
      </c>
      <c r="V111" s="280"/>
      <c r="W111" s="76"/>
      <c r="X111" s="76"/>
      <c r="Y111" s="76"/>
      <c r="Z111" s="76"/>
      <c r="AA111" s="76"/>
      <c r="AB111" s="76"/>
      <c r="AC111" s="76"/>
      <c r="AD111" s="76"/>
      <c r="AE111" s="76"/>
      <c r="AF111" s="76"/>
      <c r="AG111" s="76"/>
      <c r="AH111" s="76"/>
      <c r="AI111" s="76"/>
      <c r="AJ111" s="76"/>
      <c r="AK111" s="76"/>
      <c r="AL111" s="76"/>
      <c r="AM111" s="76"/>
      <c r="AN111" s="76"/>
      <c r="AO111" s="76"/>
      <c r="AP111" s="76"/>
      <c r="AQ111" s="76"/>
      <c r="AR111" s="76"/>
      <c r="AS111" s="76"/>
      <c r="AT111" s="76"/>
      <c r="AU111" s="76"/>
      <c r="AV111" s="76"/>
      <c r="AW111" s="76"/>
      <c r="AX111" s="76"/>
      <c r="AY111" s="76"/>
    </row>
    <row r="112" spans="1:62" s="52" customFormat="1" ht="14.25" customHeight="1" x14ac:dyDescent="0.2">
      <c r="A112" s="37">
        <v>81</v>
      </c>
      <c r="B112" s="38" t="s">
        <v>135</v>
      </c>
      <c r="C112" s="39">
        <v>3.46</v>
      </c>
      <c r="D112" s="39"/>
      <c r="E112" s="39">
        <v>0.3</v>
      </c>
      <c r="F112" s="39"/>
      <c r="G112" s="41">
        <v>0.2</v>
      </c>
      <c r="H112" s="39"/>
      <c r="I112" s="40">
        <v>50</v>
      </c>
      <c r="J112" s="42">
        <f t="shared" si="10"/>
        <v>1.73</v>
      </c>
      <c r="K112" s="43"/>
      <c r="L112" s="42"/>
      <c r="M112" s="44">
        <v>0.3</v>
      </c>
      <c r="N112" s="45">
        <f t="shared" si="9"/>
        <v>2.5299999999999998</v>
      </c>
      <c r="O112" s="45">
        <f t="shared" si="7"/>
        <v>5.99</v>
      </c>
      <c r="P112" s="46">
        <f t="shared" si="11"/>
        <v>539100</v>
      </c>
      <c r="Q112" s="46">
        <f t="shared" si="12"/>
        <v>32697</v>
      </c>
      <c r="R112" s="46">
        <f t="shared" si="13"/>
        <v>506403</v>
      </c>
      <c r="S112" s="47">
        <v>6</v>
      </c>
      <c r="T112" s="47">
        <f t="shared" si="14"/>
        <v>3038418</v>
      </c>
      <c r="U112" s="48" t="s">
        <v>57</v>
      </c>
      <c r="V112" s="280"/>
      <c r="W112" s="78"/>
      <c r="X112" s="78"/>
      <c r="Y112" s="78"/>
      <c r="Z112" s="78"/>
      <c r="AA112" s="78"/>
      <c r="AB112" s="78"/>
      <c r="AC112" s="78"/>
      <c r="AD112" s="78"/>
      <c r="AE112" s="78"/>
      <c r="AF112" s="78"/>
      <c r="AG112" s="78"/>
      <c r="AH112" s="78"/>
      <c r="AI112" s="78"/>
      <c r="AJ112" s="78"/>
      <c r="AK112" s="78"/>
      <c r="AL112" s="78"/>
      <c r="AM112" s="78"/>
      <c r="AN112" s="78"/>
      <c r="AO112" s="78"/>
      <c r="AP112" s="78"/>
      <c r="AQ112" s="78"/>
      <c r="AR112" s="78"/>
      <c r="AS112" s="78"/>
      <c r="AT112" s="78"/>
      <c r="AU112" s="78"/>
      <c r="AV112" s="78"/>
      <c r="AW112" s="78"/>
      <c r="AX112" s="78"/>
    </row>
    <row r="113" spans="1:62" s="52" customFormat="1" ht="14.25" customHeight="1" x14ac:dyDescent="0.2">
      <c r="A113" s="37">
        <v>82</v>
      </c>
      <c r="B113" s="38" t="s">
        <v>136</v>
      </c>
      <c r="C113" s="88">
        <v>2.86</v>
      </c>
      <c r="D113" s="88"/>
      <c r="E113" s="40">
        <v>0.3</v>
      </c>
      <c r="F113" s="88"/>
      <c r="G113" s="41"/>
      <c r="H113" s="39"/>
      <c r="I113" s="40">
        <v>40</v>
      </c>
      <c r="J113" s="42">
        <f t="shared" si="10"/>
        <v>1.1439999999999999</v>
      </c>
      <c r="K113" s="43"/>
      <c r="L113" s="89"/>
      <c r="M113" s="90"/>
      <c r="N113" s="45">
        <f t="shared" si="9"/>
        <v>1.444</v>
      </c>
      <c r="O113" s="45">
        <f t="shared" si="7"/>
        <v>4.3040000000000003</v>
      </c>
      <c r="P113" s="46">
        <f t="shared" si="11"/>
        <v>387360</v>
      </c>
      <c r="Q113" s="46">
        <f t="shared" si="12"/>
        <v>27027</v>
      </c>
      <c r="R113" s="46">
        <f t="shared" si="13"/>
        <v>360333</v>
      </c>
      <c r="S113" s="47">
        <v>6</v>
      </c>
      <c r="T113" s="47">
        <f t="shared" si="14"/>
        <v>2161998</v>
      </c>
      <c r="U113" s="48"/>
      <c r="V113" s="280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</row>
    <row r="114" spans="1:62" ht="14.25" customHeight="1" x14ac:dyDescent="0.2">
      <c r="A114" s="37">
        <v>83</v>
      </c>
      <c r="B114" s="38" t="s">
        <v>137</v>
      </c>
      <c r="C114" s="39">
        <v>4.0599999999999996</v>
      </c>
      <c r="D114" s="39"/>
      <c r="E114" s="40">
        <v>0.3</v>
      </c>
      <c r="F114" s="39"/>
      <c r="G114" s="41">
        <v>0.2</v>
      </c>
      <c r="H114" s="39"/>
      <c r="I114" s="39">
        <v>50</v>
      </c>
      <c r="J114" s="42">
        <f t="shared" si="10"/>
        <v>2.1923999999999997</v>
      </c>
      <c r="K114" s="43">
        <v>8</v>
      </c>
      <c r="L114" s="42">
        <f>C114*K114/100</f>
        <v>0.32479999999999998</v>
      </c>
      <c r="M114" s="44"/>
      <c r="N114" s="45">
        <f t="shared" si="9"/>
        <v>3.0171999999999999</v>
      </c>
      <c r="O114" s="45">
        <f t="shared" ref="O114:O133" si="15">N114+C114</f>
        <v>7.0771999999999995</v>
      </c>
      <c r="P114" s="46">
        <f t="shared" si="11"/>
        <v>636948</v>
      </c>
      <c r="Q114" s="46">
        <f t="shared" si="12"/>
        <v>41436.359999999993</v>
      </c>
      <c r="R114" s="46">
        <f t="shared" si="13"/>
        <v>595511.64</v>
      </c>
      <c r="S114" s="47">
        <v>5</v>
      </c>
      <c r="T114" s="47">
        <f t="shared" si="14"/>
        <v>2977558.2</v>
      </c>
      <c r="U114" s="48"/>
      <c r="V114" s="280">
        <f>T114+T115</f>
        <v>3578167.17</v>
      </c>
      <c r="AY114" s="11"/>
      <c r="BJ114" s="12"/>
    </row>
    <row r="115" spans="1:62" ht="14.25" customHeight="1" x14ac:dyDescent="0.2">
      <c r="A115" s="37"/>
      <c r="B115" s="38" t="s">
        <v>137</v>
      </c>
      <c r="C115" s="39">
        <v>4.0599999999999996</v>
      </c>
      <c r="D115" s="39"/>
      <c r="E115" s="40">
        <v>0.3</v>
      </c>
      <c r="F115" s="39"/>
      <c r="G115" s="41">
        <v>0.2</v>
      </c>
      <c r="H115" s="39"/>
      <c r="I115" s="39">
        <v>50</v>
      </c>
      <c r="J115" s="42">
        <f>(C115+D115+L115)*I115/100</f>
        <v>2.2126999999999999</v>
      </c>
      <c r="K115" s="43">
        <v>9</v>
      </c>
      <c r="L115" s="42">
        <f>C115*K115/100</f>
        <v>0.3654</v>
      </c>
      <c r="M115" s="44"/>
      <c r="N115" s="45">
        <f>(D115+E115+F115+G115+J115+L115+M115)</f>
        <v>3.0781000000000001</v>
      </c>
      <c r="O115" s="45">
        <f>N115+C115</f>
        <v>7.1380999999999997</v>
      </c>
      <c r="P115" s="46">
        <f>O115*90000</f>
        <v>642429</v>
      </c>
      <c r="Q115" s="46">
        <f>(C115+D115+L115)*90000*10.5%</f>
        <v>41820.03</v>
      </c>
      <c r="R115" s="46">
        <f>P115-Q115</f>
        <v>600608.97</v>
      </c>
      <c r="S115" s="47">
        <v>1</v>
      </c>
      <c r="T115" s="47">
        <f>R115*S115</f>
        <v>600608.97</v>
      </c>
      <c r="U115" s="48" t="s">
        <v>35</v>
      </c>
      <c r="V115" s="280"/>
      <c r="AY115" s="11"/>
      <c r="BJ115" s="12"/>
    </row>
    <row r="116" spans="1:62" s="77" customFormat="1" ht="14.25" customHeight="1" x14ac:dyDescent="0.2">
      <c r="A116" s="37">
        <v>84</v>
      </c>
      <c r="B116" s="38" t="s">
        <v>138</v>
      </c>
      <c r="C116" s="49">
        <v>4.0599999999999996</v>
      </c>
      <c r="D116" s="39"/>
      <c r="E116" s="39">
        <v>0.3</v>
      </c>
      <c r="F116" s="39">
        <v>0.1</v>
      </c>
      <c r="G116" s="41"/>
      <c r="H116" s="39"/>
      <c r="I116" s="39">
        <v>40</v>
      </c>
      <c r="J116" s="42">
        <f t="shared" si="10"/>
        <v>1.7863999999999998</v>
      </c>
      <c r="K116" s="43">
        <v>10</v>
      </c>
      <c r="L116" s="42">
        <f>C116*K116/100</f>
        <v>0.40599999999999992</v>
      </c>
      <c r="M116" s="44"/>
      <c r="N116" s="45">
        <f t="shared" si="9"/>
        <v>2.5923999999999996</v>
      </c>
      <c r="O116" s="45">
        <f t="shared" si="15"/>
        <v>6.6523999999999992</v>
      </c>
      <c r="P116" s="46">
        <f t="shared" si="11"/>
        <v>598715.99999999988</v>
      </c>
      <c r="Q116" s="46">
        <f t="shared" si="12"/>
        <v>42203.69999999999</v>
      </c>
      <c r="R116" s="46">
        <f t="shared" si="13"/>
        <v>556512.29999999993</v>
      </c>
      <c r="S116" s="47">
        <v>5</v>
      </c>
      <c r="T116" s="47">
        <f t="shared" si="14"/>
        <v>2782561.4999999995</v>
      </c>
      <c r="U116" s="48"/>
      <c r="V116" s="280">
        <f>T116+T117</f>
        <v>3343805.7299999995</v>
      </c>
      <c r="W116" s="76"/>
      <c r="X116" s="76"/>
      <c r="Y116" s="76"/>
      <c r="Z116" s="76"/>
      <c r="AA116" s="76"/>
      <c r="AB116" s="76"/>
      <c r="AC116" s="76"/>
      <c r="AD116" s="76"/>
      <c r="AE116" s="76"/>
      <c r="AF116" s="76"/>
      <c r="AG116" s="76"/>
      <c r="AH116" s="76"/>
      <c r="AI116" s="76"/>
      <c r="AJ116" s="76"/>
      <c r="AK116" s="76"/>
      <c r="AL116" s="76"/>
      <c r="AM116" s="76"/>
      <c r="AN116" s="76"/>
      <c r="AO116" s="76"/>
      <c r="AP116" s="76"/>
      <c r="AQ116" s="76"/>
      <c r="AR116" s="76"/>
      <c r="AS116" s="76"/>
      <c r="AT116" s="76"/>
      <c r="AU116" s="76"/>
      <c r="AV116" s="76"/>
      <c r="AW116" s="76"/>
      <c r="AX116" s="76"/>
      <c r="AY116" s="76"/>
    </row>
    <row r="117" spans="1:62" s="77" customFormat="1" ht="14.25" customHeight="1" x14ac:dyDescent="0.2">
      <c r="A117" s="37"/>
      <c r="B117" s="38" t="s">
        <v>138</v>
      </c>
      <c r="C117" s="49">
        <v>4.0599999999999996</v>
      </c>
      <c r="D117" s="39"/>
      <c r="E117" s="39">
        <v>0.3</v>
      </c>
      <c r="F117" s="39">
        <v>0.1</v>
      </c>
      <c r="G117" s="41"/>
      <c r="H117" s="39"/>
      <c r="I117" s="39">
        <v>40</v>
      </c>
      <c r="J117" s="42">
        <f>(C117+D117+L117)*I117/100</f>
        <v>1.8026399999999998</v>
      </c>
      <c r="K117" s="43">
        <v>11</v>
      </c>
      <c r="L117" s="42">
        <f>C117*K117/100</f>
        <v>0.44659999999999994</v>
      </c>
      <c r="M117" s="44"/>
      <c r="N117" s="45">
        <f>(D117+E117+F117+G117+J117+L117+M117)</f>
        <v>2.6492399999999998</v>
      </c>
      <c r="O117" s="45">
        <f>N117+C117</f>
        <v>6.7092399999999994</v>
      </c>
      <c r="P117" s="46">
        <f>O117*90000</f>
        <v>603831.6</v>
      </c>
      <c r="Q117" s="46">
        <f>(C117+D117+L117)*90000*10.5%</f>
        <v>42587.369999999995</v>
      </c>
      <c r="R117" s="46">
        <f>P117-Q117</f>
        <v>561244.23</v>
      </c>
      <c r="S117" s="47">
        <v>1</v>
      </c>
      <c r="T117" s="47">
        <f>R117*S117</f>
        <v>561244.23</v>
      </c>
      <c r="U117" s="48" t="s">
        <v>35</v>
      </c>
      <c r="V117" s="280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</row>
    <row r="118" spans="1:62" s="77" customFormat="1" ht="14.25" customHeight="1" x14ac:dyDescent="0.2">
      <c r="A118" s="37">
        <v>85</v>
      </c>
      <c r="B118" s="38" t="s">
        <v>139</v>
      </c>
      <c r="C118" s="39">
        <v>2.66</v>
      </c>
      <c r="D118" s="39"/>
      <c r="E118" s="40">
        <v>0.3</v>
      </c>
      <c r="F118" s="40"/>
      <c r="G118" s="41">
        <v>0.2</v>
      </c>
      <c r="H118" s="40"/>
      <c r="I118" s="39">
        <v>50</v>
      </c>
      <c r="J118" s="42">
        <f t="shared" si="10"/>
        <v>1.33</v>
      </c>
      <c r="K118" s="43"/>
      <c r="L118" s="50"/>
      <c r="M118" s="51"/>
      <c r="N118" s="45">
        <f t="shared" si="9"/>
        <v>1.83</v>
      </c>
      <c r="O118" s="45">
        <f t="shared" si="15"/>
        <v>4.49</v>
      </c>
      <c r="P118" s="46">
        <f t="shared" si="11"/>
        <v>404100</v>
      </c>
      <c r="Q118" s="46">
        <f t="shared" si="12"/>
        <v>25137</v>
      </c>
      <c r="R118" s="46">
        <f t="shared" si="13"/>
        <v>378963</v>
      </c>
      <c r="S118" s="47">
        <v>4</v>
      </c>
      <c r="T118" s="47">
        <f t="shared" si="14"/>
        <v>1515852</v>
      </c>
      <c r="U118" s="48"/>
      <c r="V118" s="280">
        <f>T118+T119</f>
        <v>2323998</v>
      </c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</row>
    <row r="119" spans="1:62" s="77" customFormat="1" ht="14.25" customHeight="1" x14ac:dyDescent="0.2">
      <c r="A119" s="37"/>
      <c r="B119" s="38" t="s">
        <v>139</v>
      </c>
      <c r="C119" s="39">
        <v>2.86</v>
      </c>
      <c r="D119" s="39"/>
      <c r="E119" s="40">
        <v>0.3</v>
      </c>
      <c r="F119" s="40"/>
      <c r="G119" s="41">
        <v>0.2</v>
      </c>
      <c r="H119" s="40"/>
      <c r="I119" s="39">
        <v>50</v>
      </c>
      <c r="J119" s="42">
        <f>(C119+D119+L119)*I119/100</f>
        <v>1.43</v>
      </c>
      <c r="K119" s="43"/>
      <c r="L119" s="50"/>
      <c r="M119" s="51"/>
      <c r="N119" s="45">
        <f>(D119+E119+F119+G119+J119+L119+M119)</f>
        <v>1.93</v>
      </c>
      <c r="O119" s="45">
        <f>N119+C119</f>
        <v>4.79</v>
      </c>
      <c r="P119" s="46">
        <f>O119*90000</f>
        <v>431100</v>
      </c>
      <c r="Q119" s="46">
        <f>(C119+D119+L119)*90000*10.5%</f>
        <v>27027</v>
      </c>
      <c r="R119" s="46">
        <f>P119-Q119</f>
        <v>404073</v>
      </c>
      <c r="S119" s="47">
        <v>2</v>
      </c>
      <c r="T119" s="47">
        <f>R119*S119</f>
        <v>808146</v>
      </c>
      <c r="U119" s="48" t="s">
        <v>140</v>
      </c>
      <c r="V119" s="280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</row>
    <row r="120" spans="1:62" s="77" customFormat="1" ht="14.25" customHeight="1" x14ac:dyDescent="0.2">
      <c r="A120" s="37">
        <v>86</v>
      </c>
      <c r="B120" s="38" t="s">
        <v>141</v>
      </c>
      <c r="C120" s="39">
        <v>2.46</v>
      </c>
      <c r="D120" s="39"/>
      <c r="E120" s="40">
        <v>0.3</v>
      </c>
      <c r="F120" s="39"/>
      <c r="G120" s="41"/>
      <c r="H120" s="39"/>
      <c r="I120" s="39">
        <v>40</v>
      </c>
      <c r="J120" s="42">
        <f t="shared" si="10"/>
        <v>0.9840000000000001</v>
      </c>
      <c r="K120" s="43"/>
      <c r="L120" s="49"/>
      <c r="M120" s="44"/>
      <c r="N120" s="45">
        <f t="shared" si="9"/>
        <v>1.284</v>
      </c>
      <c r="O120" s="45">
        <f t="shared" si="15"/>
        <v>3.7439999999999998</v>
      </c>
      <c r="P120" s="46">
        <f t="shared" si="11"/>
        <v>336960</v>
      </c>
      <c r="Q120" s="46">
        <f t="shared" si="12"/>
        <v>23247</v>
      </c>
      <c r="R120" s="46">
        <f t="shared" si="13"/>
        <v>313713</v>
      </c>
      <c r="S120" s="47">
        <v>6</v>
      </c>
      <c r="T120" s="47">
        <f t="shared" si="14"/>
        <v>1882278</v>
      </c>
      <c r="U120" s="48"/>
      <c r="V120" s="280"/>
      <c r="W120" s="76"/>
      <c r="X120" s="76"/>
      <c r="Y120" s="76"/>
      <c r="Z120" s="76"/>
      <c r="AA120" s="76"/>
      <c r="AB120" s="76"/>
      <c r="AC120" s="76"/>
      <c r="AD120" s="76"/>
      <c r="AE120" s="76"/>
      <c r="AF120" s="76"/>
      <c r="AG120" s="76"/>
      <c r="AH120" s="76"/>
      <c r="AI120" s="76"/>
      <c r="AJ120" s="76"/>
      <c r="AK120" s="76"/>
      <c r="AL120" s="76"/>
      <c r="AM120" s="76"/>
      <c r="AN120" s="76"/>
      <c r="AO120" s="76"/>
      <c r="AP120" s="76"/>
      <c r="AQ120" s="76"/>
      <c r="AR120" s="76"/>
      <c r="AS120" s="76"/>
      <c r="AT120" s="76"/>
      <c r="AU120" s="76"/>
      <c r="AV120" s="76"/>
      <c r="AW120" s="76"/>
      <c r="AX120" s="76"/>
      <c r="AY120" s="76"/>
    </row>
    <row r="121" spans="1:62" ht="14.25" customHeight="1" x14ac:dyDescent="0.2">
      <c r="A121" s="37">
        <v>87</v>
      </c>
      <c r="B121" s="38" t="s">
        <v>142</v>
      </c>
      <c r="C121" s="39">
        <v>4.0599999999999996</v>
      </c>
      <c r="D121" s="39"/>
      <c r="E121" s="40">
        <v>0.3</v>
      </c>
      <c r="F121" s="39"/>
      <c r="G121" s="41">
        <v>0.2</v>
      </c>
      <c r="H121" s="39"/>
      <c r="I121" s="39">
        <v>40</v>
      </c>
      <c r="J121" s="42">
        <f t="shared" si="10"/>
        <v>1.6239999999999997</v>
      </c>
      <c r="K121" s="43"/>
      <c r="L121" s="49"/>
      <c r="M121" s="44"/>
      <c r="N121" s="45">
        <f t="shared" si="9"/>
        <v>2.1239999999999997</v>
      </c>
      <c r="O121" s="45">
        <f t="shared" si="15"/>
        <v>6.1839999999999993</v>
      </c>
      <c r="P121" s="46">
        <f t="shared" si="11"/>
        <v>556559.99999999988</v>
      </c>
      <c r="Q121" s="46">
        <f t="shared" si="12"/>
        <v>38366.999999999993</v>
      </c>
      <c r="R121" s="46">
        <f t="shared" si="13"/>
        <v>518192.99999999988</v>
      </c>
      <c r="S121" s="47">
        <v>6</v>
      </c>
      <c r="T121" s="47">
        <f t="shared" si="14"/>
        <v>3109157.9999999991</v>
      </c>
      <c r="U121" s="48"/>
      <c r="V121" s="280"/>
      <c r="AY121" s="11"/>
      <c r="BJ121" s="12"/>
    </row>
    <row r="122" spans="1:62" ht="14.25" customHeight="1" x14ac:dyDescent="0.2">
      <c r="A122" s="37">
        <v>88</v>
      </c>
      <c r="B122" s="38" t="s">
        <v>143</v>
      </c>
      <c r="C122" s="39">
        <v>4.0599999999999996</v>
      </c>
      <c r="D122" s="39"/>
      <c r="E122" s="39">
        <v>0.3</v>
      </c>
      <c r="F122" s="39">
        <v>0.1</v>
      </c>
      <c r="G122" s="41"/>
      <c r="H122" s="39"/>
      <c r="I122" s="40">
        <v>40</v>
      </c>
      <c r="J122" s="42">
        <f t="shared" si="10"/>
        <v>1.7539199999999997</v>
      </c>
      <c r="K122" s="43">
        <v>8</v>
      </c>
      <c r="L122" s="42">
        <f>C122*K122/100</f>
        <v>0.32479999999999998</v>
      </c>
      <c r="M122" s="44"/>
      <c r="N122" s="45">
        <f t="shared" si="9"/>
        <v>2.47872</v>
      </c>
      <c r="O122" s="45">
        <f t="shared" si="15"/>
        <v>6.5387199999999996</v>
      </c>
      <c r="P122" s="46">
        <f t="shared" si="11"/>
        <v>588484.79999999993</v>
      </c>
      <c r="Q122" s="46">
        <f t="shared" si="12"/>
        <v>41436.359999999993</v>
      </c>
      <c r="R122" s="46">
        <f t="shared" si="13"/>
        <v>547048.43999999994</v>
      </c>
      <c r="S122" s="47">
        <v>6</v>
      </c>
      <c r="T122" s="47">
        <f t="shared" si="14"/>
        <v>3282290.6399999997</v>
      </c>
      <c r="U122" s="48" t="s">
        <v>79</v>
      </c>
      <c r="V122" s="280"/>
    </row>
    <row r="123" spans="1:62" s="12" customFormat="1" ht="14.25" customHeight="1" x14ac:dyDescent="0.2">
      <c r="A123" s="37">
        <v>89</v>
      </c>
      <c r="B123" s="66" t="s">
        <v>144</v>
      </c>
      <c r="C123" s="39">
        <v>2.86</v>
      </c>
      <c r="D123" s="40"/>
      <c r="E123" s="40">
        <v>0.3</v>
      </c>
      <c r="F123" s="39">
        <v>0.1</v>
      </c>
      <c r="G123" s="41"/>
      <c r="H123" s="39"/>
      <c r="I123" s="40">
        <v>40</v>
      </c>
      <c r="J123" s="42">
        <f t="shared" si="10"/>
        <v>1.1439999999999999</v>
      </c>
      <c r="K123" s="43"/>
      <c r="L123" s="49"/>
      <c r="M123" s="44"/>
      <c r="N123" s="45">
        <f t="shared" si="9"/>
        <v>1.544</v>
      </c>
      <c r="O123" s="45">
        <f t="shared" si="15"/>
        <v>4.4039999999999999</v>
      </c>
      <c r="P123" s="46">
        <f t="shared" si="11"/>
        <v>396360</v>
      </c>
      <c r="Q123" s="46">
        <f t="shared" si="12"/>
        <v>27027</v>
      </c>
      <c r="R123" s="46">
        <f t="shared" si="13"/>
        <v>369333</v>
      </c>
      <c r="S123" s="47">
        <v>6</v>
      </c>
      <c r="T123" s="47">
        <f t="shared" si="14"/>
        <v>2215998</v>
      </c>
      <c r="U123" s="48"/>
      <c r="V123" s="280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</row>
    <row r="124" spans="1:62" s="77" customFormat="1" ht="14.25" customHeight="1" x14ac:dyDescent="0.2">
      <c r="A124" s="37">
        <v>90</v>
      </c>
      <c r="B124" s="38" t="s">
        <v>145</v>
      </c>
      <c r="C124" s="49">
        <v>3.63</v>
      </c>
      <c r="D124" s="39"/>
      <c r="E124" s="39">
        <v>0.3</v>
      </c>
      <c r="F124" s="39"/>
      <c r="G124" s="41">
        <v>0.2</v>
      </c>
      <c r="H124" s="39"/>
      <c r="I124" s="39">
        <v>40</v>
      </c>
      <c r="J124" s="42">
        <f t="shared" si="10"/>
        <v>1.452</v>
      </c>
      <c r="K124" s="43"/>
      <c r="L124" s="42"/>
      <c r="M124" s="44"/>
      <c r="N124" s="45">
        <f t="shared" si="9"/>
        <v>1.952</v>
      </c>
      <c r="O124" s="45">
        <f t="shared" si="15"/>
        <v>5.5819999999999999</v>
      </c>
      <c r="P124" s="46">
        <f t="shared" si="11"/>
        <v>502380</v>
      </c>
      <c r="Q124" s="46">
        <f t="shared" si="12"/>
        <v>34303.5</v>
      </c>
      <c r="R124" s="46">
        <f t="shared" si="13"/>
        <v>468076.5</v>
      </c>
      <c r="S124" s="47">
        <v>6</v>
      </c>
      <c r="T124" s="47">
        <f t="shared" si="14"/>
        <v>2808459</v>
      </c>
      <c r="U124" s="48"/>
      <c r="V124" s="280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</row>
    <row r="125" spans="1:62" s="77" customFormat="1" ht="14.25" customHeight="1" x14ac:dyDescent="0.2">
      <c r="A125" s="37">
        <v>91</v>
      </c>
      <c r="B125" s="38" t="s">
        <v>146</v>
      </c>
      <c r="C125" s="39">
        <v>3.86</v>
      </c>
      <c r="D125" s="39"/>
      <c r="E125" s="40">
        <v>0.3</v>
      </c>
      <c r="F125" s="39"/>
      <c r="G125" s="41">
        <v>0.2</v>
      </c>
      <c r="H125" s="39"/>
      <c r="I125" s="40">
        <v>40</v>
      </c>
      <c r="J125" s="42">
        <f t="shared" si="10"/>
        <v>1.544</v>
      </c>
      <c r="K125" s="43"/>
      <c r="L125" s="42"/>
      <c r="M125" s="44"/>
      <c r="N125" s="45">
        <f t="shared" si="9"/>
        <v>2.044</v>
      </c>
      <c r="O125" s="45">
        <f t="shared" si="15"/>
        <v>5.9039999999999999</v>
      </c>
      <c r="P125" s="46">
        <f t="shared" si="11"/>
        <v>531360</v>
      </c>
      <c r="Q125" s="46">
        <f t="shared" si="12"/>
        <v>36477</v>
      </c>
      <c r="R125" s="46">
        <f t="shared" si="13"/>
        <v>494883</v>
      </c>
      <c r="S125" s="47">
        <v>6</v>
      </c>
      <c r="T125" s="47">
        <f t="shared" si="14"/>
        <v>2969298</v>
      </c>
      <c r="U125" s="48"/>
      <c r="V125" s="280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</row>
    <row r="126" spans="1:62" s="12" customFormat="1" ht="14.25" customHeight="1" x14ac:dyDescent="0.2">
      <c r="A126" s="37">
        <v>92</v>
      </c>
      <c r="B126" s="91" t="s">
        <v>147</v>
      </c>
      <c r="C126" s="56">
        <v>3.33</v>
      </c>
      <c r="D126" s="41">
        <v>0.4</v>
      </c>
      <c r="E126" s="41">
        <v>0.3</v>
      </c>
      <c r="F126" s="92"/>
      <c r="G126" s="41"/>
      <c r="H126" s="58"/>
      <c r="I126" s="41">
        <v>40</v>
      </c>
      <c r="J126" s="57">
        <f t="shared" si="10"/>
        <v>1.492</v>
      </c>
      <c r="K126" s="93"/>
      <c r="L126" s="57"/>
      <c r="M126" s="41">
        <v>0.3</v>
      </c>
      <c r="N126" s="59">
        <f t="shared" ref="N126:N133" si="16">(D126+E126+F126+G126+J126+L126+M126+H126)</f>
        <v>2.492</v>
      </c>
      <c r="O126" s="59">
        <f t="shared" si="15"/>
        <v>5.8220000000000001</v>
      </c>
      <c r="P126" s="46">
        <f t="shared" si="11"/>
        <v>523980</v>
      </c>
      <c r="Q126" s="46">
        <f t="shared" si="12"/>
        <v>35248.5</v>
      </c>
      <c r="R126" s="46">
        <f t="shared" si="13"/>
        <v>488731.5</v>
      </c>
      <c r="S126" s="47">
        <v>6</v>
      </c>
      <c r="T126" s="47">
        <f t="shared" si="14"/>
        <v>2932389</v>
      </c>
      <c r="U126" s="48"/>
      <c r="V126" s="280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</row>
    <row r="127" spans="1:62" s="12" customFormat="1" ht="14.25" customHeight="1" x14ac:dyDescent="0.2">
      <c r="A127" s="37">
        <v>93</v>
      </c>
      <c r="B127" s="91" t="s">
        <v>148</v>
      </c>
      <c r="C127" s="56">
        <v>2.34</v>
      </c>
      <c r="D127" s="41"/>
      <c r="E127" s="41">
        <v>0.3</v>
      </c>
      <c r="F127" s="92"/>
      <c r="G127" s="41"/>
      <c r="H127" s="58"/>
      <c r="I127" s="41">
        <v>20</v>
      </c>
      <c r="J127" s="57">
        <f t="shared" si="10"/>
        <v>0.46799999999999997</v>
      </c>
      <c r="K127" s="93"/>
      <c r="L127" s="57"/>
      <c r="M127" s="41"/>
      <c r="N127" s="59">
        <f t="shared" si="16"/>
        <v>0.76800000000000002</v>
      </c>
      <c r="O127" s="59">
        <f t="shared" si="15"/>
        <v>3.1079999999999997</v>
      </c>
      <c r="P127" s="46">
        <f t="shared" si="11"/>
        <v>279719.99999999994</v>
      </c>
      <c r="Q127" s="46">
        <f t="shared" si="12"/>
        <v>22113</v>
      </c>
      <c r="R127" s="46">
        <f t="shared" si="13"/>
        <v>257606.99999999994</v>
      </c>
      <c r="S127" s="47">
        <v>6</v>
      </c>
      <c r="T127" s="47">
        <f t="shared" si="14"/>
        <v>1545641.9999999995</v>
      </c>
      <c r="U127" s="48"/>
      <c r="V127" s="280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</row>
    <row r="128" spans="1:62" s="12" customFormat="1" ht="14.25" customHeight="1" x14ac:dyDescent="0.2">
      <c r="A128" s="37">
        <v>94</v>
      </c>
      <c r="B128" s="91" t="s">
        <v>149</v>
      </c>
      <c r="C128" s="56">
        <v>2.34</v>
      </c>
      <c r="D128" s="41"/>
      <c r="E128" s="41">
        <v>0.3</v>
      </c>
      <c r="F128" s="92"/>
      <c r="G128" s="41"/>
      <c r="H128" s="58"/>
      <c r="I128" s="41">
        <v>40</v>
      </c>
      <c r="J128" s="57">
        <f t="shared" si="10"/>
        <v>0.93599999999999994</v>
      </c>
      <c r="K128" s="93"/>
      <c r="L128" s="57"/>
      <c r="M128" s="41"/>
      <c r="N128" s="62">
        <f t="shared" si="16"/>
        <v>1.236</v>
      </c>
      <c r="O128" s="62">
        <f t="shared" si="15"/>
        <v>3.5759999999999996</v>
      </c>
      <c r="P128" s="46">
        <f t="shared" si="11"/>
        <v>321839.99999999994</v>
      </c>
      <c r="Q128" s="46">
        <f>(C128+D128+L128)*90000*10.5%</f>
        <v>22113</v>
      </c>
      <c r="R128" s="46">
        <f>P128-Q128</f>
        <v>299726.99999999994</v>
      </c>
      <c r="S128" s="47">
        <v>2</v>
      </c>
      <c r="T128" s="47">
        <f>R128*S128</f>
        <v>599453.99999999988</v>
      </c>
      <c r="U128" s="63" t="s">
        <v>52</v>
      </c>
      <c r="V128" s="280">
        <f>T128+T129</f>
        <v>1353402</v>
      </c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</row>
    <row r="129" spans="1:61" s="61" customFormat="1" ht="14.25" customHeight="1" x14ac:dyDescent="0.2">
      <c r="A129" s="37"/>
      <c r="B129" s="91" t="s">
        <v>149</v>
      </c>
      <c r="C129" s="56">
        <v>2.34</v>
      </c>
      <c r="D129" s="41"/>
      <c r="E129" s="41"/>
      <c r="F129" s="92"/>
      <c r="G129" s="41"/>
      <c r="H129" s="58"/>
      <c r="I129" s="41"/>
      <c r="J129" s="57">
        <f t="shared" si="10"/>
        <v>0</v>
      </c>
      <c r="K129" s="93"/>
      <c r="L129" s="57"/>
      <c r="M129" s="41"/>
      <c r="N129" s="62">
        <f t="shared" si="16"/>
        <v>0</v>
      </c>
      <c r="O129" s="62">
        <f t="shared" si="15"/>
        <v>2.34</v>
      </c>
      <c r="P129" s="46">
        <f t="shared" si="11"/>
        <v>210600</v>
      </c>
      <c r="Q129" s="46">
        <f t="shared" si="12"/>
        <v>22113</v>
      </c>
      <c r="R129" s="46">
        <f t="shared" si="13"/>
        <v>188487</v>
      </c>
      <c r="S129" s="47">
        <v>4</v>
      </c>
      <c r="T129" s="47">
        <f t="shared" si="14"/>
        <v>753948</v>
      </c>
      <c r="U129" s="63" t="s">
        <v>62</v>
      </c>
      <c r="V129" s="281"/>
      <c r="W129" s="60"/>
      <c r="X129" s="60"/>
      <c r="Y129" s="60"/>
      <c r="Z129" s="60"/>
      <c r="AA129" s="60"/>
      <c r="AB129" s="60"/>
      <c r="AC129" s="60"/>
      <c r="AD129" s="60"/>
      <c r="AE129" s="60"/>
      <c r="AF129" s="60"/>
      <c r="AG129" s="60"/>
      <c r="AH129" s="60"/>
      <c r="AI129" s="60"/>
      <c r="AJ129" s="60"/>
      <c r="AK129" s="60"/>
      <c r="AL129" s="60"/>
      <c r="AM129" s="60"/>
      <c r="AN129" s="60"/>
      <c r="AO129" s="60"/>
      <c r="AP129" s="60"/>
      <c r="AQ129" s="60"/>
      <c r="AR129" s="60"/>
      <c r="AS129" s="60"/>
      <c r="AT129" s="60"/>
      <c r="AU129" s="60"/>
      <c r="AV129" s="60"/>
      <c r="AW129" s="60"/>
      <c r="AX129" s="60"/>
    </row>
    <row r="130" spans="1:61" s="61" customFormat="1" ht="14.25" customHeight="1" x14ac:dyDescent="0.2">
      <c r="A130" s="37">
        <v>95</v>
      </c>
      <c r="B130" s="38" t="s">
        <v>150</v>
      </c>
      <c r="C130" s="94">
        <v>2.25</v>
      </c>
      <c r="D130" s="41"/>
      <c r="E130" s="41">
        <v>0.3</v>
      </c>
      <c r="F130" s="92"/>
      <c r="G130" s="41">
        <v>0.2</v>
      </c>
      <c r="H130" s="94"/>
      <c r="I130" s="95">
        <v>20</v>
      </c>
      <c r="J130" s="57">
        <f t="shared" si="10"/>
        <v>0.45</v>
      </c>
      <c r="K130" s="93"/>
      <c r="L130" s="57"/>
      <c r="M130" s="41"/>
      <c r="N130" s="59">
        <f t="shared" si="16"/>
        <v>0.95</v>
      </c>
      <c r="O130" s="59">
        <f t="shared" si="15"/>
        <v>3.2</v>
      </c>
      <c r="P130" s="46">
        <f>O130*90000</f>
        <v>288000</v>
      </c>
      <c r="Q130" s="46">
        <f>(C130+D130+L130)*90000*10.5%</f>
        <v>21262.5</v>
      </c>
      <c r="R130" s="46">
        <f>P130-Q130</f>
        <v>266737.5</v>
      </c>
      <c r="S130" s="47">
        <v>6</v>
      </c>
      <c r="T130" s="47">
        <f>R130*S130</f>
        <v>1600425</v>
      </c>
      <c r="U130" s="96" t="s">
        <v>151</v>
      </c>
      <c r="V130" s="281"/>
      <c r="W130" s="60"/>
      <c r="X130" s="60"/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  <c r="AI130" s="60"/>
      <c r="AJ130" s="60"/>
      <c r="AK130" s="60"/>
      <c r="AL130" s="60"/>
      <c r="AM130" s="60"/>
      <c r="AN130" s="60"/>
      <c r="AO130" s="60"/>
      <c r="AP130" s="60"/>
      <c r="AQ130" s="60"/>
      <c r="AR130" s="60"/>
      <c r="AS130" s="60"/>
      <c r="AT130" s="60"/>
      <c r="AU130" s="60"/>
      <c r="AV130" s="60"/>
      <c r="AW130" s="60"/>
      <c r="AX130" s="60"/>
    </row>
    <row r="131" spans="1:61" s="61" customFormat="1" ht="14.25" customHeight="1" x14ac:dyDescent="0.2">
      <c r="A131" s="37">
        <v>96</v>
      </c>
      <c r="B131" s="38" t="s">
        <v>152</v>
      </c>
      <c r="C131" s="94">
        <v>1.5</v>
      </c>
      <c r="D131" s="41"/>
      <c r="E131" s="41">
        <v>0.3</v>
      </c>
      <c r="F131" s="92"/>
      <c r="G131" s="41"/>
      <c r="H131" s="94"/>
      <c r="I131" s="95">
        <v>40</v>
      </c>
      <c r="J131" s="57">
        <f t="shared" si="10"/>
        <v>0.6</v>
      </c>
      <c r="K131" s="93"/>
      <c r="L131" s="57"/>
      <c r="M131" s="41"/>
      <c r="N131" s="59">
        <f t="shared" si="16"/>
        <v>0.89999999999999991</v>
      </c>
      <c r="O131" s="59">
        <f t="shared" si="15"/>
        <v>2.4</v>
      </c>
      <c r="P131" s="46">
        <f>O131*90000</f>
        <v>216000</v>
      </c>
      <c r="Q131" s="46">
        <f>(C131+D131+L131)*90000*10.5%</f>
        <v>14175</v>
      </c>
      <c r="R131" s="46">
        <f>P131-Q131</f>
        <v>201825</v>
      </c>
      <c r="S131" s="47">
        <v>6</v>
      </c>
      <c r="T131" s="47">
        <f>R131*S131</f>
        <v>1210950</v>
      </c>
      <c r="U131" s="96" t="s">
        <v>151</v>
      </c>
      <c r="V131" s="281"/>
      <c r="W131" s="60"/>
      <c r="X131" s="60"/>
      <c r="Y131" s="60"/>
      <c r="Z131" s="60"/>
      <c r="AA131" s="60"/>
      <c r="AB131" s="60"/>
      <c r="AC131" s="60"/>
      <c r="AD131" s="60"/>
      <c r="AE131" s="60"/>
      <c r="AF131" s="60"/>
      <c r="AG131" s="60"/>
      <c r="AH131" s="60"/>
      <c r="AI131" s="60"/>
      <c r="AJ131" s="60"/>
      <c r="AK131" s="60"/>
      <c r="AL131" s="60"/>
      <c r="AM131" s="60"/>
      <c r="AN131" s="60"/>
      <c r="AO131" s="60"/>
      <c r="AP131" s="60"/>
      <c r="AQ131" s="60"/>
      <c r="AR131" s="60"/>
      <c r="AS131" s="60"/>
      <c r="AT131" s="60"/>
      <c r="AU131" s="60"/>
      <c r="AV131" s="60"/>
      <c r="AW131" s="60"/>
      <c r="AX131" s="60"/>
    </row>
    <row r="132" spans="1:61" s="61" customFormat="1" ht="14.25" customHeight="1" x14ac:dyDescent="0.2">
      <c r="A132" s="37">
        <v>97</v>
      </c>
      <c r="B132" s="38" t="s">
        <v>153</v>
      </c>
      <c r="C132" s="94">
        <v>2.0499999999999998</v>
      </c>
      <c r="D132" s="41"/>
      <c r="E132" s="41">
        <v>0.3</v>
      </c>
      <c r="F132" s="92"/>
      <c r="G132" s="41"/>
      <c r="H132" s="94"/>
      <c r="I132" s="95">
        <v>20</v>
      </c>
      <c r="J132" s="57">
        <f t="shared" si="10"/>
        <v>0.41</v>
      </c>
      <c r="K132" s="93"/>
      <c r="L132" s="57"/>
      <c r="M132" s="41"/>
      <c r="N132" s="59">
        <f t="shared" si="16"/>
        <v>0.71</v>
      </c>
      <c r="O132" s="59">
        <f t="shared" si="15"/>
        <v>2.76</v>
      </c>
      <c r="P132" s="46">
        <f>O132*90000</f>
        <v>248399.99999999997</v>
      </c>
      <c r="Q132" s="46">
        <f>(C132+D132+L132)*90000*10.5%</f>
        <v>19372.499999999996</v>
      </c>
      <c r="R132" s="46">
        <f>P132-Q132</f>
        <v>229027.49999999997</v>
      </c>
      <c r="S132" s="47">
        <v>6</v>
      </c>
      <c r="T132" s="47">
        <f>R132*S132</f>
        <v>1374164.9999999998</v>
      </c>
      <c r="U132" s="96" t="s">
        <v>151</v>
      </c>
      <c r="V132" s="281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0"/>
      <c r="AI132" s="60"/>
      <c r="AJ132" s="60"/>
      <c r="AK132" s="60"/>
      <c r="AL132" s="60"/>
      <c r="AM132" s="60"/>
      <c r="AN132" s="60"/>
      <c r="AO132" s="60"/>
      <c r="AP132" s="60"/>
      <c r="AQ132" s="60"/>
      <c r="AR132" s="60"/>
      <c r="AS132" s="60"/>
      <c r="AT132" s="60"/>
      <c r="AU132" s="60"/>
      <c r="AV132" s="60"/>
      <c r="AW132" s="60"/>
      <c r="AX132" s="60"/>
    </row>
    <row r="133" spans="1:61" s="61" customFormat="1" ht="14.25" customHeight="1" x14ac:dyDescent="0.2">
      <c r="A133" s="97">
        <v>98</v>
      </c>
      <c r="B133" s="98" t="s">
        <v>154</v>
      </c>
      <c r="C133" s="99">
        <v>2.34</v>
      </c>
      <c r="D133" s="100"/>
      <c r="E133" s="100"/>
      <c r="F133" s="101"/>
      <c r="G133" s="100"/>
      <c r="H133" s="102"/>
      <c r="I133" s="100"/>
      <c r="J133" s="103">
        <f t="shared" si="10"/>
        <v>0</v>
      </c>
      <c r="K133" s="104"/>
      <c r="L133" s="103"/>
      <c r="M133" s="100"/>
      <c r="N133" s="105">
        <f t="shared" si="16"/>
        <v>0</v>
      </c>
      <c r="O133" s="105">
        <f t="shared" si="15"/>
        <v>2.34</v>
      </c>
      <c r="P133" s="46">
        <f>O133*90000</f>
        <v>210600</v>
      </c>
      <c r="Q133" s="46">
        <f>(C133+D133+L133)*90000*10.5%</f>
        <v>22113</v>
      </c>
      <c r="R133" s="46">
        <f>P133-Q133</f>
        <v>188487</v>
      </c>
      <c r="S133" s="47">
        <v>6</v>
      </c>
      <c r="T133" s="47">
        <f>R133*S133</f>
        <v>1130922</v>
      </c>
      <c r="U133" s="96" t="s">
        <v>155</v>
      </c>
      <c r="V133" s="281"/>
      <c r="W133" s="60"/>
      <c r="X133" s="60"/>
      <c r="Y133" s="60"/>
      <c r="Z133" s="60"/>
      <c r="AA133" s="60"/>
      <c r="AB133" s="60"/>
      <c r="AC133" s="60"/>
      <c r="AD133" s="60"/>
      <c r="AE133" s="60"/>
      <c r="AF133" s="60"/>
      <c r="AG133" s="60"/>
      <c r="AH133" s="60"/>
      <c r="AI133" s="60"/>
      <c r="AJ133" s="60"/>
      <c r="AK133" s="60"/>
      <c r="AL133" s="60"/>
      <c r="AM133" s="60"/>
      <c r="AN133" s="60"/>
      <c r="AO133" s="60"/>
      <c r="AP133" s="60"/>
      <c r="AQ133" s="60"/>
      <c r="AR133" s="60"/>
      <c r="AS133" s="60"/>
      <c r="AT133" s="60"/>
      <c r="AU133" s="60"/>
      <c r="AV133" s="60"/>
      <c r="AW133" s="60"/>
      <c r="AX133" s="60"/>
    </row>
    <row r="134" spans="1:61" s="113" customFormat="1" ht="14.25" customHeight="1" x14ac:dyDescent="0.15">
      <c r="A134" s="106"/>
      <c r="B134" s="107" t="s">
        <v>156</v>
      </c>
      <c r="C134" s="108">
        <f>SUM(C8:C133)</f>
        <v>401.2199999999998</v>
      </c>
      <c r="D134" s="108">
        <f t="shared" ref="D134:O134" si="17">SUM(D8:D133)</f>
        <v>12.600000000000005</v>
      </c>
      <c r="E134" s="141">
        <f t="shared" si="17"/>
        <v>36.000000000000014</v>
      </c>
      <c r="F134" s="108">
        <f t="shared" si="17"/>
        <v>3.4</v>
      </c>
      <c r="G134" s="108">
        <f t="shared" si="17"/>
        <v>9.7999999999999954</v>
      </c>
      <c r="H134" s="108">
        <f t="shared" si="17"/>
        <v>0</v>
      </c>
      <c r="I134" s="108"/>
      <c r="J134" s="108">
        <f t="shared" si="17"/>
        <v>189.10446000000007</v>
      </c>
      <c r="K134" s="108"/>
      <c r="L134" s="108">
        <f t="shared" si="17"/>
        <v>7.1509999999999989</v>
      </c>
      <c r="M134" s="108">
        <f t="shared" si="17"/>
        <v>2.6999999999999997</v>
      </c>
      <c r="N134" s="108">
        <f t="shared" si="17"/>
        <v>260.75545999999986</v>
      </c>
      <c r="O134" s="108">
        <f t="shared" si="17"/>
        <v>661.97546000000011</v>
      </c>
      <c r="P134" s="109">
        <f>SUM(P8:P133)</f>
        <v>59577791.399999999</v>
      </c>
      <c r="Q134" s="109">
        <f>SUM(Q8:Q133)</f>
        <v>3972667.95</v>
      </c>
      <c r="R134" s="109">
        <f>SUM(R8:R133)</f>
        <v>55605123.449999988</v>
      </c>
      <c r="S134" s="109">
        <f>SUM(S8:S133)</f>
        <v>574</v>
      </c>
      <c r="T134" s="109">
        <f>SUM(T8:T133)</f>
        <v>249412158.72</v>
      </c>
      <c r="U134" s="110"/>
      <c r="V134" s="282">
        <f>T134+'[1]Truy lĩnh HĐ 1390000'!S39+'[1]Truy lĩnh HĐ 1390000'!S12</f>
        <v>254861298.72</v>
      </c>
      <c r="W134" s="111"/>
      <c r="X134" s="111"/>
      <c r="Y134" s="111"/>
      <c r="Z134" s="111"/>
      <c r="AA134" s="111"/>
      <c r="AB134" s="111"/>
      <c r="AC134" s="111"/>
      <c r="AD134" s="111"/>
      <c r="AE134" s="111"/>
      <c r="AF134" s="111"/>
      <c r="AG134" s="111"/>
      <c r="AH134" s="111"/>
      <c r="AI134" s="111"/>
      <c r="AJ134" s="111"/>
      <c r="AK134" s="111"/>
      <c r="AL134" s="111"/>
      <c r="AM134" s="111"/>
      <c r="AN134" s="111"/>
      <c r="AO134" s="111"/>
      <c r="AP134" s="111"/>
      <c r="AQ134" s="111"/>
      <c r="AR134" s="111"/>
      <c r="AS134" s="111"/>
      <c r="AT134" s="111"/>
      <c r="AU134" s="111"/>
      <c r="AV134" s="111"/>
      <c r="AW134" s="111"/>
      <c r="AX134" s="111"/>
      <c r="AY134" s="112"/>
      <c r="AZ134" s="112"/>
      <c r="BA134" s="112"/>
      <c r="BB134" s="112"/>
      <c r="BC134" s="112"/>
      <c r="BD134" s="112"/>
      <c r="BE134" s="112"/>
      <c r="BF134" s="112"/>
      <c r="BG134" s="112"/>
      <c r="BH134" s="112"/>
      <c r="BI134" s="112"/>
    </row>
    <row r="135" spans="1:61" s="113" customFormat="1" ht="14.25" customHeight="1" x14ac:dyDescent="0.15">
      <c r="A135" s="114" t="s">
        <v>157</v>
      </c>
      <c r="B135" s="18" t="s">
        <v>158</v>
      </c>
      <c r="C135" s="115"/>
      <c r="D135" s="115"/>
      <c r="E135" s="115"/>
      <c r="F135" s="115"/>
      <c r="G135" s="116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  <c r="R135" s="117"/>
      <c r="S135" s="117"/>
      <c r="T135" s="117"/>
      <c r="U135" s="118"/>
      <c r="V135" s="282"/>
      <c r="W135" s="111"/>
      <c r="X135" s="111"/>
      <c r="Y135" s="111"/>
      <c r="Z135" s="111"/>
      <c r="AA135" s="111"/>
      <c r="AB135" s="111"/>
      <c r="AC135" s="111"/>
      <c r="AD135" s="111"/>
      <c r="AE135" s="111"/>
      <c r="AF135" s="111"/>
      <c r="AG135" s="111"/>
      <c r="AH135" s="111"/>
      <c r="AI135" s="111"/>
      <c r="AJ135" s="111"/>
      <c r="AK135" s="111"/>
      <c r="AL135" s="111"/>
      <c r="AM135" s="111"/>
      <c r="AN135" s="111"/>
      <c r="AO135" s="111"/>
      <c r="AP135" s="111"/>
      <c r="AQ135" s="111"/>
      <c r="AR135" s="111"/>
      <c r="AS135" s="111"/>
      <c r="AT135" s="111"/>
      <c r="AU135" s="111"/>
      <c r="AV135" s="111"/>
      <c r="AW135" s="111"/>
      <c r="AX135" s="111"/>
      <c r="AY135" s="112"/>
      <c r="AZ135" s="112"/>
      <c r="BA135" s="112"/>
      <c r="BB135" s="112"/>
      <c r="BC135" s="112"/>
      <c r="BD135" s="112"/>
      <c r="BE135" s="112"/>
      <c r="BF135" s="112"/>
      <c r="BG135" s="112"/>
      <c r="BH135" s="112"/>
      <c r="BI135" s="112"/>
    </row>
    <row r="136" spans="1:61" s="113" customFormat="1" ht="14.25" customHeight="1" x14ac:dyDescent="0.2">
      <c r="A136" s="24">
        <v>1</v>
      </c>
      <c r="B136" s="119" t="s">
        <v>159</v>
      </c>
      <c r="C136" s="26">
        <v>6.78</v>
      </c>
      <c r="D136" s="26">
        <v>0.6</v>
      </c>
      <c r="E136" s="26">
        <v>0.3</v>
      </c>
      <c r="F136" s="120"/>
      <c r="G136" s="27">
        <v>0.2</v>
      </c>
      <c r="H136" s="31">
        <v>0.4</v>
      </c>
      <c r="I136" s="26">
        <v>40</v>
      </c>
      <c r="J136" s="28">
        <f>(C136+D136+L136)*I136/100</f>
        <v>3.1689599999999998</v>
      </c>
      <c r="K136" s="121">
        <v>8</v>
      </c>
      <c r="L136" s="28">
        <f>C136*K136/100</f>
        <v>0.54239999999999999</v>
      </c>
      <c r="M136" s="26">
        <v>0.3</v>
      </c>
      <c r="N136" s="32">
        <f>(D136+E136+F136+G136+J136+L136+M136+H136)</f>
        <v>5.5113599999999998</v>
      </c>
      <c r="O136" s="32">
        <f>N136+C136</f>
        <v>12.291360000000001</v>
      </c>
      <c r="P136" s="33">
        <f>O136*90000</f>
        <v>1106222.4000000001</v>
      </c>
      <c r="Q136" s="33">
        <f t="shared" ref="Q136:Q181" si="18">(C136+D136+L136)*90000*10.5%</f>
        <v>74866.679999999993</v>
      </c>
      <c r="R136" s="33">
        <f t="shared" ref="R136:R181" si="19">P136-Q136</f>
        <v>1031355.7200000002</v>
      </c>
      <c r="S136" s="34">
        <v>1</v>
      </c>
      <c r="T136" s="34">
        <f t="shared" ref="T136:T180" si="20">R136*S136</f>
        <v>1031355.7200000002</v>
      </c>
      <c r="U136" s="48" t="s">
        <v>219</v>
      </c>
      <c r="V136" s="282"/>
      <c r="W136" s="111"/>
      <c r="X136" s="111"/>
      <c r="Y136" s="111"/>
      <c r="Z136" s="111"/>
      <c r="AA136" s="111"/>
      <c r="AB136" s="111"/>
      <c r="AC136" s="111"/>
      <c r="AD136" s="111"/>
      <c r="AE136" s="111"/>
      <c r="AF136" s="111"/>
      <c r="AG136" s="111"/>
      <c r="AH136" s="111"/>
      <c r="AI136" s="111"/>
      <c r="AJ136" s="111"/>
      <c r="AK136" s="111"/>
      <c r="AL136" s="111"/>
      <c r="AM136" s="111"/>
      <c r="AN136" s="111"/>
      <c r="AO136" s="111"/>
      <c r="AP136" s="111"/>
      <c r="AQ136" s="111"/>
      <c r="AR136" s="111"/>
      <c r="AS136" s="111"/>
      <c r="AT136" s="111"/>
      <c r="AU136" s="111"/>
      <c r="AV136" s="111"/>
      <c r="AW136" s="111"/>
      <c r="AX136" s="111"/>
      <c r="AY136" s="112"/>
      <c r="AZ136" s="112"/>
      <c r="BA136" s="112"/>
      <c r="BB136" s="112"/>
      <c r="BC136" s="112"/>
      <c r="BD136" s="112"/>
      <c r="BE136" s="112"/>
      <c r="BF136" s="112"/>
      <c r="BG136" s="112"/>
      <c r="BH136" s="112"/>
      <c r="BI136" s="112"/>
    </row>
    <row r="137" spans="1:61" s="113" customFormat="1" ht="14.25" customHeight="1" x14ac:dyDescent="0.2">
      <c r="A137" s="37">
        <v>2</v>
      </c>
      <c r="B137" s="91" t="s">
        <v>160</v>
      </c>
      <c r="C137" s="39">
        <v>4.9800000000000004</v>
      </c>
      <c r="D137" s="39">
        <v>0.5</v>
      </c>
      <c r="E137" s="40">
        <v>0.3</v>
      </c>
      <c r="F137" s="122"/>
      <c r="G137" s="41">
        <v>0.2</v>
      </c>
      <c r="H137" s="44">
        <v>0.4</v>
      </c>
      <c r="I137" s="39">
        <v>40</v>
      </c>
      <c r="J137" s="42">
        <f>(C137+D137+L137)*I137/100</f>
        <v>2.1920000000000002</v>
      </c>
      <c r="K137" s="93"/>
      <c r="L137" s="42"/>
      <c r="M137" s="39">
        <v>0.3</v>
      </c>
      <c r="N137" s="45">
        <f>(D137+E137+F137+G137+J137+L137+M137+H137)</f>
        <v>3.8919999999999999</v>
      </c>
      <c r="O137" s="45">
        <f>N137+C137</f>
        <v>8.8719999999999999</v>
      </c>
      <c r="P137" s="46">
        <f>O137*90000</f>
        <v>798480</v>
      </c>
      <c r="Q137" s="46">
        <f>(C137+D137+L137)*90000*10.5%</f>
        <v>51786.000000000007</v>
      </c>
      <c r="R137" s="46">
        <f>P137-Q137</f>
        <v>746694</v>
      </c>
      <c r="S137" s="47">
        <v>6</v>
      </c>
      <c r="T137" s="47">
        <f>R137*S137</f>
        <v>4480164</v>
      </c>
      <c r="U137" s="73" t="s">
        <v>100</v>
      </c>
      <c r="V137" s="282"/>
      <c r="W137" s="111"/>
      <c r="X137" s="111"/>
      <c r="Y137" s="111"/>
      <c r="Z137" s="111"/>
      <c r="AA137" s="111"/>
      <c r="AB137" s="111"/>
      <c r="AC137" s="111"/>
      <c r="AD137" s="111"/>
      <c r="AE137" s="111"/>
      <c r="AF137" s="111"/>
      <c r="AG137" s="111"/>
      <c r="AH137" s="111"/>
      <c r="AI137" s="111"/>
      <c r="AJ137" s="111"/>
      <c r="AK137" s="111"/>
      <c r="AL137" s="111"/>
      <c r="AM137" s="111"/>
      <c r="AN137" s="111"/>
      <c r="AO137" s="111"/>
      <c r="AP137" s="111"/>
      <c r="AQ137" s="111"/>
      <c r="AR137" s="111"/>
      <c r="AS137" s="111"/>
      <c r="AT137" s="111"/>
      <c r="AU137" s="111"/>
      <c r="AV137" s="111"/>
      <c r="AW137" s="111"/>
      <c r="AX137" s="111"/>
      <c r="AY137" s="112"/>
      <c r="AZ137" s="112"/>
      <c r="BA137" s="112"/>
      <c r="BB137" s="112"/>
      <c r="BC137" s="112"/>
      <c r="BD137" s="112"/>
      <c r="BE137" s="112"/>
      <c r="BF137" s="112"/>
      <c r="BG137" s="112"/>
      <c r="BH137" s="112"/>
      <c r="BI137" s="112"/>
    </row>
    <row r="138" spans="1:61" s="113" customFormat="1" ht="14.25" customHeight="1" x14ac:dyDescent="0.2">
      <c r="A138" s="37">
        <v>3</v>
      </c>
      <c r="B138" s="91" t="s">
        <v>161</v>
      </c>
      <c r="C138" s="39">
        <v>3.46</v>
      </c>
      <c r="D138" s="39">
        <v>0.3</v>
      </c>
      <c r="E138" s="39">
        <v>0.3</v>
      </c>
      <c r="F138" s="122"/>
      <c r="G138" s="41"/>
      <c r="H138" s="51"/>
      <c r="I138" s="41">
        <v>40</v>
      </c>
      <c r="J138" s="42">
        <f t="shared" ref="J138:J178" si="21">(C138+D138+L138)*I138/100</f>
        <v>1.5039999999999998</v>
      </c>
      <c r="K138" s="123"/>
      <c r="L138" s="50"/>
      <c r="M138" s="39"/>
      <c r="N138" s="45">
        <f>(D138+E138+F138+G138+J138+L138+M138+H138)</f>
        <v>2.1039999999999996</v>
      </c>
      <c r="O138" s="45">
        <f>N138+C138</f>
        <v>5.5640000000000001</v>
      </c>
      <c r="P138" s="46">
        <f t="shared" ref="P138:P181" si="22">O138*90000</f>
        <v>500760</v>
      </c>
      <c r="Q138" s="46">
        <f t="shared" si="18"/>
        <v>35532</v>
      </c>
      <c r="R138" s="46">
        <f t="shared" si="19"/>
        <v>465228</v>
      </c>
      <c r="S138" s="47">
        <v>6</v>
      </c>
      <c r="T138" s="47">
        <f t="shared" si="20"/>
        <v>2791368</v>
      </c>
      <c r="U138" s="73"/>
      <c r="V138" s="282"/>
      <c r="W138" s="111"/>
      <c r="X138" s="111"/>
      <c r="Y138" s="111"/>
      <c r="Z138" s="111"/>
      <c r="AA138" s="111"/>
      <c r="AB138" s="111"/>
      <c r="AC138" s="111"/>
      <c r="AD138" s="111"/>
      <c r="AE138" s="111"/>
      <c r="AF138" s="111"/>
      <c r="AG138" s="111"/>
      <c r="AH138" s="111"/>
      <c r="AI138" s="111"/>
      <c r="AJ138" s="111"/>
      <c r="AK138" s="111"/>
      <c r="AL138" s="111"/>
      <c r="AM138" s="111"/>
      <c r="AN138" s="111"/>
      <c r="AO138" s="111"/>
      <c r="AP138" s="111"/>
      <c r="AQ138" s="111"/>
      <c r="AR138" s="111"/>
      <c r="AS138" s="111"/>
      <c r="AT138" s="111"/>
      <c r="AU138" s="111"/>
      <c r="AV138" s="111"/>
      <c r="AW138" s="111"/>
      <c r="AX138" s="111"/>
      <c r="AY138" s="112"/>
      <c r="AZ138" s="112"/>
      <c r="BA138" s="112"/>
      <c r="BB138" s="112"/>
      <c r="BC138" s="112"/>
      <c r="BD138" s="112"/>
      <c r="BE138" s="112"/>
      <c r="BF138" s="112"/>
      <c r="BG138" s="112"/>
      <c r="BH138" s="112"/>
      <c r="BI138" s="112"/>
    </row>
    <row r="139" spans="1:61" s="113" customFormat="1" ht="14.25" customHeight="1" x14ac:dyDescent="0.2">
      <c r="A139" s="124">
        <v>4</v>
      </c>
      <c r="B139" s="91" t="s">
        <v>162</v>
      </c>
      <c r="C139" s="67">
        <v>2.46</v>
      </c>
      <c r="D139" s="64"/>
      <c r="E139" s="64">
        <v>0.3</v>
      </c>
      <c r="F139" s="125"/>
      <c r="G139" s="64">
        <v>0.2</v>
      </c>
      <c r="H139" s="70">
        <v>0.4</v>
      </c>
      <c r="I139" s="64">
        <v>40</v>
      </c>
      <c r="J139" s="42">
        <f t="shared" si="21"/>
        <v>0.9840000000000001</v>
      </c>
      <c r="K139" s="123"/>
      <c r="L139" s="42"/>
      <c r="M139" s="39"/>
      <c r="N139" s="45">
        <f t="shared" ref="N139:N176" si="23">(D139+E139+F139+G139+J139+L139+M139+H139)</f>
        <v>1.8839999999999999</v>
      </c>
      <c r="O139" s="45">
        <f t="shared" ref="O139:O176" si="24">N139+C139</f>
        <v>4.3439999999999994</v>
      </c>
      <c r="P139" s="46">
        <f t="shared" si="22"/>
        <v>390959.99999999994</v>
      </c>
      <c r="Q139" s="46">
        <f t="shared" si="18"/>
        <v>23247</v>
      </c>
      <c r="R139" s="46">
        <f t="shared" si="19"/>
        <v>367712.99999999994</v>
      </c>
      <c r="S139" s="47">
        <v>6</v>
      </c>
      <c r="T139" s="47">
        <f t="shared" si="20"/>
        <v>2206277.9999999995</v>
      </c>
      <c r="U139" s="73"/>
      <c r="V139" s="282"/>
      <c r="W139" s="111"/>
      <c r="X139" s="111"/>
      <c r="Y139" s="111"/>
      <c r="Z139" s="111"/>
      <c r="AA139" s="111"/>
      <c r="AB139" s="111"/>
      <c r="AC139" s="111"/>
      <c r="AD139" s="111"/>
      <c r="AE139" s="111"/>
      <c r="AF139" s="111"/>
      <c r="AG139" s="111"/>
      <c r="AH139" s="111"/>
      <c r="AI139" s="111"/>
      <c r="AJ139" s="111"/>
      <c r="AK139" s="111"/>
      <c r="AL139" s="111"/>
      <c r="AM139" s="111"/>
      <c r="AN139" s="111"/>
      <c r="AO139" s="111"/>
      <c r="AP139" s="111"/>
      <c r="AQ139" s="111"/>
      <c r="AR139" s="111"/>
      <c r="AS139" s="111"/>
      <c r="AT139" s="111"/>
      <c r="AU139" s="111"/>
      <c r="AV139" s="111"/>
      <c r="AW139" s="111"/>
      <c r="AX139" s="111"/>
      <c r="AY139" s="112"/>
      <c r="AZ139" s="112"/>
      <c r="BA139" s="112"/>
      <c r="BB139" s="112"/>
      <c r="BC139" s="112"/>
      <c r="BD139" s="112"/>
      <c r="BE139" s="112"/>
      <c r="BF139" s="112"/>
      <c r="BG139" s="112"/>
      <c r="BH139" s="112"/>
      <c r="BI139" s="112"/>
    </row>
    <row r="140" spans="1:61" s="113" customFormat="1" ht="14.25" customHeight="1" x14ac:dyDescent="0.2">
      <c r="A140" s="37">
        <v>5</v>
      </c>
      <c r="B140" s="91" t="s">
        <v>163</v>
      </c>
      <c r="C140" s="64">
        <v>2.67</v>
      </c>
      <c r="D140" s="64"/>
      <c r="E140" s="64">
        <v>0.3</v>
      </c>
      <c r="F140" s="125"/>
      <c r="G140" s="64">
        <v>0.2</v>
      </c>
      <c r="H140" s="70">
        <v>0.4</v>
      </c>
      <c r="I140" s="64">
        <v>40</v>
      </c>
      <c r="J140" s="42">
        <f t="shared" si="21"/>
        <v>1.0680000000000001</v>
      </c>
      <c r="K140" s="123"/>
      <c r="L140" s="50"/>
      <c r="M140" s="39"/>
      <c r="N140" s="45">
        <f t="shared" si="23"/>
        <v>1.968</v>
      </c>
      <c r="O140" s="45">
        <f t="shared" si="24"/>
        <v>4.6379999999999999</v>
      </c>
      <c r="P140" s="46">
        <f t="shared" si="22"/>
        <v>417420</v>
      </c>
      <c r="Q140" s="46">
        <f t="shared" si="18"/>
        <v>25231.5</v>
      </c>
      <c r="R140" s="46">
        <f t="shared" si="19"/>
        <v>392188.5</v>
      </c>
      <c r="S140" s="47">
        <v>6</v>
      </c>
      <c r="T140" s="47">
        <f t="shared" si="20"/>
        <v>2353131</v>
      </c>
      <c r="U140" s="73"/>
      <c r="V140" s="282"/>
      <c r="W140" s="111"/>
      <c r="X140" s="111"/>
      <c r="Y140" s="111"/>
      <c r="Z140" s="111"/>
      <c r="AA140" s="111"/>
      <c r="AB140" s="111"/>
      <c r="AC140" s="111"/>
      <c r="AD140" s="111"/>
      <c r="AE140" s="111"/>
      <c r="AF140" s="111"/>
      <c r="AG140" s="111"/>
      <c r="AH140" s="111"/>
      <c r="AI140" s="111"/>
      <c r="AJ140" s="111"/>
      <c r="AK140" s="111"/>
      <c r="AL140" s="111"/>
      <c r="AM140" s="111"/>
      <c r="AN140" s="111"/>
      <c r="AO140" s="111"/>
      <c r="AP140" s="111"/>
      <c r="AQ140" s="111"/>
      <c r="AR140" s="111"/>
      <c r="AS140" s="111"/>
      <c r="AT140" s="111"/>
      <c r="AU140" s="111"/>
      <c r="AV140" s="111"/>
      <c r="AW140" s="111"/>
      <c r="AX140" s="111"/>
      <c r="AY140" s="112"/>
      <c r="AZ140" s="112"/>
      <c r="BA140" s="112"/>
      <c r="BB140" s="112"/>
      <c r="BC140" s="112"/>
      <c r="BD140" s="112"/>
      <c r="BE140" s="112"/>
      <c r="BF140" s="112"/>
      <c r="BG140" s="112"/>
      <c r="BH140" s="112"/>
      <c r="BI140" s="112"/>
    </row>
    <row r="141" spans="1:61" s="113" customFormat="1" ht="14.25" customHeight="1" x14ac:dyDescent="0.2">
      <c r="A141" s="124">
        <v>6</v>
      </c>
      <c r="B141" s="91" t="s">
        <v>164</v>
      </c>
      <c r="C141" s="64">
        <v>2.66</v>
      </c>
      <c r="D141" s="64"/>
      <c r="E141" s="64">
        <v>0.3</v>
      </c>
      <c r="F141" s="125"/>
      <c r="G141" s="64"/>
      <c r="H141" s="70"/>
      <c r="I141" s="64">
        <v>40</v>
      </c>
      <c r="J141" s="42">
        <f t="shared" si="21"/>
        <v>1.0640000000000001</v>
      </c>
      <c r="K141" s="123"/>
      <c r="L141" s="42"/>
      <c r="M141" s="39"/>
      <c r="N141" s="45">
        <f t="shared" si="23"/>
        <v>1.3640000000000001</v>
      </c>
      <c r="O141" s="45">
        <f t="shared" si="24"/>
        <v>4.024</v>
      </c>
      <c r="P141" s="46">
        <f t="shared" si="22"/>
        <v>362160</v>
      </c>
      <c r="Q141" s="46">
        <f t="shared" si="18"/>
        <v>25137</v>
      </c>
      <c r="R141" s="46">
        <f t="shared" si="19"/>
        <v>337023</v>
      </c>
      <c r="S141" s="47">
        <v>4</v>
      </c>
      <c r="T141" s="47">
        <f t="shared" si="20"/>
        <v>1348092</v>
      </c>
      <c r="U141" s="73"/>
      <c r="V141" s="282">
        <f>T141+T142</f>
        <v>2068758</v>
      </c>
      <c r="W141" s="111"/>
      <c r="X141" s="111"/>
      <c r="Y141" s="111"/>
      <c r="Z141" s="111"/>
      <c r="AA141" s="111"/>
      <c r="AB141" s="111"/>
      <c r="AC141" s="111"/>
      <c r="AD141" s="111"/>
      <c r="AE141" s="111"/>
      <c r="AF141" s="111"/>
      <c r="AG141" s="111"/>
      <c r="AH141" s="111"/>
      <c r="AI141" s="111"/>
      <c r="AJ141" s="111"/>
      <c r="AK141" s="111"/>
      <c r="AL141" s="111"/>
      <c r="AM141" s="111"/>
      <c r="AN141" s="111"/>
      <c r="AO141" s="111"/>
      <c r="AP141" s="111"/>
      <c r="AQ141" s="111"/>
      <c r="AR141" s="111"/>
      <c r="AS141" s="111"/>
      <c r="AT141" s="111"/>
      <c r="AU141" s="111"/>
      <c r="AV141" s="111"/>
      <c r="AW141" s="111"/>
      <c r="AX141" s="111"/>
      <c r="AY141" s="112"/>
      <c r="AZ141" s="112"/>
      <c r="BA141" s="112"/>
      <c r="BB141" s="112"/>
      <c r="BC141" s="112"/>
      <c r="BD141" s="112"/>
      <c r="BE141" s="112"/>
      <c r="BF141" s="112"/>
      <c r="BG141" s="112"/>
      <c r="BH141" s="112"/>
      <c r="BI141" s="112"/>
    </row>
    <row r="142" spans="1:61" s="113" customFormat="1" ht="14.25" customHeight="1" x14ac:dyDescent="0.2">
      <c r="A142" s="124"/>
      <c r="B142" s="91" t="s">
        <v>164</v>
      </c>
      <c r="C142" s="64">
        <v>2.86</v>
      </c>
      <c r="D142" s="64"/>
      <c r="E142" s="64">
        <v>0.3</v>
      </c>
      <c r="F142" s="125"/>
      <c r="G142" s="64"/>
      <c r="H142" s="70"/>
      <c r="I142" s="64">
        <v>40</v>
      </c>
      <c r="J142" s="42">
        <f>(C142+D142+L142)*I142/100</f>
        <v>1.1439999999999999</v>
      </c>
      <c r="K142" s="123"/>
      <c r="L142" s="42"/>
      <c r="M142" s="39"/>
      <c r="N142" s="45">
        <f>(D142+E142+F142+G142+J142+L142+M142+H142)</f>
        <v>1.444</v>
      </c>
      <c r="O142" s="45">
        <f>N142+C142</f>
        <v>4.3040000000000003</v>
      </c>
      <c r="P142" s="46">
        <f>O142*90000</f>
        <v>387360</v>
      </c>
      <c r="Q142" s="46">
        <f>(C142+D142+L142)*90000*10.5%</f>
        <v>27027</v>
      </c>
      <c r="R142" s="46">
        <f>P142-Q142</f>
        <v>360333</v>
      </c>
      <c r="S142" s="47">
        <v>2</v>
      </c>
      <c r="T142" s="47">
        <f>R142*S142</f>
        <v>720666</v>
      </c>
      <c r="U142" s="73" t="s">
        <v>140</v>
      </c>
      <c r="V142" s="282"/>
      <c r="W142" s="111"/>
      <c r="X142" s="111"/>
      <c r="Y142" s="111"/>
      <c r="Z142" s="111"/>
      <c r="AA142" s="111"/>
      <c r="AB142" s="111"/>
      <c r="AC142" s="111"/>
      <c r="AD142" s="111"/>
      <c r="AE142" s="111"/>
      <c r="AF142" s="111"/>
      <c r="AG142" s="111"/>
      <c r="AH142" s="111"/>
      <c r="AI142" s="111"/>
      <c r="AJ142" s="111"/>
      <c r="AK142" s="111"/>
      <c r="AL142" s="111"/>
      <c r="AM142" s="111"/>
      <c r="AN142" s="111"/>
      <c r="AO142" s="111"/>
      <c r="AP142" s="111"/>
      <c r="AQ142" s="111"/>
      <c r="AR142" s="111"/>
      <c r="AS142" s="111"/>
      <c r="AT142" s="111"/>
      <c r="AU142" s="111"/>
      <c r="AV142" s="111"/>
      <c r="AW142" s="111"/>
      <c r="AX142" s="111"/>
      <c r="AY142" s="112"/>
      <c r="AZ142" s="112"/>
      <c r="BA142" s="112"/>
      <c r="BB142" s="112"/>
      <c r="BC142" s="112"/>
      <c r="BD142" s="112"/>
      <c r="BE142" s="112"/>
      <c r="BF142" s="112"/>
      <c r="BG142" s="112"/>
      <c r="BH142" s="112"/>
      <c r="BI142" s="112"/>
    </row>
    <row r="143" spans="1:61" s="113" customFormat="1" ht="14.25" customHeight="1" x14ac:dyDescent="0.2">
      <c r="A143" s="37">
        <v>7</v>
      </c>
      <c r="B143" s="91" t="s">
        <v>165</v>
      </c>
      <c r="C143" s="67">
        <v>2.46</v>
      </c>
      <c r="D143" s="64"/>
      <c r="E143" s="64">
        <v>0.3</v>
      </c>
      <c r="F143" s="125"/>
      <c r="G143" s="64"/>
      <c r="H143" s="70"/>
      <c r="I143" s="64">
        <v>40</v>
      </c>
      <c r="J143" s="42">
        <f t="shared" si="21"/>
        <v>0.9840000000000001</v>
      </c>
      <c r="K143" s="123"/>
      <c r="L143" s="42"/>
      <c r="M143" s="39"/>
      <c r="N143" s="45">
        <f t="shared" si="23"/>
        <v>1.284</v>
      </c>
      <c r="O143" s="45">
        <f t="shared" si="24"/>
        <v>3.7439999999999998</v>
      </c>
      <c r="P143" s="46">
        <f t="shared" si="22"/>
        <v>336960</v>
      </c>
      <c r="Q143" s="46">
        <f t="shared" si="18"/>
        <v>23247</v>
      </c>
      <c r="R143" s="46">
        <f t="shared" si="19"/>
        <v>313713</v>
      </c>
      <c r="S143" s="47">
        <v>5</v>
      </c>
      <c r="T143" s="47">
        <f t="shared" si="20"/>
        <v>1568565</v>
      </c>
      <c r="U143" s="73" t="s">
        <v>166</v>
      </c>
      <c r="V143" s="282"/>
      <c r="W143" s="111"/>
      <c r="X143" s="111"/>
      <c r="Y143" s="111"/>
      <c r="Z143" s="111"/>
      <c r="AA143" s="111"/>
      <c r="AB143" s="111"/>
      <c r="AC143" s="111"/>
      <c r="AD143" s="111"/>
      <c r="AE143" s="111"/>
      <c r="AF143" s="111"/>
      <c r="AG143" s="111"/>
      <c r="AH143" s="111"/>
      <c r="AI143" s="111"/>
      <c r="AJ143" s="111"/>
      <c r="AK143" s="111"/>
      <c r="AL143" s="111"/>
      <c r="AM143" s="111"/>
      <c r="AN143" s="111"/>
      <c r="AO143" s="111"/>
      <c r="AP143" s="111"/>
      <c r="AQ143" s="111"/>
      <c r="AR143" s="111"/>
      <c r="AS143" s="111"/>
      <c r="AT143" s="111"/>
      <c r="AU143" s="111"/>
      <c r="AV143" s="111"/>
      <c r="AW143" s="111"/>
      <c r="AX143" s="111"/>
      <c r="AY143" s="112"/>
      <c r="AZ143" s="112"/>
      <c r="BA143" s="112"/>
      <c r="BB143" s="112"/>
      <c r="BC143" s="112"/>
      <c r="BD143" s="112"/>
      <c r="BE143" s="112"/>
      <c r="BF143" s="112"/>
      <c r="BG143" s="112"/>
      <c r="BH143" s="112"/>
      <c r="BI143" s="112"/>
    </row>
    <row r="144" spans="1:61" s="113" customFormat="1" ht="14.25" customHeight="1" x14ac:dyDescent="0.2">
      <c r="A144" s="124">
        <v>8</v>
      </c>
      <c r="B144" s="91" t="s">
        <v>167</v>
      </c>
      <c r="C144" s="49">
        <v>2.67</v>
      </c>
      <c r="D144" s="39">
        <v>0.3</v>
      </c>
      <c r="E144" s="40">
        <v>0.3</v>
      </c>
      <c r="F144" s="40"/>
      <c r="G144" s="41"/>
      <c r="H144" s="44"/>
      <c r="I144" s="41">
        <v>20</v>
      </c>
      <c r="J144" s="42">
        <f t="shared" si="21"/>
        <v>0.59399999999999986</v>
      </c>
      <c r="K144" s="123"/>
      <c r="L144" s="42"/>
      <c r="M144" s="39"/>
      <c r="N144" s="45">
        <f t="shared" si="23"/>
        <v>1.194</v>
      </c>
      <c r="O144" s="45">
        <f t="shared" si="24"/>
        <v>3.8639999999999999</v>
      </c>
      <c r="P144" s="46">
        <f t="shared" si="22"/>
        <v>347760</v>
      </c>
      <c r="Q144" s="46">
        <f t="shared" si="18"/>
        <v>28066.5</v>
      </c>
      <c r="R144" s="46">
        <f t="shared" si="19"/>
        <v>319693.5</v>
      </c>
      <c r="S144" s="47">
        <v>5</v>
      </c>
      <c r="T144" s="47">
        <f t="shared" si="20"/>
        <v>1598467.5</v>
      </c>
      <c r="U144" s="73"/>
      <c r="V144" s="282">
        <f>T144+T145</f>
        <v>1950682.5</v>
      </c>
      <c r="W144" s="111"/>
      <c r="X144" s="111"/>
      <c r="Y144" s="111"/>
      <c r="Z144" s="111"/>
      <c r="AA144" s="111"/>
      <c r="AB144" s="111"/>
      <c r="AC144" s="111"/>
      <c r="AD144" s="111"/>
      <c r="AE144" s="111"/>
      <c r="AF144" s="111"/>
      <c r="AG144" s="111"/>
      <c r="AH144" s="111"/>
      <c r="AI144" s="111"/>
      <c r="AJ144" s="111"/>
      <c r="AK144" s="111"/>
      <c r="AL144" s="111"/>
      <c r="AM144" s="111"/>
      <c r="AN144" s="111"/>
      <c r="AO144" s="111"/>
      <c r="AP144" s="111"/>
      <c r="AQ144" s="111"/>
      <c r="AR144" s="111"/>
      <c r="AS144" s="111"/>
      <c r="AT144" s="111"/>
      <c r="AU144" s="111"/>
      <c r="AV144" s="111"/>
      <c r="AW144" s="111"/>
      <c r="AX144" s="111"/>
      <c r="AY144" s="112"/>
      <c r="AZ144" s="112"/>
      <c r="BA144" s="112"/>
      <c r="BB144" s="112"/>
      <c r="BC144" s="112"/>
      <c r="BD144" s="112"/>
      <c r="BE144" s="112"/>
      <c r="BF144" s="112"/>
      <c r="BG144" s="112"/>
      <c r="BH144" s="112"/>
      <c r="BI144" s="112"/>
    </row>
    <row r="145" spans="1:61" s="113" customFormat="1" ht="14.25" customHeight="1" x14ac:dyDescent="0.2">
      <c r="A145" s="124"/>
      <c r="B145" s="91" t="s">
        <v>167</v>
      </c>
      <c r="C145" s="49">
        <v>3</v>
      </c>
      <c r="D145" s="39">
        <v>0.3</v>
      </c>
      <c r="E145" s="40">
        <v>0.3</v>
      </c>
      <c r="F145" s="40"/>
      <c r="G145" s="41"/>
      <c r="H145" s="44"/>
      <c r="I145" s="41">
        <v>20</v>
      </c>
      <c r="J145" s="42">
        <f>(C145+D145+L145)*I145/100</f>
        <v>0.66</v>
      </c>
      <c r="K145" s="123"/>
      <c r="L145" s="42"/>
      <c r="M145" s="39"/>
      <c r="N145" s="45">
        <f>(D145+E145+F145+G145+J145+L145+M145+H145)</f>
        <v>1.26</v>
      </c>
      <c r="O145" s="45">
        <f>N145+C145</f>
        <v>4.26</v>
      </c>
      <c r="P145" s="46">
        <f>O145*90000</f>
        <v>383400</v>
      </c>
      <c r="Q145" s="46">
        <f>(C145+D145+L145)*90000*10.5%</f>
        <v>31185</v>
      </c>
      <c r="R145" s="46">
        <f>P145-Q145</f>
        <v>352215</v>
      </c>
      <c r="S145" s="47">
        <v>1</v>
      </c>
      <c r="T145" s="47">
        <f>R145*S145</f>
        <v>352215</v>
      </c>
      <c r="U145" s="73" t="s">
        <v>64</v>
      </c>
      <c r="V145" s="282"/>
      <c r="W145" s="111"/>
      <c r="X145" s="111"/>
      <c r="Y145" s="111"/>
      <c r="Z145" s="111"/>
      <c r="AA145" s="111"/>
      <c r="AB145" s="111"/>
      <c r="AC145" s="111"/>
      <c r="AD145" s="111"/>
      <c r="AE145" s="111"/>
      <c r="AF145" s="111"/>
      <c r="AG145" s="111"/>
      <c r="AH145" s="111"/>
      <c r="AI145" s="111"/>
      <c r="AJ145" s="111"/>
      <c r="AK145" s="111"/>
      <c r="AL145" s="111"/>
      <c r="AM145" s="111"/>
      <c r="AN145" s="111"/>
      <c r="AO145" s="111"/>
      <c r="AP145" s="111"/>
      <c r="AQ145" s="111"/>
      <c r="AR145" s="111"/>
      <c r="AS145" s="111"/>
      <c r="AT145" s="111"/>
      <c r="AU145" s="111"/>
      <c r="AV145" s="111"/>
      <c r="AW145" s="111"/>
      <c r="AX145" s="111"/>
      <c r="AY145" s="112"/>
      <c r="AZ145" s="112"/>
      <c r="BA145" s="112"/>
      <c r="BB145" s="112"/>
      <c r="BC145" s="112"/>
      <c r="BD145" s="112"/>
      <c r="BE145" s="112"/>
      <c r="BF145" s="112"/>
      <c r="BG145" s="112"/>
      <c r="BH145" s="112"/>
      <c r="BI145" s="112"/>
    </row>
    <row r="146" spans="1:61" s="113" customFormat="1" ht="14.25" customHeight="1" x14ac:dyDescent="0.2">
      <c r="A146" s="37">
        <v>9</v>
      </c>
      <c r="B146" s="91" t="s">
        <v>168</v>
      </c>
      <c r="C146" s="49">
        <v>2.72</v>
      </c>
      <c r="D146" s="39"/>
      <c r="E146" s="40">
        <v>0.3</v>
      </c>
      <c r="F146" s="122"/>
      <c r="G146" s="41"/>
      <c r="H146" s="44"/>
      <c r="I146" s="40">
        <v>20</v>
      </c>
      <c r="J146" s="42">
        <f t="shared" si="21"/>
        <v>0.54400000000000004</v>
      </c>
      <c r="K146" s="123"/>
      <c r="L146" s="42"/>
      <c r="M146" s="39"/>
      <c r="N146" s="45">
        <f t="shared" si="23"/>
        <v>0.84400000000000008</v>
      </c>
      <c r="O146" s="45">
        <f t="shared" si="24"/>
        <v>3.5640000000000001</v>
      </c>
      <c r="P146" s="46">
        <f t="shared" si="22"/>
        <v>320760</v>
      </c>
      <c r="Q146" s="46">
        <f t="shared" si="18"/>
        <v>25704.000000000004</v>
      </c>
      <c r="R146" s="46">
        <f t="shared" si="19"/>
        <v>295056</v>
      </c>
      <c r="S146" s="47">
        <v>6</v>
      </c>
      <c r="T146" s="47">
        <f t="shared" si="20"/>
        <v>1770336</v>
      </c>
      <c r="U146" s="73"/>
      <c r="V146" s="282"/>
      <c r="W146" s="111"/>
      <c r="X146" s="111"/>
      <c r="Y146" s="111"/>
      <c r="Z146" s="111"/>
      <c r="AA146" s="111"/>
      <c r="AB146" s="111"/>
      <c r="AC146" s="111"/>
      <c r="AD146" s="111"/>
      <c r="AE146" s="111"/>
      <c r="AF146" s="111"/>
      <c r="AG146" s="111"/>
      <c r="AH146" s="111"/>
      <c r="AI146" s="111"/>
      <c r="AJ146" s="111"/>
      <c r="AK146" s="111"/>
      <c r="AL146" s="111"/>
      <c r="AM146" s="111"/>
      <c r="AN146" s="111"/>
      <c r="AO146" s="111"/>
      <c r="AP146" s="111"/>
      <c r="AQ146" s="111"/>
      <c r="AR146" s="111"/>
      <c r="AS146" s="111"/>
      <c r="AT146" s="111"/>
      <c r="AU146" s="111"/>
      <c r="AV146" s="111"/>
      <c r="AW146" s="111"/>
      <c r="AX146" s="111"/>
      <c r="AY146" s="112"/>
      <c r="AZ146" s="112"/>
      <c r="BA146" s="112"/>
      <c r="BB146" s="112"/>
      <c r="BC146" s="112"/>
      <c r="BD146" s="112"/>
      <c r="BE146" s="112"/>
      <c r="BF146" s="112"/>
      <c r="BG146" s="112"/>
      <c r="BH146" s="112"/>
      <c r="BI146" s="112"/>
    </row>
    <row r="147" spans="1:61" s="113" customFormat="1" ht="14.25" customHeight="1" x14ac:dyDescent="0.2">
      <c r="A147" s="124">
        <v>10</v>
      </c>
      <c r="B147" s="91" t="s">
        <v>169</v>
      </c>
      <c r="C147" s="49">
        <v>3.99</v>
      </c>
      <c r="D147" s="39">
        <v>0.4</v>
      </c>
      <c r="E147" s="39">
        <v>0.3</v>
      </c>
      <c r="F147" s="122"/>
      <c r="G147" s="41">
        <v>0.2</v>
      </c>
      <c r="H147" s="44">
        <v>0.4</v>
      </c>
      <c r="I147" s="39">
        <v>40</v>
      </c>
      <c r="J147" s="42">
        <f t="shared" si="21"/>
        <v>1.7560000000000002</v>
      </c>
      <c r="K147" s="123"/>
      <c r="L147" s="42"/>
      <c r="M147" s="39"/>
      <c r="N147" s="45">
        <f t="shared" si="23"/>
        <v>3.056</v>
      </c>
      <c r="O147" s="45">
        <f t="shared" si="24"/>
        <v>7.0460000000000003</v>
      </c>
      <c r="P147" s="46">
        <f t="shared" si="22"/>
        <v>634140</v>
      </c>
      <c r="Q147" s="46">
        <f t="shared" si="18"/>
        <v>41485.500000000007</v>
      </c>
      <c r="R147" s="46">
        <f t="shared" si="19"/>
        <v>592654.5</v>
      </c>
      <c r="S147" s="47">
        <v>6</v>
      </c>
      <c r="T147" s="47">
        <f t="shared" si="20"/>
        <v>3555927</v>
      </c>
      <c r="U147" s="73"/>
      <c r="V147" s="282"/>
      <c r="W147" s="111"/>
      <c r="X147" s="111"/>
      <c r="Y147" s="111"/>
      <c r="Z147" s="111"/>
      <c r="AA147" s="111"/>
      <c r="AB147" s="111"/>
      <c r="AC147" s="111"/>
      <c r="AD147" s="111"/>
      <c r="AE147" s="111"/>
      <c r="AF147" s="111"/>
      <c r="AG147" s="111"/>
      <c r="AH147" s="111"/>
      <c r="AI147" s="111"/>
      <c r="AJ147" s="111"/>
      <c r="AK147" s="111"/>
      <c r="AL147" s="111"/>
      <c r="AM147" s="111"/>
      <c r="AN147" s="111"/>
      <c r="AO147" s="111"/>
      <c r="AP147" s="111"/>
      <c r="AQ147" s="111"/>
      <c r="AR147" s="111"/>
      <c r="AS147" s="111"/>
      <c r="AT147" s="111"/>
      <c r="AU147" s="111"/>
      <c r="AV147" s="111"/>
      <c r="AW147" s="111"/>
      <c r="AX147" s="111"/>
      <c r="AY147" s="112"/>
      <c r="AZ147" s="112"/>
      <c r="BA147" s="112"/>
      <c r="BB147" s="112"/>
      <c r="BC147" s="112"/>
      <c r="BD147" s="112"/>
      <c r="BE147" s="112"/>
      <c r="BF147" s="112"/>
      <c r="BG147" s="112"/>
      <c r="BH147" s="112"/>
      <c r="BI147" s="112"/>
    </row>
    <row r="148" spans="1:61" s="113" customFormat="1" ht="14.25" customHeight="1" x14ac:dyDescent="0.2">
      <c r="A148" s="37">
        <v>11</v>
      </c>
      <c r="B148" s="91" t="s">
        <v>170</v>
      </c>
      <c r="C148" s="56">
        <v>4.0599999999999996</v>
      </c>
      <c r="D148" s="41">
        <v>0.3</v>
      </c>
      <c r="E148" s="41">
        <v>0.3</v>
      </c>
      <c r="F148" s="122"/>
      <c r="G148" s="41">
        <v>0.2</v>
      </c>
      <c r="H148" s="58">
        <v>0.4</v>
      </c>
      <c r="I148" s="41">
        <v>40</v>
      </c>
      <c r="J148" s="42">
        <f t="shared" si="21"/>
        <v>1.8739199999999996</v>
      </c>
      <c r="K148" s="126">
        <v>8</v>
      </c>
      <c r="L148" s="42">
        <f>C148*K148/100</f>
        <v>0.32479999999999998</v>
      </c>
      <c r="M148" s="41"/>
      <c r="N148" s="45">
        <f t="shared" si="23"/>
        <v>3.3987199999999995</v>
      </c>
      <c r="O148" s="45">
        <f t="shared" si="24"/>
        <v>7.4587199999999996</v>
      </c>
      <c r="P148" s="46">
        <f t="shared" si="22"/>
        <v>671284.79999999993</v>
      </c>
      <c r="Q148" s="46">
        <f t="shared" si="18"/>
        <v>44271.359999999993</v>
      </c>
      <c r="R148" s="46">
        <f t="shared" si="19"/>
        <v>627013.43999999994</v>
      </c>
      <c r="S148" s="47">
        <v>5</v>
      </c>
      <c r="T148" s="47">
        <f t="shared" si="20"/>
        <v>3135067.1999999997</v>
      </c>
      <c r="U148" s="73"/>
      <c r="V148" s="282">
        <f>T148+T149</f>
        <v>3766812.5699999994</v>
      </c>
      <c r="W148" s="111"/>
      <c r="X148" s="111"/>
      <c r="Y148" s="111"/>
      <c r="Z148" s="111"/>
      <c r="AA148" s="111"/>
      <c r="AB148" s="111"/>
      <c r="AC148" s="111"/>
      <c r="AD148" s="111"/>
      <c r="AE148" s="111"/>
      <c r="AF148" s="111"/>
      <c r="AG148" s="111"/>
      <c r="AH148" s="111"/>
      <c r="AI148" s="111"/>
      <c r="AJ148" s="111"/>
      <c r="AK148" s="111"/>
      <c r="AL148" s="111"/>
      <c r="AM148" s="111"/>
      <c r="AN148" s="111"/>
      <c r="AO148" s="111"/>
      <c r="AP148" s="111"/>
      <c r="AQ148" s="111"/>
      <c r="AR148" s="111"/>
      <c r="AS148" s="111"/>
      <c r="AT148" s="111"/>
      <c r="AU148" s="111"/>
      <c r="AV148" s="111"/>
      <c r="AW148" s="111"/>
      <c r="AX148" s="111"/>
      <c r="AY148" s="112"/>
      <c r="AZ148" s="112"/>
      <c r="BA148" s="112"/>
      <c r="BB148" s="112"/>
      <c r="BC148" s="112"/>
      <c r="BD148" s="112"/>
      <c r="BE148" s="112"/>
      <c r="BF148" s="112"/>
      <c r="BG148" s="112"/>
      <c r="BH148" s="112"/>
      <c r="BI148" s="112"/>
    </row>
    <row r="149" spans="1:61" s="113" customFormat="1" ht="14.25" customHeight="1" x14ac:dyDescent="0.2">
      <c r="A149" s="124"/>
      <c r="B149" s="91" t="s">
        <v>170</v>
      </c>
      <c r="C149" s="56">
        <v>4.0599999999999996</v>
      </c>
      <c r="D149" s="41">
        <v>0.3</v>
      </c>
      <c r="E149" s="41">
        <v>0.3</v>
      </c>
      <c r="F149" s="122"/>
      <c r="G149" s="41">
        <v>0.2</v>
      </c>
      <c r="H149" s="58">
        <v>0.4</v>
      </c>
      <c r="I149" s="41">
        <v>40</v>
      </c>
      <c r="J149" s="42">
        <f>(C149+D149+L149)*I149/100</f>
        <v>1.8901599999999998</v>
      </c>
      <c r="K149" s="126">
        <v>9</v>
      </c>
      <c r="L149" s="42">
        <f>C149*K149/100</f>
        <v>0.3654</v>
      </c>
      <c r="M149" s="41"/>
      <c r="N149" s="45">
        <f>(D149+E149+F149+G149+J149+L149+M149+H149)</f>
        <v>3.4555599999999997</v>
      </c>
      <c r="O149" s="45">
        <f>N149+C149</f>
        <v>7.5155599999999989</v>
      </c>
      <c r="P149" s="46">
        <f>O149*90000</f>
        <v>676400.39999999991</v>
      </c>
      <c r="Q149" s="46">
        <f>(C149+D149+L149)*90000*10.5%</f>
        <v>44655.029999999992</v>
      </c>
      <c r="R149" s="46">
        <f>P149-Q149</f>
        <v>631745.36999999988</v>
      </c>
      <c r="S149" s="47">
        <v>1</v>
      </c>
      <c r="T149" s="47">
        <f>R149*S149</f>
        <v>631745.36999999988</v>
      </c>
      <c r="U149" s="73" t="s">
        <v>35</v>
      </c>
      <c r="V149" s="282"/>
      <c r="W149" s="111"/>
      <c r="X149" s="111"/>
      <c r="Y149" s="111"/>
      <c r="Z149" s="111"/>
      <c r="AA149" s="111"/>
      <c r="AB149" s="111"/>
      <c r="AC149" s="111"/>
      <c r="AD149" s="111"/>
      <c r="AE149" s="111"/>
      <c r="AF149" s="111"/>
      <c r="AG149" s="111"/>
      <c r="AH149" s="111"/>
      <c r="AI149" s="111"/>
      <c r="AJ149" s="111"/>
      <c r="AK149" s="111"/>
      <c r="AL149" s="111"/>
      <c r="AM149" s="111"/>
      <c r="AN149" s="111"/>
      <c r="AO149" s="111"/>
      <c r="AP149" s="111"/>
      <c r="AQ149" s="111"/>
      <c r="AR149" s="111"/>
      <c r="AS149" s="111"/>
      <c r="AT149" s="111"/>
      <c r="AU149" s="111"/>
      <c r="AV149" s="111"/>
      <c r="AW149" s="111"/>
      <c r="AX149" s="111"/>
      <c r="AY149" s="112"/>
      <c r="AZ149" s="112"/>
      <c r="BA149" s="112"/>
      <c r="BB149" s="112"/>
      <c r="BC149" s="112"/>
      <c r="BD149" s="112"/>
      <c r="BE149" s="112"/>
      <c r="BF149" s="112"/>
      <c r="BG149" s="112"/>
      <c r="BH149" s="112"/>
      <c r="BI149" s="112"/>
    </row>
    <row r="150" spans="1:61" s="113" customFormat="1" ht="14.25" customHeight="1" x14ac:dyDescent="0.2">
      <c r="A150" s="124">
        <v>12</v>
      </c>
      <c r="B150" s="91" t="s">
        <v>171</v>
      </c>
      <c r="C150" s="49">
        <v>2.66</v>
      </c>
      <c r="D150" s="39"/>
      <c r="E150" s="39">
        <v>0.3</v>
      </c>
      <c r="F150" s="122"/>
      <c r="G150" s="58">
        <v>0.2</v>
      </c>
      <c r="H150" s="44">
        <v>0.4</v>
      </c>
      <c r="I150" s="39">
        <v>40</v>
      </c>
      <c r="J150" s="42">
        <f t="shared" si="21"/>
        <v>1.0640000000000001</v>
      </c>
      <c r="K150" s="123"/>
      <c r="L150" s="42"/>
      <c r="M150" s="39"/>
      <c r="N150" s="45">
        <f t="shared" si="23"/>
        <v>1.964</v>
      </c>
      <c r="O150" s="45">
        <f t="shared" si="24"/>
        <v>4.6240000000000006</v>
      </c>
      <c r="P150" s="46">
        <f t="shared" si="22"/>
        <v>416160.00000000006</v>
      </c>
      <c r="Q150" s="46">
        <f t="shared" si="18"/>
        <v>25137</v>
      </c>
      <c r="R150" s="46">
        <f t="shared" si="19"/>
        <v>391023.00000000006</v>
      </c>
      <c r="S150" s="47">
        <v>6</v>
      </c>
      <c r="T150" s="47">
        <f t="shared" si="20"/>
        <v>2346138.0000000005</v>
      </c>
      <c r="U150" s="73"/>
      <c r="V150" s="282"/>
      <c r="W150" s="111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1"/>
      <c r="AH150" s="111"/>
      <c r="AI150" s="111"/>
      <c r="AJ150" s="111"/>
      <c r="AK150" s="111"/>
      <c r="AL150" s="111"/>
      <c r="AM150" s="111"/>
      <c r="AN150" s="111"/>
      <c r="AO150" s="111"/>
      <c r="AP150" s="111"/>
      <c r="AQ150" s="111"/>
      <c r="AR150" s="111"/>
      <c r="AS150" s="111"/>
      <c r="AT150" s="111"/>
      <c r="AU150" s="111"/>
      <c r="AV150" s="111"/>
      <c r="AW150" s="111"/>
      <c r="AX150" s="111"/>
      <c r="AY150" s="112"/>
      <c r="AZ150" s="112"/>
      <c r="BA150" s="112"/>
      <c r="BB150" s="112"/>
      <c r="BC150" s="112"/>
      <c r="BD150" s="112"/>
      <c r="BE150" s="112"/>
      <c r="BF150" s="112"/>
      <c r="BG150" s="112"/>
      <c r="BH150" s="112"/>
      <c r="BI150" s="112"/>
    </row>
    <row r="151" spans="1:61" s="113" customFormat="1" ht="14.25" customHeight="1" x14ac:dyDescent="0.2">
      <c r="A151" s="37">
        <v>13</v>
      </c>
      <c r="B151" s="91" t="s">
        <v>172</v>
      </c>
      <c r="C151" s="49">
        <v>2.67</v>
      </c>
      <c r="D151" s="39"/>
      <c r="E151" s="39">
        <v>0.3</v>
      </c>
      <c r="F151" s="122"/>
      <c r="G151" s="58">
        <v>0.2</v>
      </c>
      <c r="H151" s="44">
        <v>0.4</v>
      </c>
      <c r="I151" s="39">
        <v>40</v>
      </c>
      <c r="J151" s="42">
        <f t="shared" si="21"/>
        <v>1.0680000000000001</v>
      </c>
      <c r="K151" s="123"/>
      <c r="L151" s="42"/>
      <c r="M151" s="39"/>
      <c r="N151" s="45">
        <f t="shared" si="23"/>
        <v>1.968</v>
      </c>
      <c r="O151" s="45">
        <f t="shared" si="24"/>
        <v>4.6379999999999999</v>
      </c>
      <c r="P151" s="46">
        <f t="shared" si="22"/>
        <v>417420</v>
      </c>
      <c r="Q151" s="46">
        <f t="shared" si="18"/>
        <v>25231.5</v>
      </c>
      <c r="R151" s="46">
        <f t="shared" si="19"/>
        <v>392188.5</v>
      </c>
      <c r="S151" s="47">
        <v>1</v>
      </c>
      <c r="T151" s="47">
        <f t="shared" si="20"/>
        <v>392188.5</v>
      </c>
      <c r="U151" s="73" t="s">
        <v>173</v>
      </c>
      <c r="V151" s="282"/>
      <c r="W151" s="111"/>
      <c r="X151" s="111"/>
      <c r="Y151" s="111"/>
      <c r="Z151" s="111"/>
      <c r="AA151" s="111"/>
      <c r="AB151" s="111"/>
      <c r="AC151" s="111"/>
      <c r="AD151" s="111"/>
      <c r="AE151" s="111"/>
      <c r="AF151" s="111"/>
      <c r="AG151" s="111"/>
      <c r="AH151" s="111"/>
      <c r="AI151" s="111"/>
      <c r="AJ151" s="111"/>
      <c r="AK151" s="111"/>
      <c r="AL151" s="111"/>
      <c r="AM151" s="111"/>
      <c r="AN151" s="111"/>
      <c r="AO151" s="111"/>
      <c r="AP151" s="111"/>
      <c r="AQ151" s="111"/>
      <c r="AR151" s="111"/>
      <c r="AS151" s="111"/>
      <c r="AT151" s="111"/>
      <c r="AU151" s="111"/>
      <c r="AV151" s="111"/>
      <c r="AW151" s="111"/>
      <c r="AX151" s="111"/>
      <c r="AY151" s="112"/>
      <c r="AZ151" s="112"/>
      <c r="BA151" s="112"/>
      <c r="BB151" s="112"/>
      <c r="BC151" s="112"/>
      <c r="BD151" s="112"/>
      <c r="BE151" s="112"/>
      <c r="BF151" s="112"/>
      <c r="BG151" s="112"/>
      <c r="BH151" s="112"/>
      <c r="BI151" s="112"/>
    </row>
    <row r="152" spans="1:61" s="113" customFormat="1" ht="14.25" customHeight="1" x14ac:dyDescent="0.2">
      <c r="A152" s="124">
        <v>14</v>
      </c>
      <c r="B152" s="91" t="s">
        <v>174</v>
      </c>
      <c r="C152" s="49">
        <v>4.0599999999999996</v>
      </c>
      <c r="D152" s="39">
        <v>0.3</v>
      </c>
      <c r="E152" s="40">
        <v>0.3</v>
      </c>
      <c r="F152" s="122"/>
      <c r="G152" s="41">
        <v>0.2</v>
      </c>
      <c r="H152" s="44">
        <v>0.4</v>
      </c>
      <c r="I152" s="39">
        <v>40</v>
      </c>
      <c r="J152" s="42">
        <f t="shared" si="21"/>
        <v>1.8739199999999996</v>
      </c>
      <c r="K152" s="126">
        <v>8</v>
      </c>
      <c r="L152" s="42">
        <f>C152*K152/100</f>
        <v>0.32479999999999998</v>
      </c>
      <c r="M152" s="39"/>
      <c r="N152" s="45">
        <f t="shared" si="23"/>
        <v>3.3987199999999995</v>
      </c>
      <c r="O152" s="45">
        <f t="shared" si="24"/>
        <v>7.4587199999999996</v>
      </c>
      <c r="P152" s="46">
        <f t="shared" si="22"/>
        <v>671284.79999999993</v>
      </c>
      <c r="Q152" s="46">
        <f t="shared" si="18"/>
        <v>44271.359999999993</v>
      </c>
      <c r="R152" s="46">
        <f t="shared" si="19"/>
        <v>627013.43999999994</v>
      </c>
      <c r="S152" s="47">
        <v>5</v>
      </c>
      <c r="T152" s="47">
        <f t="shared" si="20"/>
        <v>3135067.1999999997</v>
      </c>
      <c r="U152" s="73"/>
      <c r="V152" s="282">
        <f>T152+T153</f>
        <v>3766812.5699999994</v>
      </c>
      <c r="W152" s="111"/>
      <c r="X152" s="111"/>
      <c r="Y152" s="111"/>
      <c r="Z152" s="111"/>
      <c r="AA152" s="111"/>
      <c r="AB152" s="111"/>
      <c r="AC152" s="111"/>
      <c r="AD152" s="111"/>
      <c r="AE152" s="111"/>
      <c r="AF152" s="111"/>
      <c r="AG152" s="111"/>
      <c r="AH152" s="111"/>
      <c r="AI152" s="111"/>
      <c r="AJ152" s="111"/>
      <c r="AK152" s="111"/>
      <c r="AL152" s="111"/>
      <c r="AM152" s="111"/>
      <c r="AN152" s="111"/>
      <c r="AO152" s="111"/>
      <c r="AP152" s="111"/>
      <c r="AQ152" s="111"/>
      <c r="AR152" s="111"/>
      <c r="AS152" s="111"/>
      <c r="AT152" s="111"/>
      <c r="AU152" s="111"/>
      <c r="AV152" s="111"/>
      <c r="AW152" s="111"/>
      <c r="AX152" s="111"/>
      <c r="AY152" s="112"/>
      <c r="AZ152" s="112"/>
      <c r="BA152" s="112"/>
      <c r="BB152" s="112"/>
      <c r="BC152" s="112"/>
      <c r="BD152" s="112"/>
      <c r="BE152" s="112"/>
      <c r="BF152" s="112"/>
      <c r="BG152" s="112"/>
      <c r="BH152" s="112"/>
      <c r="BI152" s="112"/>
    </row>
    <row r="153" spans="1:61" s="113" customFormat="1" ht="14.25" customHeight="1" x14ac:dyDescent="0.2">
      <c r="A153" s="124"/>
      <c r="B153" s="91" t="s">
        <v>174</v>
      </c>
      <c r="C153" s="49">
        <v>4.0599999999999996</v>
      </c>
      <c r="D153" s="39">
        <v>0.3</v>
      </c>
      <c r="E153" s="40">
        <v>0.3</v>
      </c>
      <c r="F153" s="122"/>
      <c r="G153" s="41">
        <v>0.2</v>
      </c>
      <c r="H153" s="44">
        <v>0.4</v>
      </c>
      <c r="I153" s="39">
        <v>40</v>
      </c>
      <c r="J153" s="42">
        <f>(C153+D153+L153)*I153/100</f>
        <v>1.8901599999999998</v>
      </c>
      <c r="K153" s="126">
        <v>9</v>
      </c>
      <c r="L153" s="42">
        <f>C153*K153/100</f>
        <v>0.3654</v>
      </c>
      <c r="M153" s="39"/>
      <c r="N153" s="45">
        <f>(D153+E153+F153+G153+J153+L153+M153+H153)</f>
        <v>3.4555599999999997</v>
      </c>
      <c r="O153" s="45">
        <f>N153+C153</f>
        <v>7.5155599999999989</v>
      </c>
      <c r="P153" s="46">
        <f>O153*90000</f>
        <v>676400.39999999991</v>
      </c>
      <c r="Q153" s="46">
        <f>(C153+D153+L153)*90000*10.5%</f>
        <v>44655.029999999992</v>
      </c>
      <c r="R153" s="46">
        <f>P153-Q153</f>
        <v>631745.36999999988</v>
      </c>
      <c r="S153" s="47">
        <v>1</v>
      </c>
      <c r="T153" s="47">
        <f>R153*S153</f>
        <v>631745.36999999988</v>
      </c>
      <c r="U153" s="73" t="s">
        <v>35</v>
      </c>
      <c r="V153" s="282"/>
      <c r="W153" s="111"/>
      <c r="X153" s="111"/>
      <c r="Y153" s="111"/>
      <c r="Z153" s="111"/>
      <c r="AA153" s="111"/>
      <c r="AB153" s="111"/>
      <c r="AC153" s="111"/>
      <c r="AD153" s="111"/>
      <c r="AE153" s="111"/>
      <c r="AF153" s="111"/>
      <c r="AG153" s="111"/>
      <c r="AH153" s="111"/>
      <c r="AI153" s="111"/>
      <c r="AJ153" s="111"/>
      <c r="AK153" s="111"/>
      <c r="AL153" s="111"/>
      <c r="AM153" s="111"/>
      <c r="AN153" s="111"/>
      <c r="AO153" s="111"/>
      <c r="AP153" s="111"/>
      <c r="AQ153" s="111"/>
      <c r="AR153" s="111"/>
      <c r="AS153" s="111"/>
      <c r="AT153" s="111"/>
      <c r="AU153" s="111"/>
      <c r="AV153" s="111"/>
      <c r="AW153" s="111"/>
      <c r="AX153" s="111"/>
      <c r="AY153" s="112"/>
      <c r="AZ153" s="112"/>
      <c r="BA153" s="112"/>
      <c r="BB153" s="112"/>
      <c r="BC153" s="112"/>
      <c r="BD153" s="112"/>
      <c r="BE153" s="112"/>
      <c r="BF153" s="112"/>
      <c r="BG153" s="112"/>
      <c r="BH153" s="112"/>
      <c r="BI153" s="112"/>
    </row>
    <row r="154" spans="1:61" s="113" customFormat="1" ht="14.25" customHeight="1" x14ac:dyDescent="0.2">
      <c r="A154" s="37">
        <v>15</v>
      </c>
      <c r="B154" s="91" t="s">
        <v>175</v>
      </c>
      <c r="C154" s="49">
        <v>4.0599999999999996</v>
      </c>
      <c r="D154" s="39"/>
      <c r="E154" s="39">
        <v>0.3</v>
      </c>
      <c r="F154" s="122"/>
      <c r="G154" s="41">
        <v>0.2</v>
      </c>
      <c r="H154" s="44">
        <v>0.4</v>
      </c>
      <c r="I154" s="40">
        <v>40</v>
      </c>
      <c r="J154" s="42">
        <f t="shared" si="21"/>
        <v>1.7539199999999997</v>
      </c>
      <c r="K154" s="126">
        <v>8</v>
      </c>
      <c r="L154" s="42">
        <f>C154*K154/100</f>
        <v>0.32479999999999998</v>
      </c>
      <c r="M154" s="39"/>
      <c r="N154" s="45">
        <f t="shared" si="23"/>
        <v>2.9787199999999996</v>
      </c>
      <c r="O154" s="45">
        <f t="shared" si="24"/>
        <v>7.0387199999999996</v>
      </c>
      <c r="P154" s="46">
        <f t="shared" si="22"/>
        <v>633484.79999999993</v>
      </c>
      <c r="Q154" s="46">
        <f t="shared" si="18"/>
        <v>41436.359999999993</v>
      </c>
      <c r="R154" s="46">
        <f t="shared" si="19"/>
        <v>592048.43999999994</v>
      </c>
      <c r="S154" s="47">
        <v>5</v>
      </c>
      <c r="T154" s="47">
        <f t="shared" si="20"/>
        <v>2960242.1999999997</v>
      </c>
      <c r="U154" s="73"/>
      <c r="V154" s="282">
        <f>T154+T155</f>
        <v>3557022.5699999994</v>
      </c>
      <c r="W154" s="111"/>
      <c r="X154" s="111"/>
      <c r="Y154" s="111"/>
      <c r="Z154" s="111"/>
      <c r="AA154" s="111"/>
      <c r="AB154" s="111"/>
      <c r="AC154" s="111"/>
      <c r="AD154" s="111"/>
      <c r="AE154" s="111"/>
      <c r="AF154" s="111"/>
      <c r="AG154" s="111"/>
      <c r="AH154" s="111"/>
      <c r="AI154" s="111"/>
      <c r="AJ154" s="111"/>
      <c r="AK154" s="111"/>
      <c r="AL154" s="111"/>
      <c r="AM154" s="111"/>
      <c r="AN154" s="111"/>
      <c r="AO154" s="111"/>
      <c r="AP154" s="111"/>
      <c r="AQ154" s="111"/>
      <c r="AR154" s="111"/>
      <c r="AS154" s="111"/>
      <c r="AT154" s="111"/>
      <c r="AU154" s="111"/>
      <c r="AV154" s="111"/>
      <c r="AW154" s="111"/>
      <c r="AX154" s="111"/>
      <c r="AY154" s="112"/>
      <c r="AZ154" s="112"/>
      <c r="BA154" s="112"/>
      <c r="BB154" s="112"/>
      <c r="BC154" s="112"/>
      <c r="BD154" s="112"/>
      <c r="BE154" s="112"/>
      <c r="BF154" s="112"/>
      <c r="BG154" s="112"/>
      <c r="BH154" s="112"/>
      <c r="BI154" s="112"/>
    </row>
    <row r="155" spans="1:61" s="113" customFormat="1" ht="14.25" customHeight="1" x14ac:dyDescent="0.2">
      <c r="A155" s="124"/>
      <c r="B155" s="91" t="s">
        <v>175</v>
      </c>
      <c r="C155" s="49">
        <v>4.0599999999999996</v>
      </c>
      <c r="D155" s="39"/>
      <c r="E155" s="39">
        <v>0.3</v>
      </c>
      <c r="F155" s="122"/>
      <c r="G155" s="41">
        <v>0.2</v>
      </c>
      <c r="H155" s="44">
        <v>0.4</v>
      </c>
      <c r="I155" s="40">
        <v>40</v>
      </c>
      <c r="J155" s="42">
        <f>(C155+D155+L155)*I155/100</f>
        <v>1.77016</v>
      </c>
      <c r="K155" s="126">
        <v>9</v>
      </c>
      <c r="L155" s="42">
        <f>C155*K155/100</f>
        <v>0.3654</v>
      </c>
      <c r="M155" s="39"/>
      <c r="N155" s="45">
        <f>(D155+E155+F155+G155+J155+L155+M155+H155)</f>
        <v>3.0355599999999998</v>
      </c>
      <c r="O155" s="45">
        <f>N155+C155</f>
        <v>7.095559999999999</v>
      </c>
      <c r="P155" s="46">
        <f>O155*90000</f>
        <v>638600.39999999991</v>
      </c>
      <c r="Q155" s="46">
        <f>(C155+D155+L155)*90000*10.5%</f>
        <v>41820.03</v>
      </c>
      <c r="R155" s="46">
        <f>P155-Q155</f>
        <v>596780.36999999988</v>
      </c>
      <c r="S155" s="47">
        <v>1</v>
      </c>
      <c r="T155" s="47">
        <f>R155*S155</f>
        <v>596780.36999999988</v>
      </c>
      <c r="U155" s="73" t="s">
        <v>35</v>
      </c>
      <c r="V155" s="282"/>
      <c r="W155" s="111"/>
      <c r="X155" s="111"/>
      <c r="Y155" s="111"/>
      <c r="Z155" s="111"/>
      <c r="AA155" s="111"/>
      <c r="AB155" s="111"/>
      <c r="AC155" s="111"/>
      <c r="AD155" s="111"/>
      <c r="AE155" s="111"/>
      <c r="AF155" s="111"/>
      <c r="AG155" s="111"/>
      <c r="AH155" s="111"/>
      <c r="AI155" s="111"/>
      <c r="AJ155" s="111"/>
      <c r="AK155" s="111"/>
      <c r="AL155" s="111"/>
      <c r="AM155" s="111"/>
      <c r="AN155" s="111"/>
      <c r="AO155" s="111"/>
      <c r="AP155" s="111"/>
      <c r="AQ155" s="111"/>
      <c r="AR155" s="111"/>
      <c r="AS155" s="111"/>
      <c r="AT155" s="111"/>
      <c r="AU155" s="111"/>
      <c r="AV155" s="111"/>
      <c r="AW155" s="111"/>
      <c r="AX155" s="111"/>
      <c r="AY155" s="112"/>
      <c r="AZ155" s="112"/>
      <c r="BA155" s="112"/>
      <c r="BB155" s="112"/>
      <c r="BC155" s="112"/>
      <c r="BD155" s="112"/>
      <c r="BE155" s="112"/>
      <c r="BF155" s="112"/>
      <c r="BG155" s="112"/>
      <c r="BH155" s="112"/>
      <c r="BI155" s="112"/>
    </row>
    <row r="156" spans="1:61" s="113" customFormat="1" ht="14.25" customHeight="1" x14ac:dyDescent="0.2">
      <c r="A156" s="124">
        <v>16</v>
      </c>
      <c r="B156" s="91" t="s">
        <v>176</v>
      </c>
      <c r="C156" s="67">
        <v>4.0599999999999996</v>
      </c>
      <c r="D156" s="40"/>
      <c r="E156" s="40">
        <v>0.3</v>
      </c>
      <c r="F156" s="122"/>
      <c r="G156" s="41">
        <v>0.2</v>
      </c>
      <c r="H156" s="51">
        <v>0.4</v>
      </c>
      <c r="I156" s="39">
        <v>40</v>
      </c>
      <c r="J156" s="42">
        <f t="shared" si="21"/>
        <v>1.7214399999999999</v>
      </c>
      <c r="K156" s="126">
        <v>6</v>
      </c>
      <c r="L156" s="42">
        <f>C156*K156/100</f>
        <v>0.24359999999999998</v>
      </c>
      <c r="M156" s="40"/>
      <c r="N156" s="45">
        <f t="shared" si="23"/>
        <v>2.8650399999999996</v>
      </c>
      <c r="O156" s="45">
        <f t="shared" si="24"/>
        <v>6.9250399999999992</v>
      </c>
      <c r="P156" s="46">
        <f t="shared" si="22"/>
        <v>623253.6</v>
      </c>
      <c r="Q156" s="46">
        <f t="shared" si="18"/>
        <v>40669.01999999999</v>
      </c>
      <c r="R156" s="46">
        <f t="shared" si="19"/>
        <v>582584.57999999996</v>
      </c>
      <c r="S156" s="47">
        <v>6</v>
      </c>
      <c r="T156" s="47">
        <f t="shared" si="20"/>
        <v>3495507.4799999995</v>
      </c>
      <c r="U156" s="73"/>
      <c r="V156" s="282"/>
      <c r="W156" s="111"/>
      <c r="X156" s="111"/>
      <c r="Y156" s="111"/>
      <c r="Z156" s="111"/>
      <c r="AA156" s="111"/>
      <c r="AB156" s="111"/>
      <c r="AC156" s="111"/>
      <c r="AD156" s="111"/>
      <c r="AE156" s="111"/>
      <c r="AF156" s="111"/>
      <c r="AG156" s="111"/>
      <c r="AH156" s="111"/>
      <c r="AI156" s="111"/>
      <c r="AJ156" s="111"/>
      <c r="AK156" s="111"/>
      <c r="AL156" s="111"/>
      <c r="AM156" s="111"/>
      <c r="AN156" s="111"/>
      <c r="AO156" s="111"/>
      <c r="AP156" s="111"/>
      <c r="AQ156" s="111"/>
      <c r="AR156" s="111"/>
      <c r="AS156" s="111"/>
      <c r="AT156" s="111"/>
      <c r="AU156" s="111"/>
      <c r="AV156" s="111"/>
      <c r="AW156" s="111"/>
      <c r="AX156" s="111"/>
      <c r="AY156" s="112"/>
      <c r="AZ156" s="112"/>
      <c r="BA156" s="112"/>
      <c r="BB156" s="112"/>
      <c r="BC156" s="112"/>
      <c r="BD156" s="112"/>
      <c r="BE156" s="112"/>
      <c r="BF156" s="112"/>
      <c r="BG156" s="112"/>
      <c r="BH156" s="112"/>
      <c r="BI156" s="112"/>
    </row>
    <row r="157" spans="1:61" s="113" customFormat="1" ht="14.25" customHeight="1" x14ac:dyDescent="0.2">
      <c r="A157" s="37">
        <v>17</v>
      </c>
      <c r="B157" s="91" t="s">
        <v>177</v>
      </c>
      <c r="C157" s="39">
        <v>2.66</v>
      </c>
      <c r="D157" s="40"/>
      <c r="E157" s="39">
        <v>0.3</v>
      </c>
      <c r="F157" s="122"/>
      <c r="G157" s="41">
        <v>0.2</v>
      </c>
      <c r="H157" s="51">
        <v>0.4</v>
      </c>
      <c r="I157" s="40">
        <v>40</v>
      </c>
      <c r="J157" s="42">
        <f t="shared" si="21"/>
        <v>1.0640000000000001</v>
      </c>
      <c r="K157" s="93"/>
      <c r="L157" s="50"/>
      <c r="M157" s="40"/>
      <c r="N157" s="45">
        <f t="shared" si="23"/>
        <v>1.964</v>
      </c>
      <c r="O157" s="45">
        <f t="shared" si="24"/>
        <v>4.6240000000000006</v>
      </c>
      <c r="P157" s="46">
        <f t="shared" si="22"/>
        <v>416160.00000000006</v>
      </c>
      <c r="Q157" s="46">
        <f t="shared" si="18"/>
        <v>25137</v>
      </c>
      <c r="R157" s="46">
        <f t="shared" si="19"/>
        <v>391023.00000000006</v>
      </c>
      <c r="S157" s="47">
        <v>4</v>
      </c>
      <c r="T157" s="47">
        <f t="shared" si="20"/>
        <v>1564092.0000000002</v>
      </c>
      <c r="U157" s="73"/>
      <c r="V157" s="282">
        <f>T157+T158</f>
        <v>2346138.0000000005</v>
      </c>
      <c r="W157" s="111"/>
      <c r="X157" s="111"/>
      <c r="Y157" s="111"/>
      <c r="Z157" s="111"/>
      <c r="AA157" s="111"/>
      <c r="AB157" s="111"/>
      <c r="AC157" s="111"/>
      <c r="AD157" s="111"/>
      <c r="AE157" s="111"/>
      <c r="AF157" s="111"/>
      <c r="AG157" s="111"/>
      <c r="AH157" s="111"/>
      <c r="AI157" s="111"/>
      <c r="AJ157" s="111"/>
      <c r="AK157" s="111"/>
      <c r="AL157" s="111"/>
      <c r="AM157" s="111"/>
      <c r="AN157" s="111"/>
      <c r="AO157" s="111"/>
      <c r="AP157" s="111"/>
      <c r="AQ157" s="111"/>
      <c r="AR157" s="111"/>
      <c r="AS157" s="111"/>
      <c r="AT157" s="111"/>
      <c r="AU157" s="111"/>
      <c r="AV157" s="111"/>
      <c r="AW157" s="111"/>
      <c r="AX157" s="111"/>
      <c r="AY157" s="112"/>
      <c r="AZ157" s="112"/>
      <c r="BA157" s="112"/>
      <c r="BB157" s="112"/>
      <c r="BC157" s="112"/>
      <c r="BD157" s="112"/>
      <c r="BE157" s="112"/>
      <c r="BF157" s="112"/>
      <c r="BG157" s="112"/>
      <c r="BH157" s="112"/>
      <c r="BI157" s="112"/>
    </row>
    <row r="158" spans="1:61" s="113" customFormat="1" ht="14.25" customHeight="1" x14ac:dyDescent="0.2">
      <c r="A158" s="124"/>
      <c r="B158" s="91" t="s">
        <v>177</v>
      </c>
      <c r="C158" s="39">
        <v>2.66</v>
      </c>
      <c r="D158" s="40"/>
      <c r="E158" s="39">
        <v>0.3</v>
      </c>
      <c r="F158" s="122"/>
      <c r="G158" s="41">
        <v>0.2</v>
      </c>
      <c r="H158" s="51">
        <v>0.4</v>
      </c>
      <c r="I158" s="40">
        <v>40</v>
      </c>
      <c r="J158" s="42">
        <f>(C158+D158+L158)*I158/100</f>
        <v>1.0640000000000001</v>
      </c>
      <c r="K158" s="93"/>
      <c r="L158" s="50"/>
      <c r="M158" s="40"/>
      <c r="N158" s="45">
        <f>(D158+E158+F158+G158+J158+L158+M158+H158)</f>
        <v>1.964</v>
      </c>
      <c r="O158" s="45">
        <f>N158+C158</f>
        <v>4.6240000000000006</v>
      </c>
      <c r="P158" s="46">
        <f>O158*90000</f>
        <v>416160.00000000006</v>
      </c>
      <c r="Q158" s="46">
        <f>(C158+D158+L158)*90000*10.5%</f>
        <v>25137</v>
      </c>
      <c r="R158" s="46">
        <f>P158-Q158</f>
        <v>391023.00000000006</v>
      </c>
      <c r="S158" s="47">
        <v>2</v>
      </c>
      <c r="T158" s="47">
        <f>R158*S158</f>
        <v>782046.00000000012</v>
      </c>
      <c r="U158" s="73" t="s">
        <v>140</v>
      </c>
      <c r="V158" s="282"/>
      <c r="W158" s="111"/>
      <c r="X158" s="111"/>
      <c r="Y158" s="111"/>
      <c r="Z158" s="111"/>
      <c r="AA158" s="111"/>
      <c r="AB158" s="111"/>
      <c r="AC158" s="111"/>
      <c r="AD158" s="111"/>
      <c r="AE158" s="111"/>
      <c r="AF158" s="111"/>
      <c r="AG158" s="111"/>
      <c r="AH158" s="111"/>
      <c r="AI158" s="111"/>
      <c r="AJ158" s="111"/>
      <c r="AK158" s="111"/>
      <c r="AL158" s="111"/>
      <c r="AM158" s="111"/>
      <c r="AN158" s="111"/>
      <c r="AO158" s="111"/>
      <c r="AP158" s="111"/>
      <c r="AQ158" s="111"/>
      <c r="AR158" s="111"/>
      <c r="AS158" s="111"/>
      <c r="AT158" s="111"/>
      <c r="AU158" s="111"/>
      <c r="AV158" s="111"/>
      <c r="AW158" s="111"/>
      <c r="AX158" s="111"/>
      <c r="AY158" s="112"/>
      <c r="AZ158" s="112"/>
      <c r="BA158" s="112"/>
      <c r="BB158" s="112"/>
      <c r="BC158" s="112"/>
      <c r="BD158" s="112"/>
      <c r="BE158" s="112"/>
      <c r="BF158" s="112"/>
      <c r="BG158" s="112"/>
      <c r="BH158" s="112"/>
      <c r="BI158" s="112"/>
    </row>
    <row r="159" spans="1:61" s="113" customFormat="1" ht="14.25" customHeight="1" x14ac:dyDescent="0.2">
      <c r="A159" s="124">
        <v>18</v>
      </c>
      <c r="B159" s="91" t="s">
        <v>178</v>
      </c>
      <c r="C159" s="49">
        <v>4.0599999999999996</v>
      </c>
      <c r="D159" s="39"/>
      <c r="E159" s="40">
        <v>0.3</v>
      </c>
      <c r="F159" s="122"/>
      <c r="G159" s="41">
        <v>0.2</v>
      </c>
      <c r="H159" s="44">
        <v>0.4</v>
      </c>
      <c r="I159" s="40">
        <v>40</v>
      </c>
      <c r="J159" s="42">
        <f t="shared" si="21"/>
        <v>1.7051999999999998</v>
      </c>
      <c r="K159" s="126">
        <v>5</v>
      </c>
      <c r="L159" s="42">
        <f>C159*K159/100</f>
        <v>0.20299999999999996</v>
      </c>
      <c r="M159" s="39"/>
      <c r="N159" s="45">
        <f t="shared" si="23"/>
        <v>2.8081999999999994</v>
      </c>
      <c r="O159" s="45">
        <f t="shared" si="24"/>
        <v>6.868199999999999</v>
      </c>
      <c r="P159" s="46">
        <f t="shared" si="22"/>
        <v>618137.99999999988</v>
      </c>
      <c r="Q159" s="46">
        <f t="shared" si="18"/>
        <v>40285.35</v>
      </c>
      <c r="R159" s="46">
        <f t="shared" si="19"/>
        <v>577852.64999999991</v>
      </c>
      <c r="S159" s="47">
        <v>6</v>
      </c>
      <c r="T159" s="47">
        <f t="shared" si="20"/>
        <v>3467115.8999999994</v>
      </c>
      <c r="U159" s="73"/>
      <c r="V159" s="282"/>
      <c r="W159" s="111"/>
      <c r="X159" s="111"/>
      <c r="Y159" s="111"/>
      <c r="Z159" s="111"/>
      <c r="AA159" s="111"/>
      <c r="AB159" s="111"/>
      <c r="AC159" s="111"/>
      <c r="AD159" s="111"/>
      <c r="AE159" s="111"/>
      <c r="AF159" s="111"/>
      <c r="AG159" s="111"/>
      <c r="AH159" s="111"/>
      <c r="AI159" s="111"/>
      <c r="AJ159" s="111"/>
      <c r="AK159" s="111"/>
      <c r="AL159" s="111"/>
      <c r="AM159" s="111"/>
      <c r="AN159" s="111"/>
      <c r="AO159" s="111"/>
      <c r="AP159" s="111"/>
      <c r="AQ159" s="111"/>
      <c r="AR159" s="111"/>
      <c r="AS159" s="111"/>
      <c r="AT159" s="111"/>
      <c r="AU159" s="111"/>
      <c r="AV159" s="111"/>
      <c r="AW159" s="111"/>
      <c r="AX159" s="111"/>
      <c r="AY159" s="112"/>
      <c r="AZ159" s="112"/>
      <c r="BA159" s="112"/>
      <c r="BB159" s="112"/>
      <c r="BC159" s="112"/>
      <c r="BD159" s="112"/>
      <c r="BE159" s="112"/>
      <c r="BF159" s="112"/>
      <c r="BG159" s="112"/>
      <c r="BH159" s="112"/>
      <c r="BI159" s="112"/>
    </row>
    <row r="160" spans="1:61" s="113" customFormat="1" ht="14.25" customHeight="1" x14ac:dyDescent="0.2">
      <c r="A160" s="37">
        <v>19</v>
      </c>
      <c r="B160" s="91" t="s">
        <v>179</v>
      </c>
      <c r="C160" s="39">
        <v>2.67</v>
      </c>
      <c r="D160" s="39">
        <v>0.4</v>
      </c>
      <c r="E160" s="39">
        <v>0.3</v>
      </c>
      <c r="F160" s="122"/>
      <c r="G160" s="41">
        <v>0.2</v>
      </c>
      <c r="H160" s="44">
        <v>0.4</v>
      </c>
      <c r="I160" s="39">
        <v>70</v>
      </c>
      <c r="J160" s="42">
        <f t="shared" si="21"/>
        <v>2.1489999999999996</v>
      </c>
      <c r="K160" s="93"/>
      <c r="L160" s="42"/>
      <c r="M160" s="39"/>
      <c r="N160" s="45">
        <f t="shared" si="23"/>
        <v>3.4489999999999994</v>
      </c>
      <c r="O160" s="45">
        <f t="shared" si="24"/>
        <v>6.1189999999999998</v>
      </c>
      <c r="P160" s="46">
        <f t="shared" si="22"/>
        <v>550710</v>
      </c>
      <c r="Q160" s="46">
        <f t="shared" si="18"/>
        <v>29011.5</v>
      </c>
      <c r="R160" s="46">
        <f t="shared" si="19"/>
        <v>521698.5</v>
      </c>
      <c r="S160" s="47">
        <v>6</v>
      </c>
      <c r="T160" s="47">
        <f t="shared" si="20"/>
        <v>3130191</v>
      </c>
      <c r="U160" s="73"/>
      <c r="V160" s="282"/>
      <c r="W160" s="111"/>
      <c r="X160" s="111"/>
      <c r="Y160" s="111"/>
      <c r="Z160" s="111"/>
      <c r="AA160" s="111"/>
      <c r="AB160" s="111"/>
      <c r="AC160" s="111"/>
      <c r="AD160" s="111"/>
      <c r="AE160" s="111"/>
      <c r="AF160" s="111"/>
      <c r="AG160" s="111"/>
      <c r="AH160" s="111"/>
      <c r="AI160" s="111"/>
      <c r="AJ160" s="111"/>
      <c r="AK160" s="111"/>
      <c r="AL160" s="111"/>
      <c r="AM160" s="111"/>
      <c r="AN160" s="111"/>
      <c r="AO160" s="111"/>
      <c r="AP160" s="111"/>
      <c r="AQ160" s="111"/>
      <c r="AR160" s="111"/>
      <c r="AS160" s="111"/>
      <c r="AT160" s="111"/>
      <c r="AU160" s="111"/>
      <c r="AV160" s="111"/>
      <c r="AW160" s="111"/>
      <c r="AX160" s="111"/>
      <c r="AY160" s="112"/>
      <c r="AZ160" s="112"/>
      <c r="BA160" s="112"/>
      <c r="BB160" s="112"/>
      <c r="BC160" s="112"/>
      <c r="BD160" s="112"/>
      <c r="BE160" s="112"/>
      <c r="BF160" s="112"/>
      <c r="BG160" s="112"/>
      <c r="BH160" s="112"/>
      <c r="BI160" s="112"/>
    </row>
    <row r="161" spans="1:61" s="113" customFormat="1" ht="14.25" customHeight="1" x14ac:dyDescent="0.2">
      <c r="A161" s="124">
        <v>20</v>
      </c>
      <c r="B161" s="91" t="s">
        <v>180</v>
      </c>
      <c r="C161" s="39">
        <v>3.06</v>
      </c>
      <c r="D161" s="39"/>
      <c r="E161" s="40">
        <v>0.3</v>
      </c>
      <c r="F161" s="122"/>
      <c r="G161" s="41">
        <v>0.2</v>
      </c>
      <c r="H161" s="44">
        <v>0.4</v>
      </c>
      <c r="I161" s="40">
        <v>70</v>
      </c>
      <c r="J161" s="42">
        <f t="shared" si="21"/>
        <v>2.1420000000000003</v>
      </c>
      <c r="K161" s="93"/>
      <c r="L161" s="49"/>
      <c r="M161" s="39"/>
      <c r="N161" s="45">
        <f t="shared" si="23"/>
        <v>3.0420000000000003</v>
      </c>
      <c r="O161" s="45">
        <f t="shared" si="24"/>
        <v>6.1020000000000003</v>
      </c>
      <c r="P161" s="46">
        <f t="shared" si="22"/>
        <v>549180</v>
      </c>
      <c r="Q161" s="46">
        <f t="shared" si="18"/>
        <v>28917</v>
      </c>
      <c r="R161" s="46">
        <f t="shared" si="19"/>
        <v>520263</v>
      </c>
      <c r="S161" s="47">
        <v>6</v>
      </c>
      <c r="T161" s="47">
        <f t="shared" si="20"/>
        <v>3121578</v>
      </c>
      <c r="U161" s="73"/>
      <c r="V161" s="282"/>
      <c r="W161" s="111"/>
      <c r="X161" s="111"/>
      <c r="Y161" s="111"/>
      <c r="Z161" s="111"/>
      <c r="AA161" s="111"/>
      <c r="AB161" s="111"/>
      <c r="AC161" s="111"/>
      <c r="AD161" s="111"/>
      <c r="AE161" s="111"/>
      <c r="AF161" s="111"/>
      <c r="AG161" s="111"/>
      <c r="AH161" s="111"/>
      <c r="AI161" s="111"/>
      <c r="AJ161" s="111"/>
      <c r="AK161" s="111"/>
      <c r="AL161" s="111"/>
      <c r="AM161" s="111"/>
      <c r="AN161" s="111"/>
      <c r="AO161" s="111"/>
      <c r="AP161" s="111"/>
      <c r="AQ161" s="111"/>
      <c r="AR161" s="111"/>
      <c r="AS161" s="111"/>
      <c r="AT161" s="111"/>
      <c r="AU161" s="111"/>
      <c r="AV161" s="111"/>
      <c r="AW161" s="111"/>
      <c r="AX161" s="111"/>
      <c r="AY161" s="112"/>
      <c r="AZ161" s="112"/>
      <c r="BA161" s="112"/>
      <c r="BB161" s="112"/>
      <c r="BC161" s="112"/>
      <c r="BD161" s="112"/>
      <c r="BE161" s="112"/>
      <c r="BF161" s="112"/>
      <c r="BG161" s="112"/>
      <c r="BH161" s="112"/>
      <c r="BI161" s="112"/>
    </row>
    <row r="162" spans="1:61" s="113" customFormat="1" ht="14.25" customHeight="1" x14ac:dyDescent="0.2">
      <c r="A162" s="37">
        <v>21</v>
      </c>
      <c r="B162" s="91" t="s">
        <v>181</v>
      </c>
      <c r="C162" s="39">
        <v>2.67</v>
      </c>
      <c r="D162" s="39"/>
      <c r="E162" s="39">
        <v>0.3</v>
      </c>
      <c r="F162" s="122"/>
      <c r="G162" s="41">
        <v>0.2</v>
      </c>
      <c r="H162" s="44">
        <v>0.4</v>
      </c>
      <c r="I162" s="39">
        <v>40</v>
      </c>
      <c r="J162" s="42">
        <f t="shared" si="21"/>
        <v>1.0680000000000001</v>
      </c>
      <c r="K162" s="93"/>
      <c r="L162" s="49"/>
      <c r="M162" s="39"/>
      <c r="N162" s="45">
        <f t="shared" si="23"/>
        <v>1.968</v>
      </c>
      <c r="O162" s="45">
        <f t="shared" si="24"/>
        <v>4.6379999999999999</v>
      </c>
      <c r="P162" s="46">
        <f t="shared" si="22"/>
        <v>417420</v>
      </c>
      <c r="Q162" s="46">
        <f t="shared" si="18"/>
        <v>25231.5</v>
      </c>
      <c r="R162" s="46">
        <f t="shared" si="19"/>
        <v>392188.5</v>
      </c>
      <c r="S162" s="47">
        <v>6</v>
      </c>
      <c r="T162" s="47">
        <f t="shared" si="20"/>
        <v>2353131</v>
      </c>
      <c r="U162" s="73"/>
      <c r="V162" s="282"/>
      <c r="W162" s="111"/>
      <c r="X162" s="111"/>
      <c r="Y162" s="111"/>
      <c r="Z162" s="111"/>
      <c r="AA162" s="111"/>
      <c r="AB162" s="111"/>
      <c r="AC162" s="111"/>
      <c r="AD162" s="111"/>
      <c r="AE162" s="111"/>
      <c r="AF162" s="111"/>
      <c r="AG162" s="111"/>
      <c r="AH162" s="111"/>
      <c r="AI162" s="111"/>
      <c r="AJ162" s="111"/>
      <c r="AK162" s="111"/>
      <c r="AL162" s="111"/>
      <c r="AM162" s="111"/>
      <c r="AN162" s="111"/>
      <c r="AO162" s="111"/>
      <c r="AP162" s="111"/>
      <c r="AQ162" s="111"/>
      <c r="AR162" s="111"/>
      <c r="AS162" s="111"/>
      <c r="AT162" s="111"/>
      <c r="AU162" s="111"/>
      <c r="AV162" s="111"/>
      <c r="AW162" s="111"/>
      <c r="AX162" s="111"/>
      <c r="AY162" s="112"/>
      <c r="AZ162" s="112"/>
      <c r="BA162" s="112"/>
      <c r="BB162" s="112"/>
      <c r="BC162" s="112"/>
      <c r="BD162" s="112"/>
      <c r="BE162" s="112"/>
      <c r="BF162" s="112"/>
      <c r="BG162" s="112"/>
      <c r="BH162" s="112"/>
      <c r="BI162" s="112"/>
    </row>
    <row r="163" spans="1:61" s="113" customFormat="1" ht="14.25" customHeight="1" x14ac:dyDescent="0.2">
      <c r="A163" s="124">
        <v>22</v>
      </c>
      <c r="B163" s="91" t="s">
        <v>182</v>
      </c>
      <c r="C163" s="49">
        <v>2.66</v>
      </c>
      <c r="D163" s="39"/>
      <c r="E163" s="40">
        <v>0.3</v>
      </c>
      <c r="F163" s="122"/>
      <c r="G163" s="41">
        <v>0.2</v>
      </c>
      <c r="H163" s="44">
        <v>0.4</v>
      </c>
      <c r="I163" s="40">
        <v>70</v>
      </c>
      <c r="J163" s="42">
        <f t="shared" si="21"/>
        <v>1.8620000000000001</v>
      </c>
      <c r="K163" s="93"/>
      <c r="L163" s="42"/>
      <c r="M163" s="39"/>
      <c r="N163" s="45">
        <f t="shared" si="23"/>
        <v>2.762</v>
      </c>
      <c r="O163" s="45">
        <f t="shared" si="24"/>
        <v>5.4220000000000006</v>
      </c>
      <c r="P163" s="46">
        <f t="shared" si="22"/>
        <v>487980.00000000006</v>
      </c>
      <c r="Q163" s="46">
        <f t="shared" si="18"/>
        <v>25137</v>
      </c>
      <c r="R163" s="46">
        <f t="shared" si="19"/>
        <v>462843.00000000006</v>
      </c>
      <c r="S163" s="47">
        <v>6</v>
      </c>
      <c r="T163" s="47">
        <f t="shared" si="20"/>
        <v>2777058.0000000005</v>
      </c>
      <c r="U163" s="73"/>
      <c r="V163" s="282"/>
      <c r="W163" s="111"/>
      <c r="X163" s="111"/>
      <c r="Y163" s="111"/>
      <c r="Z163" s="111"/>
      <c r="AA163" s="111"/>
      <c r="AB163" s="111"/>
      <c r="AC163" s="111"/>
      <c r="AD163" s="111"/>
      <c r="AE163" s="111"/>
      <c r="AF163" s="111"/>
      <c r="AG163" s="111"/>
      <c r="AH163" s="111"/>
      <c r="AI163" s="111"/>
      <c r="AJ163" s="111"/>
      <c r="AK163" s="111"/>
      <c r="AL163" s="111"/>
      <c r="AM163" s="111"/>
      <c r="AN163" s="111"/>
      <c r="AO163" s="111"/>
      <c r="AP163" s="111"/>
      <c r="AQ163" s="111"/>
      <c r="AR163" s="111"/>
      <c r="AS163" s="111"/>
      <c r="AT163" s="111"/>
      <c r="AU163" s="111"/>
      <c r="AV163" s="111"/>
      <c r="AW163" s="111"/>
      <c r="AX163" s="111"/>
      <c r="AY163" s="112"/>
      <c r="AZ163" s="112"/>
      <c r="BA163" s="112"/>
      <c r="BB163" s="112"/>
      <c r="BC163" s="112"/>
      <c r="BD163" s="112"/>
      <c r="BE163" s="112"/>
      <c r="BF163" s="112"/>
      <c r="BG163" s="112"/>
      <c r="BH163" s="112"/>
      <c r="BI163" s="112"/>
    </row>
    <row r="164" spans="1:61" s="113" customFormat="1" ht="14.25" customHeight="1" x14ac:dyDescent="0.2">
      <c r="A164" s="37">
        <v>23</v>
      </c>
      <c r="B164" s="91" t="s">
        <v>183</v>
      </c>
      <c r="C164" s="49">
        <v>2.46</v>
      </c>
      <c r="D164" s="39"/>
      <c r="E164" s="40">
        <v>0.3</v>
      </c>
      <c r="F164" s="122"/>
      <c r="G164" s="41">
        <v>0.2</v>
      </c>
      <c r="H164" s="51">
        <v>0.4</v>
      </c>
      <c r="I164" s="39">
        <v>70</v>
      </c>
      <c r="J164" s="42">
        <f t="shared" si="21"/>
        <v>1.722</v>
      </c>
      <c r="K164" s="93"/>
      <c r="L164" s="50"/>
      <c r="M164" s="39">
        <v>0.3</v>
      </c>
      <c r="N164" s="45">
        <f t="shared" si="23"/>
        <v>2.9219999999999997</v>
      </c>
      <c r="O164" s="45">
        <f t="shared" si="24"/>
        <v>5.3819999999999997</v>
      </c>
      <c r="P164" s="46">
        <f t="shared" si="22"/>
        <v>484379.99999999994</v>
      </c>
      <c r="Q164" s="46">
        <f t="shared" si="18"/>
        <v>23247</v>
      </c>
      <c r="R164" s="46">
        <f t="shared" si="19"/>
        <v>461132.99999999994</v>
      </c>
      <c r="S164" s="47">
        <v>5</v>
      </c>
      <c r="T164" s="47">
        <f t="shared" si="20"/>
        <v>2305664.9999999995</v>
      </c>
      <c r="U164" s="73"/>
      <c r="V164" s="282">
        <f>T164+T165</f>
        <v>2766797.9999999995</v>
      </c>
      <c r="W164" s="111"/>
      <c r="X164" s="111"/>
      <c r="Y164" s="111"/>
      <c r="Z164" s="111"/>
      <c r="AA164" s="111"/>
      <c r="AB164" s="111"/>
      <c r="AC164" s="111"/>
      <c r="AD164" s="111"/>
      <c r="AE164" s="111"/>
      <c r="AF164" s="111"/>
      <c r="AG164" s="111"/>
      <c r="AH164" s="111"/>
      <c r="AI164" s="111"/>
      <c r="AJ164" s="111"/>
      <c r="AK164" s="111"/>
      <c r="AL164" s="111"/>
      <c r="AM164" s="111"/>
      <c r="AN164" s="111"/>
      <c r="AO164" s="111"/>
      <c r="AP164" s="111"/>
      <c r="AQ164" s="111"/>
      <c r="AR164" s="111"/>
      <c r="AS164" s="111"/>
      <c r="AT164" s="111"/>
      <c r="AU164" s="111"/>
      <c r="AV164" s="111"/>
      <c r="AW164" s="111"/>
      <c r="AX164" s="111"/>
      <c r="AY164" s="112"/>
      <c r="AZ164" s="112"/>
      <c r="BA164" s="112"/>
      <c r="BB164" s="112"/>
      <c r="BC164" s="112"/>
      <c r="BD164" s="112"/>
      <c r="BE164" s="112"/>
      <c r="BF164" s="112"/>
      <c r="BG164" s="112"/>
      <c r="BH164" s="112"/>
      <c r="BI164" s="112"/>
    </row>
    <row r="165" spans="1:61" s="113" customFormat="1" ht="14.25" customHeight="1" x14ac:dyDescent="0.2">
      <c r="A165" s="124"/>
      <c r="B165" s="91" t="s">
        <v>183</v>
      </c>
      <c r="C165" s="49">
        <v>2.46</v>
      </c>
      <c r="D165" s="39"/>
      <c r="E165" s="40">
        <v>0.3</v>
      </c>
      <c r="F165" s="122"/>
      <c r="G165" s="41">
        <v>0.2</v>
      </c>
      <c r="H165" s="51">
        <v>0.4</v>
      </c>
      <c r="I165" s="39">
        <v>70</v>
      </c>
      <c r="J165" s="42">
        <f>(C165+D165+L165)*I165/100</f>
        <v>1.722</v>
      </c>
      <c r="K165" s="93"/>
      <c r="L165" s="50"/>
      <c r="M165" s="39">
        <v>0.3</v>
      </c>
      <c r="N165" s="45">
        <f>(D165+E165+F165+G165+J165+L165+M165+H165)</f>
        <v>2.9219999999999997</v>
      </c>
      <c r="O165" s="45">
        <f>N165+C165</f>
        <v>5.3819999999999997</v>
      </c>
      <c r="P165" s="46">
        <f>O165*90000</f>
        <v>484379.99999999994</v>
      </c>
      <c r="Q165" s="46">
        <f>(C165+D165+L165)*90000*10.5%</f>
        <v>23247</v>
      </c>
      <c r="R165" s="46">
        <f>P165-Q165</f>
        <v>461132.99999999994</v>
      </c>
      <c r="S165" s="47">
        <v>1</v>
      </c>
      <c r="T165" s="47">
        <f>R165*S165</f>
        <v>461132.99999999994</v>
      </c>
      <c r="U165" s="73" t="s">
        <v>64</v>
      </c>
      <c r="V165" s="282"/>
      <c r="W165" s="111"/>
      <c r="X165" s="111"/>
      <c r="Y165" s="111"/>
      <c r="Z165" s="111"/>
      <c r="AA165" s="111"/>
      <c r="AB165" s="111"/>
      <c r="AC165" s="111"/>
      <c r="AD165" s="111"/>
      <c r="AE165" s="111"/>
      <c r="AF165" s="111"/>
      <c r="AG165" s="111"/>
      <c r="AH165" s="111"/>
      <c r="AI165" s="111"/>
      <c r="AJ165" s="111"/>
      <c r="AK165" s="111"/>
      <c r="AL165" s="111"/>
      <c r="AM165" s="111"/>
      <c r="AN165" s="111"/>
      <c r="AO165" s="111"/>
      <c r="AP165" s="111"/>
      <c r="AQ165" s="111"/>
      <c r="AR165" s="111"/>
      <c r="AS165" s="111"/>
      <c r="AT165" s="111"/>
      <c r="AU165" s="111"/>
      <c r="AV165" s="111"/>
      <c r="AW165" s="111"/>
      <c r="AX165" s="111"/>
      <c r="AY165" s="112"/>
      <c r="AZ165" s="112"/>
      <c r="BA165" s="112"/>
      <c r="BB165" s="112"/>
      <c r="BC165" s="112"/>
      <c r="BD165" s="112"/>
      <c r="BE165" s="112"/>
      <c r="BF165" s="112"/>
      <c r="BG165" s="112"/>
      <c r="BH165" s="112"/>
      <c r="BI165" s="112"/>
    </row>
    <row r="166" spans="1:61" s="113" customFormat="1" ht="14.25" customHeight="1" x14ac:dyDescent="0.2">
      <c r="A166" s="124">
        <v>24</v>
      </c>
      <c r="B166" s="91" t="s">
        <v>184</v>
      </c>
      <c r="C166" s="67">
        <v>2.67</v>
      </c>
      <c r="D166" s="64"/>
      <c r="E166" s="40">
        <v>0.3</v>
      </c>
      <c r="F166" s="122"/>
      <c r="G166" s="41">
        <v>0.2</v>
      </c>
      <c r="H166" s="51">
        <v>0.4</v>
      </c>
      <c r="I166" s="39">
        <v>70</v>
      </c>
      <c r="J166" s="127">
        <f>(C166+D166+L166)*I166/100</f>
        <v>1.869</v>
      </c>
      <c r="K166" s="128"/>
      <c r="L166" s="68"/>
      <c r="M166" s="64"/>
      <c r="N166" s="45">
        <f>(D166+E166+F166+G166+J166+L166+M166+H166)</f>
        <v>2.7689999999999997</v>
      </c>
      <c r="O166" s="45">
        <f>N166+C166</f>
        <v>5.4390000000000001</v>
      </c>
      <c r="P166" s="46">
        <f t="shared" si="22"/>
        <v>489510</v>
      </c>
      <c r="Q166" s="46">
        <f>(C166+D166+L166)*90000*10.5%</f>
        <v>25231.5</v>
      </c>
      <c r="R166" s="46">
        <f>P166-Q166</f>
        <v>464278.5</v>
      </c>
      <c r="S166" s="47">
        <v>2</v>
      </c>
      <c r="T166" s="47">
        <f>R166*S166</f>
        <v>928557</v>
      </c>
      <c r="U166" s="73" t="s">
        <v>52</v>
      </c>
      <c r="V166" s="282">
        <f>T166+T167</f>
        <v>1788831</v>
      </c>
      <c r="W166" s="111"/>
      <c r="X166" s="111"/>
      <c r="Y166" s="111"/>
      <c r="Z166" s="111"/>
      <c r="AA166" s="111"/>
      <c r="AB166" s="111"/>
      <c r="AC166" s="111"/>
      <c r="AD166" s="111"/>
      <c r="AE166" s="111"/>
      <c r="AF166" s="111"/>
      <c r="AG166" s="111"/>
      <c r="AH166" s="111"/>
      <c r="AI166" s="111"/>
      <c r="AJ166" s="111"/>
      <c r="AK166" s="111"/>
      <c r="AL166" s="111"/>
      <c r="AM166" s="111"/>
      <c r="AN166" s="111"/>
      <c r="AO166" s="111"/>
      <c r="AP166" s="111"/>
      <c r="AQ166" s="111"/>
      <c r="AR166" s="111"/>
      <c r="AS166" s="111"/>
      <c r="AT166" s="111"/>
      <c r="AU166" s="111"/>
      <c r="AV166" s="111"/>
      <c r="AW166" s="111"/>
      <c r="AX166" s="111"/>
      <c r="AY166" s="112"/>
      <c r="AZ166" s="112"/>
      <c r="BA166" s="112"/>
      <c r="BB166" s="112"/>
      <c r="BC166" s="112"/>
      <c r="BD166" s="112"/>
      <c r="BE166" s="112"/>
      <c r="BF166" s="112"/>
      <c r="BG166" s="112"/>
      <c r="BH166" s="112"/>
      <c r="BI166" s="112"/>
    </row>
    <row r="167" spans="1:61" s="113" customFormat="1" ht="14.25" customHeight="1" x14ac:dyDescent="0.2">
      <c r="A167" s="37"/>
      <c r="B167" s="91" t="s">
        <v>184</v>
      </c>
      <c r="C167" s="67">
        <v>2.67</v>
      </c>
      <c r="D167" s="64"/>
      <c r="E167" s="64"/>
      <c r="F167" s="125"/>
      <c r="G167" s="64"/>
      <c r="H167" s="70"/>
      <c r="I167" s="64"/>
      <c r="J167" s="67">
        <f t="shared" si="21"/>
        <v>0</v>
      </c>
      <c r="K167" s="128"/>
      <c r="L167" s="68"/>
      <c r="M167" s="64"/>
      <c r="N167" s="45">
        <f t="shared" si="23"/>
        <v>0</v>
      </c>
      <c r="O167" s="45">
        <f t="shared" si="24"/>
        <v>2.67</v>
      </c>
      <c r="P167" s="46">
        <f t="shared" si="22"/>
        <v>240300</v>
      </c>
      <c r="Q167" s="46">
        <f t="shared" si="18"/>
        <v>25231.5</v>
      </c>
      <c r="R167" s="46">
        <f t="shared" si="19"/>
        <v>215068.5</v>
      </c>
      <c r="S167" s="47">
        <v>4</v>
      </c>
      <c r="T167" s="47">
        <f t="shared" si="20"/>
        <v>860274</v>
      </c>
      <c r="U167" s="73" t="s">
        <v>53</v>
      </c>
      <c r="V167" s="282"/>
      <c r="W167" s="111" t="s">
        <v>220</v>
      </c>
      <c r="X167" s="111"/>
      <c r="Y167" s="111"/>
      <c r="Z167" s="111"/>
      <c r="AA167" s="111"/>
      <c r="AB167" s="111"/>
      <c r="AC167" s="111"/>
      <c r="AD167" s="111"/>
      <c r="AE167" s="111"/>
      <c r="AF167" s="111"/>
      <c r="AG167" s="111"/>
      <c r="AH167" s="111"/>
      <c r="AI167" s="111"/>
      <c r="AJ167" s="111"/>
      <c r="AK167" s="111"/>
      <c r="AL167" s="111"/>
      <c r="AM167" s="111"/>
      <c r="AN167" s="111"/>
      <c r="AO167" s="111"/>
      <c r="AP167" s="111"/>
      <c r="AQ167" s="111"/>
      <c r="AR167" s="111"/>
      <c r="AS167" s="111"/>
      <c r="AT167" s="111"/>
      <c r="AU167" s="111"/>
      <c r="AV167" s="111"/>
      <c r="AW167" s="111"/>
      <c r="AX167" s="111"/>
      <c r="AY167" s="112"/>
      <c r="AZ167" s="112"/>
      <c r="BA167" s="112"/>
      <c r="BB167" s="112"/>
      <c r="BC167" s="112"/>
      <c r="BD167" s="112"/>
      <c r="BE167" s="112"/>
      <c r="BF167" s="112"/>
      <c r="BG167" s="112"/>
      <c r="BH167" s="112"/>
      <c r="BI167" s="112"/>
    </row>
    <row r="168" spans="1:61" s="113" customFormat="1" ht="14.25" customHeight="1" x14ac:dyDescent="0.2">
      <c r="A168" s="124">
        <v>25</v>
      </c>
      <c r="B168" s="91" t="s">
        <v>185</v>
      </c>
      <c r="C168" s="67">
        <v>2.46</v>
      </c>
      <c r="D168" s="64"/>
      <c r="E168" s="64">
        <v>0.3</v>
      </c>
      <c r="F168" s="125"/>
      <c r="G168" s="64">
        <v>0.2</v>
      </c>
      <c r="H168" s="70">
        <v>0.4</v>
      </c>
      <c r="I168" s="64">
        <v>40</v>
      </c>
      <c r="J168" s="42">
        <f>(C168+D168+L168)*I168/100</f>
        <v>0.9840000000000001</v>
      </c>
      <c r="K168" s="123"/>
      <c r="L168" s="42"/>
      <c r="M168" s="39"/>
      <c r="N168" s="45">
        <f t="shared" si="23"/>
        <v>1.8839999999999999</v>
      </c>
      <c r="O168" s="45">
        <f t="shared" si="24"/>
        <v>4.3439999999999994</v>
      </c>
      <c r="P168" s="46">
        <f t="shared" si="22"/>
        <v>390959.99999999994</v>
      </c>
      <c r="Q168" s="46">
        <f t="shared" si="18"/>
        <v>23247</v>
      </c>
      <c r="R168" s="46">
        <f t="shared" si="19"/>
        <v>367712.99999999994</v>
      </c>
      <c r="S168" s="47">
        <v>3</v>
      </c>
      <c r="T168" s="47">
        <f t="shared" si="20"/>
        <v>1103138.9999999998</v>
      </c>
      <c r="U168" s="73" t="s">
        <v>186</v>
      </c>
      <c r="V168" s="282" t="s">
        <v>187</v>
      </c>
      <c r="W168" s="111"/>
      <c r="X168" s="111"/>
      <c r="Y168" s="111"/>
      <c r="Z168" s="111"/>
      <c r="AA168" s="111"/>
      <c r="AB168" s="111"/>
      <c r="AC168" s="111"/>
      <c r="AD168" s="111"/>
      <c r="AE168" s="111"/>
      <c r="AF168" s="111"/>
      <c r="AG168" s="111"/>
      <c r="AH168" s="111"/>
      <c r="AI168" s="111"/>
      <c r="AJ168" s="111"/>
      <c r="AK168" s="111"/>
      <c r="AL168" s="111"/>
      <c r="AM168" s="111"/>
      <c r="AN168" s="111"/>
      <c r="AO168" s="111"/>
      <c r="AP168" s="111"/>
      <c r="AQ168" s="111"/>
      <c r="AR168" s="111"/>
      <c r="AS168" s="111"/>
      <c r="AT168" s="111"/>
      <c r="AU168" s="111"/>
      <c r="AV168" s="111"/>
      <c r="AW168" s="111"/>
      <c r="AX168" s="111"/>
      <c r="AY168" s="112"/>
      <c r="AZ168" s="112"/>
      <c r="BA168" s="112"/>
      <c r="BB168" s="112"/>
      <c r="BC168" s="112"/>
      <c r="BD168" s="112"/>
      <c r="BE168" s="112"/>
      <c r="BF168" s="112"/>
      <c r="BG168" s="112"/>
      <c r="BH168" s="112"/>
      <c r="BI168" s="112"/>
    </row>
    <row r="169" spans="1:61" s="113" customFormat="1" ht="14.25" customHeight="1" x14ac:dyDescent="0.2">
      <c r="A169" s="124">
        <v>26</v>
      </c>
      <c r="B169" s="91" t="s">
        <v>188</v>
      </c>
      <c r="C169" s="49">
        <v>2.34</v>
      </c>
      <c r="D169" s="39"/>
      <c r="E169" s="64">
        <v>0.3</v>
      </c>
      <c r="F169" s="125"/>
      <c r="G169" s="64">
        <v>0.2</v>
      </c>
      <c r="H169" s="70">
        <v>0.4</v>
      </c>
      <c r="I169" s="40">
        <v>40</v>
      </c>
      <c r="J169" s="42">
        <f t="shared" si="21"/>
        <v>0.93599999999999994</v>
      </c>
      <c r="K169" s="93"/>
      <c r="L169" s="42"/>
      <c r="M169" s="39"/>
      <c r="N169" s="45">
        <f t="shared" si="23"/>
        <v>1.8359999999999999</v>
      </c>
      <c r="O169" s="45">
        <f t="shared" si="24"/>
        <v>4.1760000000000002</v>
      </c>
      <c r="P169" s="46">
        <f t="shared" si="22"/>
        <v>375840</v>
      </c>
      <c r="Q169" s="46">
        <f t="shared" si="18"/>
        <v>22113</v>
      </c>
      <c r="R169" s="46">
        <f t="shared" si="19"/>
        <v>353727</v>
      </c>
      <c r="S169" s="47">
        <v>4</v>
      </c>
      <c r="T169" s="47">
        <f t="shared" si="20"/>
        <v>1414908</v>
      </c>
      <c r="U169" s="73" t="s">
        <v>189</v>
      </c>
      <c r="V169" s="282"/>
      <c r="W169" s="111"/>
      <c r="X169" s="111"/>
      <c r="Y169" s="111"/>
      <c r="Z169" s="111"/>
      <c r="AA169" s="111"/>
      <c r="AB169" s="111"/>
      <c r="AC169" s="111"/>
      <c r="AD169" s="111"/>
      <c r="AE169" s="111"/>
      <c r="AF169" s="111"/>
      <c r="AG169" s="111"/>
      <c r="AH169" s="111"/>
      <c r="AI169" s="111"/>
      <c r="AJ169" s="111"/>
      <c r="AK169" s="111"/>
      <c r="AL169" s="111"/>
      <c r="AM169" s="111"/>
      <c r="AN169" s="111"/>
      <c r="AO169" s="111"/>
      <c r="AP169" s="111"/>
      <c r="AQ169" s="111"/>
      <c r="AR169" s="111"/>
      <c r="AS169" s="111"/>
      <c r="AT169" s="111"/>
      <c r="AU169" s="111"/>
      <c r="AV169" s="111"/>
      <c r="AW169" s="111"/>
      <c r="AX169" s="111"/>
      <c r="AY169" s="112"/>
      <c r="AZ169" s="112"/>
      <c r="BA169" s="112"/>
      <c r="BB169" s="112"/>
      <c r="BC169" s="112"/>
      <c r="BD169" s="112"/>
      <c r="BE169" s="112"/>
      <c r="BF169" s="112"/>
      <c r="BG169" s="112"/>
      <c r="BH169" s="112"/>
      <c r="BI169" s="112"/>
    </row>
    <row r="170" spans="1:61" s="113" customFormat="1" ht="14.25" customHeight="1" x14ac:dyDescent="0.2">
      <c r="A170" s="124">
        <v>27</v>
      </c>
      <c r="B170" s="91" t="s">
        <v>190</v>
      </c>
      <c r="C170" s="39">
        <v>4.0599999999999996</v>
      </c>
      <c r="D170" s="39">
        <v>0.4</v>
      </c>
      <c r="E170" s="40">
        <v>0.3</v>
      </c>
      <c r="F170" s="122"/>
      <c r="G170" s="41">
        <v>0.2</v>
      </c>
      <c r="H170" s="44">
        <v>0.4</v>
      </c>
      <c r="I170" s="39">
        <v>40</v>
      </c>
      <c r="J170" s="42">
        <f t="shared" si="21"/>
        <v>1.9463999999999999</v>
      </c>
      <c r="K170" s="126">
        <v>10</v>
      </c>
      <c r="L170" s="42">
        <f>C170*K170/100</f>
        <v>0.40599999999999992</v>
      </c>
      <c r="M170" s="39">
        <v>0.3</v>
      </c>
      <c r="N170" s="45">
        <f t="shared" si="23"/>
        <v>3.9523999999999995</v>
      </c>
      <c r="O170" s="45">
        <f t="shared" si="24"/>
        <v>8.0123999999999995</v>
      </c>
      <c r="P170" s="46">
        <f t="shared" si="22"/>
        <v>721116</v>
      </c>
      <c r="Q170" s="46">
        <f t="shared" si="18"/>
        <v>45983.69999999999</v>
      </c>
      <c r="R170" s="46">
        <f t="shared" si="19"/>
        <v>675132.3</v>
      </c>
      <c r="S170" s="47">
        <v>5</v>
      </c>
      <c r="T170" s="47">
        <f t="shared" si="20"/>
        <v>3375661.5</v>
      </c>
      <c r="U170" s="73"/>
      <c r="V170" s="282">
        <f>T170+T171</f>
        <v>4055525.73</v>
      </c>
      <c r="W170" s="111"/>
      <c r="X170" s="111"/>
      <c r="Y170" s="111"/>
      <c r="Z170" s="111"/>
      <c r="AA170" s="111"/>
      <c r="AB170" s="111"/>
      <c r="AC170" s="111"/>
      <c r="AD170" s="111"/>
      <c r="AE170" s="111"/>
      <c r="AF170" s="111"/>
      <c r="AG170" s="111"/>
      <c r="AH170" s="111"/>
      <c r="AI170" s="111"/>
      <c r="AJ170" s="111"/>
      <c r="AK170" s="111"/>
      <c r="AL170" s="111"/>
      <c r="AM170" s="111"/>
      <c r="AN170" s="111"/>
      <c r="AO170" s="111"/>
      <c r="AP170" s="111"/>
      <c r="AQ170" s="111"/>
      <c r="AR170" s="111"/>
      <c r="AS170" s="111"/>
      <c r="AT170" s="111"/>
      <c r="AU170" s="111"/>
      <c r="AV170" s="111"/>
      <c r="AW170" s="111"/>
      <c r="AX170" s="111"/>
      <c r="AY170" s="112"/>
      <c r="AZ170" s="112"/>
      <c r="BA170" s="112"/>
      <c r="BB170" s="112"/>
      <c r="BC170" s="112"/>
      <c r="BD170" s="112"/>
      <c r="BE170" s="112"/>
      <c r="BF170" s="112"/>
      <c r="BG170" s="112"/>
      <c r="BH170" s="112"/>
      <c r="BI170" s="112"/>
    </row>
    <row r="171" spans="1:61" s="113" customFormat="1" ht="14.25" customHeight="1" x14ac:dyDescent="0.2">
      <c r="A171" s="124"/>
      <c r="B171" s="91" t="s">
        <v>190</v>
      </c>
      <c r="C171" s="39">
        <v>4.0599999999999996</v>
      </c>
      <c r="D171" s="39">
        <v>0.4</v>
      </c>
      <c r="E171" s="40">
        <v>0.3</v>
      </c>
      <c r="F171" s="122"/>
      <c r="G171" s="41">
        <v>0.2</v>
      </c>
      <c r="H171" s="44">
        <v>0.4</v>
      </c>
      <c r="I171" s="39">
        <v>40</v>
      </c>
      <c r="J171" s="42">
        <f>(C171+D171+L171)*I171/100</f>
        <v>1.9626400000000002</v>
      </c>
      <c r="K171" s="126">
        <v>11</v>
      </c>
      <c r="L171" s="42">
        <f>C171*K171/100</f>
        <v>0.44659999999999994</v>
      </c>
      <c r="M171" s="39">
        <v>0.3</v>
      </c>
      <c r="N171" s="45">
        <f>(D171+E171+F171+G171+J171+L171+M171+H171)</f>
        <v>4.0092400000000001</v>
      </c>
      <c r="O171" s="45">
        <f>N171+C171</f>
        <v>8.0692400000000006</v>
      </c>
      <c r="P171" s="46">
        <f>O171*90000</f>
        <v>726231.60000000009</v>
      </c>
      <c r="Q171" s="46">
        <f>(C171+D171+L171)*90000*10.5%</f>
        <v>46367.369999999995</v>
      </c>
      <c r="R171" s="46">
        <f>P171-Q171</f>
        <v>679864.2300000001</v>
      </c>
      <c r="S171" s="47">
        <v>1</v>
      </c>
      <c r="T171" s="47">
        <f>R171*S171</f>
        <v>679864.2300000001</v>
      </c>
      <c r="U171" s="73" t="s">
        <v>35</v>
      </c>
      <c r="V171" s="282"/>
      <c r="W171" s="111"/>
      <c r="X171" s="111"/>
      <c r="Y171" s="111"/>
      <c r="Z171" s="111"/>
      <c r="AA171" s="111"/>
      <c r="AB171" s="111"/>
      <c r="AC171" s="111"/>
      <c r="AD171" s="111"/>
      <c r="AE171" s="111"/>
      <c r="AF171" s="111"/>
      <c r="AG171" s="111"/>
      <c r="AH171" s="111"/>
      <c r="AI171" s="111"/>
      <c r="AJ171" s="111"/>
      <c r="AK171" s="111"/>
      <c r="AL171" s="111"/>
      <c r="AM171" s="111"/>
      <c r="AN171" s="111"/>
      <c r="AO171" s="111"/>
      <c r="AP171" s="111"/>
      <c r="AQ171" s="111"/>
      <c r="AR171" s="111"/>
      <c r="AS171" s="111"/>
      <c r="AT171" s="111"/>
      <c r="AU171" s="111"/>
      <c r="AV171" s="111"/>
      <c r="AW171" s="111"/>
      <c r="AX171" s="111"/>
      <c r="AY171" s="112"/>
      <c r="AZ171" s="112"/>
      <c r="BA171" s="112"/>
      <c r="BB171" s="112"/>
      <c r="BC171" s="112"/>
      <c r="BD171" s="112"/>
      <c r="BE171" s="112"/>
      <c r="BF171" s="112"/>
      <c r="BG171" s="112"/>
      <c r="BH171" s="112"/>
      <c r="BI171" s="112"/>
    </row>
    <row r="172" spans="1:61" s="113" customFormat="1" ht="14.25" customHeight="1" x14ac:dyDescent="0.2">
      <c r="A172" s="124">
        <v>28</v>
      </c>
      <c r="B172" s="91" t="s">
        <v>191</v>
      </c>
      <c r="C172" s="39">
        <v>2.66</v>
      </c>
      <c r="D172" s="39"/>
      <c r="E172" s="40">
        <v>0.3</v>
      </c>
      <c r="F172" s="122"/>
      <c r="G172" s="41">
        <v>0.2</v>
      </c>
      <c r="H172" s="51">
        <v>0.4</v>
      </c>
      <c r="I172" s="40">
        <v>70</v>
      </c>
      <c r="J172" s="42">
        <f t="shared" si="21"/>
        <v>1.8620000000000001</v>
      </c>
      <c r="K172" s="93"/>
      <c r="L172" s="50"/>
      <c r="M172" s="39"/>
      <c r="N172" s="45">
        <f t="shared" si="23"/>
        <v>2.762</v>
      </c>
      <c r="O172" s="45">
        <f t="shared" si="24"/>
        <v>5.4220000000000006</v>
      </c>
      <c r="P172" s="46">
        <f t="shared" si="22"/>
        <v>487980.00000000006</v>
      </c>
      <c r="Q172" s="46">
        <f t="shared" si="18"/>
        <v>25137</v>
      </c>
      <c r="R172" s="46">
        <f t="shared" si="19"/>
        <v>462843.00000000006</v>
      </c>
      <c r="S172" s="47">
        <v>6</v>
      </c>
      <c r="T172" s="47">
        <f t="shared" si="20"/>
        <v>2777058.0000000005</v>
      </c>
      <c r="U172" s="73"/>
      <c r="V172" s="282"/>
      <c r="W172" s="111"/>
      <c r="X172" s="111"/>
      <c r="Y172" s="111"/>
      <c r="Z172" s="111"/>
      <c r="AA172" s="111"/>
      <c r="AB172" s="111"/>
      <c r="AC172" s="111"/>
      <c r="AD172" s="111"/>
      <c r="AE172" s="111"/>
      <c r="AF172" s="111"/>
      <c r="AG172" s="111"/>
      <c r="AH172" s="111"/>
      <c r="AI172" s="111"/>
      <c r="AJ172" s="111"/>
      <c r="AK172" s="111"/>
      <c r="AL172" s="111"/>
      <c r="AM172" s="111"/>
      <c r="AN172" s="111"/>
      <c r="AO172" s="111"/>
      <c r="AP172" s="111"/>
      <c r="AQ172" s="111"/>
      <c r="AR172" s="111"/>
      <c r="AS172" s="111"/>
      <c r="AT172" s="111"/>
      <c r="AU172" s="111"/>
      <c r="AV172" s="111"/>
      <c r="AW172" s="111"/>
      <c r="AX172" s="111"/>
      <c r="AY172" s="112"/>
      <c r="AZ172" s="112"/>
      <c r="BA172" s="112"/>
      <c r="BB172" s="112"/>
      <c r="BC172" s="112"/>
      <c r="BD172" s="112"/>
      <c r="BE172" s="112"/>
      <c r="BF172" s="112"/>
      <c r="BG172" s="112"/>
      <c r="BH172" s="112"/>
      <c r="BI172" s="112"/>
    </row>
    <row r="173" spans="1:61" s="113" customFormat="1" ht="14.25" customHeight="1" x14ac:dyDescent="0.2">
      <c r="A173" s="124">
        <v>29</v>
      </c>
      <c r="B173" s="91" t="s">
        <v>192</v>
      </c>
      <c r="C173" s="39">
        <v>2.86</v>
      </c>
      <c r="D173" s="39"/>
      <c r="E173" s="39">
        <v>0.3</v>
      </c>
      <c r="F173" s="122"/>
      <c r="G173" s="41">
        <v>0.2</v>
      </c>
      <c r="H173" s="44">
        <v>0.4</v>
      </c>
      <c r="I173" s="39">
        <v>40</v>
      </c>
      <c r="J173" s="42">
        <f t="shared" si="21"/>
        <v>1.1439999999999999</v>
      </c>
      <c r="K173" s="129"/>
      <c r="L173" s="42"/>
      <c r="M173" s="39"/>
      <c r="N173" s="45">
        <f t="shared" si="23"/>
        <v>2.044</v>
      </c>
      <c r="O173" s="45">
        <f t="shared" si="24"/>
        <v>4.9039999999999999</v>
      </c>
      <c r="P173" s="46">
        <f t="shared" si="22"/>
        <v>441360</v>
      </c>
      <c r="Q173" s="46">
        <f t="shared" si="18"/>
        <v>27027</v>
      </c>
      <c r="R173" s="46">
        <f t="shared" si="19"/>
        <v>414333</v>
      </c>
      <c r="S173" s="47">
        <v>6</v>
      </c>
      <c r="T173" s="47">
        <f t="shared" si="20"/>
        <v>2485998</v>
      </c>
      <c r="U173" s="73"/>
      <c r="V173" s="282"/>
      <c r="W173" s="111"/>
      <c r="X173" s="111"/>
      <c r="Y173" s="111"/>
      <c r="Z173" s="111"/>
      <c r="AA173" s="111"/>
      <c r="AB173" s="111"/>
      <c r="AC173" s="111"/>
      <c r="AD173" s="111"/>
      <c r="AE173" s="111"/>
      <c r="AF173" s="111"/>
      <c r="AG173" s="111"/>
      <c r="AH173" s="111"/>
      <c r="AI173" s="111"/>
      <c r="AJ173" s="111"/>
      <c r="AK173" s="111"/>
      <c r="AL173" s="111"/>
      <c r="AM173" s="111"/>
      <c r="AN173" s="111"/>
      <c r="AO173" s="111"/>
      <c r="AP173" s="111"/>
      <c r="AQ173" s="111"/>
      <c r="AR173" s="111"/>
      <c r="AS173" s="111"/>
      <c r="AT173" s="111"/>
      <c r="AU173" s="111"/>
      <c r="AV173" s="111"/>
      <c r="AW173" s="111"/>
      <c r="AX173" s="111"/>
      <c r="AY173" s="112"/>
      <c r="AZ173" s="112"/>
      <c r="BA173" s="112"/>
      <c r="BB173" s="112"/>
      <c r="BC173" s="112"/>
      <c r="BD173" s="112"/>
      <c r="BE173" s="112"/>
      <c r="BF173" s="112"/>
      <c r="BG173" s="112"/>
      <c r="BH173" s="112"/>
      <c r="BI173" s="112"/>
    </row>
    <row r="174" spans="1:61" s="113" customFormat="1" ht="14.25" customHeight="1" x14ac:dyDescent="0.2">
      <c r="A174" s="124">
        <v>30</v>
      </c>
      <c r="B174" s="91" t="s">
        <v>193</v>
      </c>
      <c r="C174" s="39">
        <v>2.67</v>
      </c>
      <c r="D174" s="39">
        <v>0.3</v>
      </c>
      <c r="E174" s="40">
        <v>0.3</v>
      </c>
      <c r="F174" s="122"/>
      <c r="G174" s="41">
        <v>0.2</v>
      </c>
      <c r="H174" s="44">
        <v>0.4</v>
      </c>
      <c r="I174" s="40">
        <v>40</v>
      </c>
      <c r="J174" s="42">
        <f t="shared" si="21"/>
        <v>1.1879999999999997</v>
      </c>
      <c r="K174" s="93"/>
      <c r="L174" s="42"/>
      <c r="M174" s="39"/>
      <c r="N174" s="45">
        <f t="shared" si="23"/>
        <v>2.3879999999999999</v>
      </c>
      <c r="O174" s="45">
        <f t="shared" si="24"/>
        <v>5.0579999999999998</v>
      </c>
      <c r="P174" s="46">
        <f t="shared" si="22"/>
        <v>455220</v>
      </c>
      <c r="Q174" s="46">
        <f t="shared" si="18"/>
        <v>28066.5</v>
      </c>
      <c r="R174" s="46">
        <f t="shared" si="19"/>
        <v>427153.5</v>
      </c>
      <c r="S174" s="47">
        <v>4</v>
      </c>
      <c r="T174" s="47">
        <f t="shared" si="20"/>
        <v>1708614</v>
      </c>
      <c r="U174" s="73"/>
      <c r="V174" s="282">
        <f>T174+T175</f>
        <v>2562921</v>
      </c>
      <c r="W174" s="111"/>
      <c r="X174" s="111"/>
      <c r="Y174" s="111"/>
      <c r="Z174" s="111"/>
      <c r="AA174" s="111"/>
      <c r="AB174" s="111"/>
      <c r="AC174" s="111"/>
      <c r="AD174" s="111"/>
      <c r="AE174" s="111"/>
      <c r="AF174" s="111"/>
      <c r="AG174" s="111"/>
      <c r="AH174" s="111"/>
      <c r="AI174" s="111"/>
      <c r="AJ174" s="111"/>
      <c r="AK174" s="111"/>
      <c r="AL174" s="111"/>
      <c r="AM174" s="111"/>
      <c r="AN174" s="111"/>
      <c r="AO174" s="111"/>
      <c r="AP174" s="111"/>
      <c r="AQ174" s="111"/>
      <c r="AR174" s="111"/>
      <c r="AS174" s="111"/>
      <c r="AT174" s="111"/>
      <c r="AU174" s="111"/>
      <c r="AV174" s="111"/>
      <c r="AW174" s="111"/>
      <c r="AX174" s="111"/>
      <c r="AY174" s="112"/>
      <c r="AZ174" s="112"/>
      <c r="BA174" s="112"/>
      <c r="BB174" s="112"/>
      <c r="BC174" s="112"/>
      <c r="BD174" s="112"/>
      <c r="BE174" s="112"/>
      <c r="BF174" s="112"/>
      <c r="BG174" s="112"/>
      <c r="BH174" s="112"/>
      <c r="BI174" s="112"/>
    </row>
    <row r="175" spans="1:61" s="113" customFormat="1" ht="14.25" customHeight="1" x14ac:dyDescent="0.2">
      <c r="A175" s="124"/>
      <c r="B175" s="91" t="s">
        <v>193</v>
      </c>
      <c r="C175" s="39">
        <v>2.67</v>
      </c>
      <c r="D175" s="39">
        <v>0.3</v>
      </c>
      <c r="E175" s="40">
        <v>0.3</v>
      </c>
      <c r="F175" s="122"/>
      <c r="G175" s="41">
        <v>0.2</v>
      </c>
      <c r="H175" s="44">
        <v>0.4</v>
      </c>
      <c r="I175" s="40">
        <v>40</v>
      </c>
      <c r="J175" s="42">
        <f>(C175+D175+L175)*I175/100</f>
        <v>1.1879999999999997</v>
      </c>
      <c r="K175" s="93"/>
      <c r="L175" s="42"/>
      <c r="M175" s="39"/>
      <c r="N175" s="45">
        <f>(D175+E175+F175+G175+J175+L175+M175+H175)</f>
        <v>2.3879999999999999</v>
      </c>
      <c r="O175" s="45">
        <f>N175+C175</f>
        <v>5.0579999999999998</v>
      </c>
      <c r="P175" s="46">
        <f>O175*90000</f>
        <v>455220</v>
      </c>
      <c r="Q175" s="46">
        <f>(C175+D175+L175)*90000*10.5%</f>
        <v>28066.5</v>
      </c>
      <c r="R175" s="46">
        <f>P175-Q175</f>
        <v>427153.5</v>
      </c>
      <c r="S175" s="47">
        <v>2</v>
      </c>
      <c r="T175" s="47">
        <f>R175*S175</f>
        <v>854307</v>
      </c>
      <c r="U175" s="73" t="s">
        <v>140</v>
      </c>
      <c r="V175" s="282"/>
      <c r="W175" s="111"/>
      <c r="X175" s="111"/>
      <c r="Y175" s="111"/>
      <c r="Z175" s="111"/>
      <c r="AA175" s="111"/>
      <c r="AB175" s="111"/>
      <c r="AC175" s="111"/>
      <c r="AD175" s="111"/>
      <c r="AE175" s="111"/>
      <c r="AF175" s="111"/>
      <c r="AG175" s="111"/>
      <c r="AH175" s="111"/>
      <c r="AI175" s="111"/>
      <c r="AJ175" s="111"/>
      <c r="AK175" s="111"/>
      <c r="AL175" s="111"/>
      <c r="AM175" s="111"/>
      <c r="AN175" s="111"/>
      <c r="AO175" s="111"/>
      <c r="AP175" s="111"/>
      <c r="AQ175" s="111"/>
      <c r="AR175" s="111"/>
      <c r="AS175" s="111"/>
      <c r="AT175" s="111"/>
      <c r="AU175" s="111"/>
      <c r="AV175" s="111"/>
      <c r="AW175" s="111"/>
      <c r="AX175" s="111"/>
      <c r="AY175" s="112"/>
      <c r="AZ175" s="112"/>
      <c r="BA175" s="112"/>
      <c r="BB175" s="112"/>
      <c r="BC175" s="112"/>
      <c r="BD175" s="112"/>
      <c r="BE175" s="112"/>
      <c r="BF175" s="112"/>
      <c r="BG175" s="112"/>
      <c r="BH175" s="112"/>
      <c r="BI175" s="112"/>
    </row>
    <row r="176" spans="1:61" s="132" customFormat="1" ht="14.25" customHeight="1" x14ac:dyDescent="0.2">
      <c r="A176" s="124">
        <v>31</v>
      </c>
      <c r="B176" s="91" t="s">
        <v>194</v>
      </c>
      <c r="C176" s="41">
        <v>4.0599999999999996</v>
      </c>
      <c r="D176" s="41"/>
      <c r="E176" s="41">
        <v>0.3</v>
      </c>
      <c r="F176" s="92"/>
      <c r="G176" s="41">
        <v>0.2</v>
      </c>
      <c r="H176" s="58">
        <v>0.4</v>
      </c>
      <c r="I176" s="41">
        <v>40</v>
      </c>
      <c r="J176" s="57">
        <f t="shared" si="21"/>
        <v>1.7051999999999998</v>
      </c>
      <c r="K176" s="126">
        <v>5</v>
      </c>
      <c r="L176" s="42">
        <f>C176*K176/100</f>
        <v>0.20299999999999996</v>
      </c>
      <c r="M176" s="41"/>
      <c r="N176" s="59">
        <f t="shared" si="23"/>
        <v>2.8081999999999994</v>
      </c>
      <c r="O176" s="59">
        <f t="shared" si="24"/>
        <v>6.868199999999999</v>
      </c>
      <c r="P176" s="46">
        <f t="shared" si="22"/>
        <v>618137.99999999988</v>
      </c>
      <c r="Q176" s="46">
        <f t="shared" si="18"/>
        <v>40285.35</v>
      </c>
      <c r="R176" s="46">
        <f t="shared" si="19"/>
        <v>577852.64999999991</v>
      </c>
      <c r="S176" s="47">
        <v>3</v>
      </c>
      <c r="T176" s="47">
        <f t="shared" si="20"/>
        <v>1733557.9499999997</v>
      </c>
      <c r="U176" s="73"/>
      <c r="V176" s="283">
        <f>T176+T177</f>
        <v>3481311.6899999995</v>
      </c>
      <c r="W176" s="130"/>
      <c r="X176" s="130"/>
      <c r="Y176" s="130"/>
      <c r="Z176" s="130"/>
      <c r="AA176" s="130"/>
      <c r="AB176" s="130"/>
      <c r="AC176" s="130"/>
      <c r="AD176" s="130"/>
      <c r="AE176" s="130"/>
      <c r="AF176" s="130"/>
      <c r="AG176" s="130"/>
      <c r="AH176" s="130"/>
      <c r="AI176" s="130"/>
      <c r="AJ176" s="130"/>
      <c r="AK176" s="130"/>
      <c r="AL176" s="130"/>
      <c r="AM176" s="130"/>
      <c r="AN176" s="130"/>
      <c r="AO176" s="130"/>
      <c r="AP176" s="130"/>
      <c r="AQ176" s="130"/>
      <c r="AR176" s="130"/>
      <c r="AS176" s="130"/>
      <c r="AT176" s="130"/>
      <c r="AU176" s="130"/>
      <c r="AV176" s="130"/>
      <c r="AW176" s="130"/>
      <c r="AX176" s="130"/>
      <c r="AY176" s="131"/>
      <c r="AZ176" s="131"/>
      <c r="BA176" s="131"/>
      <c r="BB176" s="131"/>
      <c r="BC176" s="131"/>
      <c r="BD176" s="131"/>
      <c r="BE176" s="131"/>
      <c r="BF176" s="131"/>
      <c r="BG176" s="131"/>
      <c r="BH176" s="131"/>
      <c r="BI176" s="131"/>
    </row>
    <row r="177" spans="1:61" s="132" customFormat="1" ht="14.25" customHeight="1" x14ac:dyDescent="0.2">
      <c r="A177" s="124"/>
      <c r="B177" s="91" t="s">
        <v>194</v>
      </c>
      <c r="C177" s="41">
        <v>4.0599999999999996</v>
      </c>
      <c r="D177" s="41"/>
      <c r="E177" s="41">
        <v>0.3</v>
      </c>
      <c r="F177" s="92"/>
      <c r="G177" s="41">
        <v>0.2</v>
      </c>
      <c r="H177" s="58">
        <v>0.4</v>
      </c>
      <c r="I177" s="41">
        <v>40</v>
      </c>
      <c r="J177" s="57">
        <f>(C177+D177+L177)*I177/100</f>
        <v>1.7214399999999999</v>
      </c>
      <c r="K177" s="126">
        <v>6</v>
      </c>
      <c r="L177" s="42">
        <f>C177*K177/100</f>
        <v>0.24359999999999998</v>
      </c>
      <c r="M177" s="41"/>
      <c r="N177" s="59">
        <f>(D177+E177+F177+G177+J177+L177+M177+H177)</f>
        <v>2.8650399999999996</v>
      </c>
      <c r="O177" s="59">
        <f>N177+C177</f>
        <v>6.9250399999999992</v>
      </c>
      <c r="P177" s="46">
        <f>O177*90000</f>
        <v>623253.6</v>
      </c>
      <c r="Q177" s="46">
        <f>(C177+D177+L177)*90000*10.5%</f>
        <v>40669.01999999999</v>
      </c>
      <c r="R177" s="46">
        <f>P177-Q177</f>
        <v>582584.57999999996</v>
      </c>
      <c r="S177" s="47">
        <v>3</v>
      </c>
      <c r="T177" s="47">
        <f>R177*S177</f>
        <v>1747753.7399999998</v>
      </c>
      <c r="U177" s="73" t="s">
        <v>105</v>
      </c>
      <c r="V177" s="283"/>
      <c r="W177" s="130"/>
      <c r="X177" s="130"/>
      <c r="Y177" s="130"/>
      <c r="Z177" s="130"/>
      <c r="AA177" s="130"/>
      <c r="AB177" s="130"/>
      <c r="AC177" s="130"/>
      <c r="AD177" s="130"/>
      <c r="AE177" s="130"/>
      <c r="AF177" s="130"/>
      <c r="AG177" s="130"/>
      <c r="AH177" s="130"/>
      <c r="AI177" s="130"/>
      <c r="AJ177" s="130"/>
      <c r="AK177" s="130"/>
      <c r="AL177" s="130"/>
      <c r="AM177" s="130"/>
      <c r="AN177" s="130"/>
      <c r="AO177" s="130"/>
      <c r="AP177" s="130"/>
      <c r="AQ177" s="130"/>
      <c r="AR177" s="130"/>
      <c r="AS177" s="130"/>
      <c r="AT177" s="130"/>
      <c r="AU177" s="130"/>
      <c r="AV177" s="130"/>
      <c r="AW177" s="130"/>
      <c r="AX177" s="130"/>
      <c r="AY177" s="131"/>
      <c r="AZ177" s="131"/>
      <c r="BA177" s="131"/>
      <c r="BB177" s="131"/>
      <c r="BC177" s="131"/>
      <c r="BD177" s="131"/>
      <c r="BE177" s="131"/>
      <c r="BF177" s="131"/>
      <c r="BG177" s="131"/>
      <c r="BH177" s="131"/>
      <c r="BI177" s="131"/>
    </row>
    <row r="178" spans="1:61" s="113" customFormat="1" ht="14.25" customHeight="1" x14ac:dyDescent="0.2">
      <c r="A178" s="124">
        <v>32</v>
      </c>
      <c r="B178" s="91" t="s">
        <v>195</v>
      </c>
      <c r="C178" s="39">
        <v>2.46</v>
      </c>
      <c r="D178" s="39"/>
      <c r="E178" s="40">
        <v>0.3</v>
      </c>
      <c r="F178" s="122"/>
      <c r="G178" s="41">
        <v>0.2</v>
      </c>
      <c r="H178" s="44">
        <v>0.4</v>
      </c>
      <c r="I178" s="40">
        <v>40</v>
      </c>
      <c r="J178" s="42">
        <f t="shared" si="21"/>
        <v>0.9840000000000001</v>
      </c>
      <c r="K178" s="93"/>
      <c r="L178" s="42"/>
      <c r="M178" s="39"/>
      <c r="N178" s="45">
        <f>(D178+E178+F178+G178+J178+L178+M178+H178)</f>
        <v>1.8839999999999999</v>
      </c>
      <c r="O178" s="45">
        <f>N178+C178</f>
        <v>4.3439999999999994</v>
      </c>
      <c r="P178" s="46">
        <f t="shared" si="22"/>
        <v>390959.99999999994</v>
      </c>
      <c r="Q178" s="46">
        <f t="shared" si="18"/>
        <v>23247</v>
      </c>
      <c r="R178" s="46">
        <f t="shared" si="19"/>
        <v>367712.99999999994</v>
      </c>
      <c r="S178" s="47">
        <v>3</v>
      </c>
      <c r="T178" s="47">
        <f t="shared" si="20"/>
        <v>1103138.9999999998</v>
      </c>
      <c r="U178" s="73"/>
      <c r="V178" s="282">
        <f>T178+T179</f>
        <v>2276208</v>
      </c>
      <c r="W178" s="111"/>
      <c r="X178" s="111"/>
      <c r="Y178" s="111"/>
      <c r="Z178" s="111"/>
      <c r="AA178" s="111"/>
      <c r="AB178" s="111"/>
      <c r="AC178" s="111"/>
      <c r="AD178" s="111"/>
      <c r="AE178" s="111"/>
      <c r="AF178" s="111"/>
      <c r="AG178" s="111"/>
      <c r="AH178" s="111"/>
      <c r="AI178" s="111"/>
      <c r="AJ178" s="111"/>
      <c r="AK178" s="111"/>
      <c r="AL178" s="111"/>
      <c r="AM178" s="111"/>
      <c r="AN178" s="111"/>
      <c r="AO178" s="111"/>
      <c r="AP178" s="111"/>
      <c r="AQ178" s="111"/>
      <c r="AR178" s="111"/>
      <c r="AS178" s="111"/>
      <c r="AT178" s="111"/>
      <c r="AU178" s="111"/>
      <c r="AV178" s="111"/>
      <c r="AW178" s="111"/>
      <c r="AX178" s="111"/>
      <c r="AY178" s="112"/>
      <c r="AZ178" s="112"/>
      <c r="BA178" s="112"/>
      <c r="BB178" s="112"/>
      <c r="BC178" s="112"/>
      <c r="BD178" s="112"/>
      <c r="BE178" s="112"/>
      <c r="BF178" s="112"/>
      <c r="BG178" s="112"/>
      <c r="BH178" s="112"/>
      <c r="BI178" s="112"/>
    </row>
    <row r="179" spans="1:61" s="113" customFormat="1" ht="14.25" customHeight="1" x14ac:dyDescent="0.2">
      <c r="A179" s="124"/>
      <c r="B179" s="91" t="s">
        <v>195</v>
      </c>
      <c r="C179" s="39">
        <v>2.66</v>
      </c>
      <c r="D179" s="39"/>
      <c r="E179" s="40">
        <v>0.3</v>
      </c>
      <c r="F179" s="122"/>
      <c r="G179" s="41">
        <v>0.2</v>
      </c>
      <c r="H179" s="44">
        <v>0.4</v>
      </c>
      <c r="I179" s="40">
        <v>40</v>
      </c>
      <c r="J179" s="42">
        <f>(C179+D179+L179)*I179/100</f>
        <v>1.0640000000000001</v>
      </c>
      <c r="K179" s="93"/>
      <c r="L179" s="42"/>
      <c r="M179" s="39"/>
      <c r="N179" s="45">
        <f>(D179+E179+F179+G179+J179+L179+M179+H179)</f>
        <v>1.964</v>
      </c>
      <c r="O179" s="45">
        <f>N179+C179</f>
        <v>4.6240000000000006</v>
      </c>
      <c r="P179" s="46">
        <f>O179*90000</f>
        <v>416160.00000000006</v>
      </c>
      <c r="Q179" s="46">
        <f>(C179+D179+L179)*90000*10.5%</f>
        <v>25137</v>
      </c>
      <c r="R179" s="46">
        <f>P179-Q179</f>
        <v>391023.00000000006</v>
      </c>
      <c r="S179" s="47">
        <v>3</v>
      </c>
      <c r="T179" s="47">
        <f>R179*S179</f>
        <v>1173069.0000000002</v>
      </c>
      <c r="U179" s="73" t="s">
        <v>31</v>
      </c>
      <c r="V179" s="282"/>
      <c r="W179" s="111"/>
      <c r="X179" s="111"/>
      <c r="Y179" s="111"/>
      <c r="Z179" s="111"/>
      <c r="AA179" s="111"/>
      <c r="AB179" s="111"/>
      <c r="AC179" s="111"/>
      <c r="AD179" s="111"/>
      <c r="AE179" s="111"/>
      <c r="AF179" s="111"/>
      <c r="AG179" s="111"/>
      <c r="AH179" s="111"/>
      <c r="AI179" s="111"/>
      <c r="AJ179" s="111"/>
      <c r="AK179" s="111"/>
      <c r="AL179" s="111"/>
      <c r="AM179" s="111"/>
      <c r="AN179" s="111"/>
      <c r="AO179" s="111"/>
      <c r="AP179" s="111"/>
      <c r="AQ179" s="111"/>
      <c r="AR179" s="111"/>
      <c r="AS179" s="111"/>
      <c r="AT179" s="111"/>
      <c r="AU179" s="111"/>
      <c r="AV179" s="111"/>
      <c r="AW179" s="111"/>
      <c r="AX179" s="111"/>
      <c r="AY179" s="112"/>
      <c r="AZ179" s="112"/>
      <c r="BA179" s="112"/>
      <c r="BB179" s="112"/>
      <c r="BC179" s="112"/>
      <c r="BD179" s="112"/>
      <c r="BE179" s="112"/>
      <c r="BF179" s="112"/>
      <c r="BG179" s="112"/>
      <c r="BH179" s="112"/>
      <c r="BI179" s="112"/>
    </row>
    <row r="180" spans="1:61" s="113" customFormat="1" ht="14.25" customHeight="1" x14ac:dyDescent="0.2">
      <c r="A180" s="124">
        <v>33</v>
      </c>
      <c r="B180" s="91" t="s">
        <v>196</v>
      </c>
      <c r="C180" s="39">
        <v>2.2599999999999998</v>
      </c>
      <c r="D180" s="39"/>
      <c r="E180" s="40">
        <v>0.3</v>
      </c>
      <c r="F180" s="122"/>
      <c r="G180" s="41">
        <v>0.2</v>
      </c>
      <c r="H180" s="44">
        <v>0.4</v>
      </c>
      <c r="I180" s="40">
        <v>40</v>
      </c>
      <c r="J180" s="42">
        <f>(C180+D180+L180)*I180/100</f>
        <v>0.90399999999999991</v>
      </c>
      <c r="K180" s="93"/>
      <c r="L180" s="42"/>
      <c r="M180" s="39"/>
      <c r="N180" s="45">
        <f>(D180+E180+F180+G180+J180+L180+M180+H180)</f>
        <v>1.8039999999999998</v>
      </c>
      <c r="O180" s="45">
        <f>N180+C180</f>
        <v>4.0640000000000001</v>
      </c>
      <c r="P180" s="46">
        <f t="shared" si="22"/>
        <v>365760</v>
      </c>
      <c r="Q180" s="46">
        <f t="shared" si="18"/>
        <v>21356.999999999996</v>
      </c>
      <c r="R180" s="46">
        <f t="shared" si="19"/>
        <v>344403</v>
      </c>
      <c r="S180" s="47">
        <v>6</v>
      </c>
      <c r="T180" s="47">
        <f t="shared" si="20"/>
        <v>2066418</v>
      </c>
      <c r="U180" s="73" t="s">
        <v>100</v>
      </c>
      <c r="V180" s="282"/>
      <c r="W180" s="111"/>
      <c r="X180" s="111"/>
      <c r="Y180" s="111"/>
      <c r="Z180" s="111"/>
      <c r="AA180" s="111"/>
      <c r="AB180" s="111"/>
      <c r="AC180" s="111"/>
      <c r="AD180" s="111"/>
      <c r="AE180" s="111"/>
      <c r="AF180" s="111"/>
      <c r="AG180" s="111"/>
      <c r="AH180" s="111"/>
      <c r="AI180" s="111"/>
      <c r="AJ180" s="111"/>
      <c r="AK180" s="111"/>
      <c r="AL180" s="111"/>
      <c r="AM180" s="111"/>
      <c r="AN180" s="111"/>
      <c r="AO180" s="111"/>
      <c r="AP180" s="111"/>
      <c r="AQ180" s="111"/>
      <c r="AR180" s="111"/>
      <c r="AS180" s="111"/>
      <c r="AT180" s="111"/>
      <c r="AU180" s="111"/>
      <c r="AV180" s="111"/>
      <c r="AW180" s="111"/>
      <c r="AX180" s="111"/>
      <c r="AY180" s="112"/>
      <c r="AZ180" s="112"/>
      <c r="BA180" s="112"/>
      <c r="BB180" s="112"/>
      <c r="BC180" s="112"/>
      <c r="BD180" s="112"/>
      <c r="BE180" s="112"/>
      <c r="BF180" s="112"/>
      <c r="BG180" s="112"/>
      <c r="BH180" s="112"/>
      <c r="BI180" s="112"/>
    </row>
    <row r="181" spans="1:61" s="132" customFormat="1" ht="14.25" customHeight="1" x14ac:dyDescent="0.2">
      <c r="A181" s="124">
        <v>34</v>
      </c>
      <c r="B181" s="133" t="s">
        <v>197</v>
      </c>
      <c r="C181" s="134">
        <v>2.06</v>
      </c>
      <c r="D181" s="134"/>
      <c r="E181" s="135">
        <v>0.3</v>
      </c>
      <c r="F181" s="136"/>
      <c r="G181" s="100"/>
      <c r="H181" s="137"/>
      <c r="I181" s="135">
        <v>40</v>
      </c>
      <c r="J181" s="138">
        <f>(C181+D181+L181)*I181/100</f>
        <v>0.82400000000000007</v>
      </c>
      <c r="K181" s="104"/>
      <c r="L181" s="138"/>
      <c r="M181" s="134"/>
      <c r="N181" s="139">
        <f>(D181+E181+F181+G181+J181+L181+M181+H181)</f>
        <v>1.1240000000000001</v>
      </c>
      <c r="O181" s="139">
        <f>N181+C181</f>
        <v>3.1840000000000002</v>
      </c>
      <c r="P181" s="46">
        <f t="shared" si="22"/>
        <v>286560</v>
      </c>
      <c r="Q181" s="46">
        <f t="shared" si="18"/>
        <v>19467</v>
      </c>
      <c r="R181" s="46">
        <f t="shared" si="19"/>
        <v>267093</v>
      </c>
      <c r="S181" s="47">
        <v>6</v>
      </c>
      <c r="T181" s="47">
        <f>R181*S181+81</f>
        <v>1602639</v>
      </c>
      <c r="U181" s="140"/>
      <c r="V181" s="283"/>
      <c r="W181" s="130"/>
      <c r="X181" s="130"/>
      <c r="Y181" s="130"/>
      <c r="Z181" s="130"/>
      <c r="AA181" s="130"/>
      <c r="AB181" s="130"/>
      <c r="AC181" s="130"/>
      <c r="AD181" s="130"/>
      <c r="AE181" s="130"/>
      <c r="AF181" s="130"/>
      <c r="AG181" s="130"/>
      <c r="AH181" s="130"/>
      <c r="AI181" s="130"/>
      <c r="AJ181" s="130"/>
      <c r="AK181" s="130"/>
      <c r="AL181" s="130"/>
      <c r="AM181" s="130"/>
      <c r="AN181" s="130"/>
      <c r="AO181" s="130"/>
      <c r="AP181" s="130"/>
      <c r="AQ181" s="130"/>
      <c r="AR181" s="130"/>
      <c r="AS181" s="130"/>
      <c r="AT181" s="130"/>
      <c r="AU181" s="130"/>
      <c r="AV181" s="130"/>
      <c r="AW181" s="130"/>
      <c r="AX181" s="130"/>
      <c r="AY181" s="131"/>
      <c r="AZ181" s="131"/>
      <c r="BA181" s="131"/>
      <c r="BB181" s="131"/>
      <c r="BC181" s="131"/>
      <c r="BD181" s="131"/>
      <c r="BE181" s="131"/>
      <c r="BF181" s="131"/>
      <c r="BG181" s="131"/>
      <c r="BH181" s="131"/>
      <c r="BI181" s="131"/>
    </row>
    <row r="182" spans="1:61" s="113" customFormat="1" ht="14.25" customHeight="1" x14ac:dyDescent="0.15">
      <c r="A182" s="106"/>
      <c r="B182" s="107" t="s">
        <v>198</v>
      </c>
      <c r="C182" s="108">
        <f t="shared" ref="C182:H182" si="25">SUM(C136:C181)</f>
        <v>146.5</v>
      </c>
      <c r="D182" s="108">
        <f t="shared" si="25"/>
        <v>5.3999999999999995</v>
      </c>
      <c r="E182" s="141">
        <f t="shared" si="25"/>
        <v>13.500000000000011</v>
      </c>
      <c r="F182" s="108">
        <f t="shared" si="25"/>
        <v>0</v>
      </c>
      <c r="G182" s="108">
        <f t="shared" si="25"/>
        <v>7.4000000000000039</v>
      </c>
      <c r="H182" s="141">
        <f t="shared" si="25"/>
        <v>14.800000000000008</v>
      </c>
      <c r="I182" s="142"/>
      <c r="J182" s="142">
        <f>SUM(J136:J181)</f>
        <v>65.349520000000012</v>
      </c>
      <c r="K182" s="142"/>
      <c r="L182" s="142">
        <f t="shared" ref="L182:R182" si="26">SUM(L136:L181)</f>
        <v>4.3587999999999996</v>
      </c>
      <c r="M182" s="108">
        <f t="shared" si="26"/>
        <v>1.8</v>
      </c>
      <c r="N182" s="284">
        <f t="shared" si="26"/>
        <v>112.60831999999999</v>
      </c>
      <c r="O182" s="142">
        <f t="shared" si="26"/>
        <v>259.10831999999994</v>
      </c>
      <c r="P182" s="109">
        <f t="shared" si="26"/>
        <v>23319748.800000004</v>
      </c>
      <c r="Q182" s="109">
        <f t="shared" si="26"/>
        <v>1476645.6600000001</v>
      </c>
      <c r="R182" s="109">
        <f t="shared" si="26"/>
        <v>21843103.139999997</v>
      </c>
      <c r="S182" s="109"/>
      <c r="T182" s="109">
        <f>SUM(T136:T181)</f>
        <v>86678014.230000004</v>
      </c>
      <c r="U182" s="143"/>
      <c r="V182" s="282"/>
      <c r="W182" s="111"/>
      <c r="X182" s="111"/>
      <c r="Y182" s="111"/>
      <c r="Z182" s="111"/>
      <c r="AA182" s="111"/>
      <c r="AB182" s="111"/>
      <c r="AC182" s="111"/>
      <c r="AD182" s="111"/>
      <c r="AE182" s="111"/>
      <c r="AF182" s="111"/>
      <c r="AG182" s="111"/>
      <c r="AH182" s="111"/>
      <c r="AI182" s="111"/>
      <c r="AJ182" s="111"/>
      <c r="AK182" s="111"/>
      <c r="AL182" s="111"/>
      <c r="AM182" s="111"/>
      <c r="AN182" s="111"/>
      <c r="AO182" s="111"/>
      <c r="AP182" s="111"/>
      <c r="AQ182" s="111"/>
      <c r="AR182" s="111"/>
      <c r="AS182" s="111"/>
      <c r="AT182" s="111"/>
      <c r="AU182" s="111"/>
      <c r="AV182" s="111"/>
      <c r="AW182" s="111"/>
      <c r="AX182" s="111"/>
      <c r="AY182" s="112"/>
      <c r="AZ182" s="112"/>
      <c r="BA182" s="112"/>
      <c r="BB182" s="112"/>
      <c r="BC182" s="112"/>
      <c r="BD182" s="112"/>
      <c r="BE182" s="112"/>
      <c r="BF182" s="112"/>
      <c r="BG182" s="112"/>
      <c r="BH182" s="112"/>
      <c r="BI182" s="112"/>
    </row>
    <row r="183" spans="1:61" s="113" customFormat="1" ht="14.25" customHeight="1" thickBot="1" x14ac:dyDescent="0.2">
      <c r="A183" s="144"/>
      <c r="B183" s="145" t="s">
        <v>199</v>
      </c>
      <c r="C183" s="146">
        <f t="shared" ref="C183:H183" si="27">C182+C134</f>
        <v>547.7199999999998</v>
      </c>
      <c r="D183" s="146">
        <f t="shared" si="27"/>
        <v>18.000000000000004</v>
      </c>
      <c r="E183" s="147">
        <f t="shared" si="27"/>
        <v>49.500000000000028</v>
      </c>
      <c r="F183" s="146">
        <f t="shared" si="27"/>
        <v>3.4</v>
      </c>
      <c r="G183" s="147">
        <f t="shared" si="27"/>
        <v>17.2</v>
      </c>
      <c r="H183" s="147">
        <f t="shared" si="27"/>
        <v>14.800000000000008</v>
      </c>
      <c r="I183" s="148"/>
      <c r="J183" s="149">
        <f>J182+J134</f>
        <v>254.45398000000009</v>
      </c>
      <c r="K183" s="148"/>
      <c r="L183" s="149">
        <f t="shared" ref="L183:S183" si="28">L182+L134</f>
        <v>11.509799999999998</v>
      </c>
      <c r="M183" s="146">
        <f t="shared" si="28"/>
        <v>4.5</v>
      </c>
      <c r="N183" s="285">
        <f t="shared" si="28"/>
        <v>373.36377999999985</v>
      </c>
      <c r="O183" s="148">
        <f t="shared" si="28"/>
        <v>921.08378000000005</v>
      </c>
      <c r="P183" s="150">
        <f t="shared" si="28"/>
        <v>82897540.200000003</v>
      </c>
      <c r="Q183" s="150">
        <f t="shared" si="28"/>
        <v>5449313.6100000003</v>
      </c>
      <c r="R183" s="150">
        <f t="shared" si="28"/>
        <v>77448226.589999989</v>
      </c>
      <c r="S183" s="150">
        <f t="shared" si="28"/>
        <v>574</v>
      </c>
      <c r="T183" s="150">
        <f>T182+T134</f>
        <v>336090172.94999999</v>
      </c>
      <c r="U183" s="151"/>
      <c r="V183" s="282"/>
      <c r="W183" s="111"/>
      <c r="X183" s="111"/>
      <c r="Y183" s="111"/>
      <c r="Z183" s="111"/>
      <c r="AA183" s="111"/>
      <c r="AB183" s="111"/>
      <c r="AC183" s="111"/>
      <c r="AD183" s="111"/>
      <c r="AE183" s="111"/>
      <c r="AF183" s="111"/>
      <c r="AG183" s="111"/>
      <c r="AH183" s="111"/>
      <c r="AI183" s="111"/>
      <c r="AJ183" s="111"/>
      <c r="AK183" s="111"/>
      <c r="AL183" s="111"/>
      <c r="AM183" s="111"/>
      <c r="AN183" s="111"/>
      <c r="AO183" s="111"/>
      <c r="AP183" s="111"/>
      <c r="AQ183" s="111"/>
      <c r="AR183" s="111"/>
      <c r="AS183" s="111"/>
      <c r="AT183" s="111"/>
      <c r="AU183" s="111"/>
      <c r="AV183" s="111"/>
      <c r="AW183" s="111"/>
      <c r="AX183" s="111"/>
      <c r="AY183" s="112"/>
      <c r="AZ183" s="112"/>
      <c r="BA183" s="112"/>
      <c r="BB183" s="112"/>
      <c r="BC183" s="112"/>
      <c r="BD183" s="112"/>
      <c r="BE183" s="112"/>
      <c r="BF183" s="112"/>
      <c r="BG183" s="112"/>
      <c r="BH183" s="112"/>
      <c r="BI183" s="112"/>
    </row>
    <row r="184" spans="1:61" s="132" customFormat="1" ht="12" thickTop="1" x14ac:dyDescent="0.15">
      <c r="A184" s="152"/>
      <c r="B184" s="153" t="s">
        <v>200</v>
      </c>
      <c r="C184" s="154" t="str">
        <f>[2]!VND(R183,TRUE)</f>
        <v>Bảy mươi bảy triệu, bốn trăm bốn mươi tám ngàn, hai trăm hai mươi sáu đồng, năm mươi chín xu</v>
      </c>
      <c r="D184" s="155"/>
      <c r="E184" s="155"/>
      <c r="F184" s="155"/>
      <c r="G184" s="155"/>
      <c r="H184" s="155"/>
      <c r="I184" s="156"/>
      <c r="J184" s="156"/>
      <c r="K184" s="156"/>
      <c r="L184" s="156"/>
      <c r="M184" s="155"/>
      <c r="N184" s="156"/>
      <c r="O184" s="156"/>
      <c r="P184" s="157"/>
      <c r="Q184" s="157"/>
      <c r="R184" s="157"/>
      <c r="S184" s="157"/>
      <c r="T184" s="157"/>
      <c r="U184" s="157"/>
      <c r="V184" s="130"/>
      <c r="W184" s="130"/>
      <c r="X184" s="130"/>
      <c r="Y184" s="130"/>
      <c r="Z184" s="130"/>
      <c r="AA184" s="130"/>
      <c r="AB184" s="130"/>
      <c r="AC184" s="130"/>
      <c r="AD184" s="130"/>
      <c r="AE184" s="130"/>
      <c r="AF184" s="130"/>
      <c r="AG184" s="130"/>
      <c r="AH184" s="130"/>
      <c r="AI184" s="130"/>
      <c r="AJ184" s="130"/>
      <c r="AK184" s="130"/>
      <c r="AL184" s="130"/>
      <c r="AM184" s="130"/>
      <c r="AN184" s="130"/>
      <c r="AO184" s="130"/>
      <c r="AP184" s="130"/>
      <c r="AQ184" s="130"/>
      <c r="AR184" s="130"/>
      <c r="AS184" s="130"/>
      <c r="AT184" s="130"/>
      <c r="AU184" s="130"/>
      <c r="AV184" s="130"/>
      <c r="AW184" s="130"/>
      <c r="AX184" s="130"/>
      <c r="AY184" s="131"/>
      <c r="AZ184" s="131"/>
      <c r="BA184" s="131"/>
      <c r="BB184" s="131"/>
      <c r="BC184" s="131"/>
      <c r="BD184" s="131"/>
      <c r="BE184" s="131"/>
      <c r="BF184" s="131"/>
      <c r="BG184" s="131"/>
      <c r="BH184" s="131"/>
      <c r="BI184" s="131"/>
    </row>
    <row r="185" spans="1:61" s="113" customFormat="1" ht="12.75" x14ac:dyDescent="0.2">
      <c r="A185" s="158"/>
      <c r="B185" s="159"/>
      <c r="C185" s="160"/>
      <c r="D185" s="160"/>
      <c r="E185" s="160"/>
      <c r="F185" s="160"/>
      <c r="G185" s="161"/>
      <c r="H185" s="160"/>
      <c r="I185" s="160"/>
      <c r="J185" s="160"/>
      <c r="K185" s="160"/>
      <c r="L185" s="160"/>
      <c r="M185" s="160"/>
      <c r="Q185" s="160"/>
      <c r="R185" s="160"/>
      <c r="S185" s="162" t="s">
        <v>217</v>
      </c>
      <c r="T185" s="160"/>
      <c r="U185" s="163"/>
      <c r="V185" s="111"/>
      <c r="W185" s="111"/>
      <c r="X185" s="111"/>
      <c r="Y185" s="111"/>
      <c r="Z185" s="111"/>
      <c r="AA185" s="111"/>
      <c r="AB185" s="111"/>
      <c r="AC185" s="111"/>
      <c r="AD185" s="111"/>
      <c r="AE185" s="111"/>
      <c r="AF185" s="111"/>
      <c r="AG185" s="111"/>
      <c r="AH185" s="111"/>
      <c r="AI185" s="111"/>
      <c r="AJ185" s="111"/>
      <c r="AK185" s="111"/>
      <c r="AL185" s="111"/>
      <c r="AM185" s="111"/>
      <c r="AN185" s="111"/>
      <c r="AO185" s="111"/>
      <c r="AP185" s="111"/>
      <c r="AQ185" s="111"/>
      <c r="AR185" s="111"/>
      <c r="AS185" s="111"/>
      <c r="AT185" s="111"/>
      <c r="AU185" s="111"/>
      <c r="AV185" s="111"/>
      <c r="AW185" s="111"/>
      <c r="AX185" s="111"/>
      <c r="AY185" s="112"/>
      <c r="AZ185" s="112"/>
      <c r="BA185" s="112"/>
      <c r="BB185" s="112"/>
      <c r="BC185" s="112"/>
      <c r="BD185" s="112"/>
      <c r="BE185" s="112"/>
      <c r="BF185" s="112"/>
      <c r="BG185" s="112"/>
      <c r="BH185" s="112"/>
      <c r="BI185" s="112"/>
    </row>
    <row r="186" spans="1:61" s="113" customFormat="1" ht="12" x14ac:dyDescent="0.15">
      <c r="A186" s="158"/>
      <c r="B186" s="164"/>
      <c r="E186" s="168" t="s">
        <v>201</v>
      </c>
      <c r="G186" s="165"/>
      <c r="K186" s="165"/>
      <c r="L186" s="168" t="s">
        <v>202</v>
      </c>
      <c r="M186" s="165"/>
      <c r="Q186" s="165"/>
      <c r="R186" s="165"/>
      <c r="S186" s="162" t="s">
        <v>203</v>
      </c>
      <c r="T186" s="165"/>
      <c r="U186" s="169"/>
      <c r="V186" s="111"/>
      <c r="W186" s="111"/>
      <c r="X186" s="111"/>
      <c r="Y186" s="111"/>
      <c r="Z186" s="111"/>
      <c r="AA186" s="111"/>
      <c r="AB186" s="111"/>
      <c r="AC186" s="111"/>
      <c r="AD186" s="111"/>
      <c r="AE186" s="111"/>
      <c r="AF186" s="111"/>
      <c r="AG186" s="111"/>
      <c r="AH186" s="111"/>
      <c r="AI186" s="111"/>
      <c r="AJ186" s="111"/>
      <c r="AK186" s="111"/>
      <c r="AL186" s="111"/>
      <c r="AM186" s="111"/>
      <c r="AN186" s="111"/>
      <c r="AO186" s="111"/>
      <c r="AP186" s="111"/>
      <c r="AQ186" s="111"/>
      <c r="AR186" s="111"/>
      <c r="AS186" s="111"/>
      <c r="AT186" s="111"/>
      <c r="AU186" s="111"/>
      <c r="AV186" s="111"/>
      <c r="AW186" s="111"/>
      <c r="AX186" s="111"/>
      <c r="AY186" s="112"/>
      <c r="AZ186" s="112"/>
      <c r="BA186" s="112"/>
      <c r="BB186" s="112"/>
      <c r="BC186" s="112"/>
      <c r="BD186" s="112"/>
      <c r="BE186" s="112"/>
      <c r="BF186" s="112"/>
      <c r="BG186" s="112"/>
      <c r="BH186" s="112"/>
      <c r="BI186" s="112"/>
    </row>
    <row r="187" spans="1:61" s="113" customFormat="1" ht="12" x14ac:dyDescent="0.2">
      <c r="A187" s="158"/>
      <c r="B187" s="164"/>
      <c r="E187" s="172"/>
      <c r="G187" s="160"/>
      <c r="K187" s="160"/>
      <c r="L187" s="172"/>
      <c r="M187" s="160"/>
      <c r="Q187" s="160"/>
      <c r="R187" s="160"/>
      <c r="S187" s="173"/>
      <c r="T187" s="160"/>
      <c r="U187" s="160"/>
      <c r="V187" s="111"/>
      <c r="W187" s="111"/>
      <c r="X187" s="111"/>
      <c r="Y187" s="111"/>
      <c r="Z187" s="111"/>
      <c r="AA187" s="111"/>
      <c r="AB187" s="111"/>
      <c r="AC187" s="111"/>
      <c r="AD187" s="111"/>
      <c r="AE187" s="111"/>
      <c r="AF187" s="111"/>
      <c r="AG187" s="111"/>
      <c r="AH187" s="111"/>
      <c r="AI187" s="111"/>
      <c r="AJ187" s="111"/>
      <c r="AK187" s="111"/>
      <c r="AL187" s="111"/>
      <c r="AM187" s="111"/>
      <c r="AN187" s="111"/>
      <c r="AO187" s="111"/>
      <c r="AP187" s="111"/>
      <c r="AQ187" s="111"/>
      <c r="AR187" s="111"/>
      <c r="AS187" s="111"/>
      <c r="AT187" s="111"/>
      <c r="AU187" s="111"/>
      <c r="AV187" s="111"/>
      <c r="AW187" s="111"/>
      <c r="AX187" s="111"/>
      <c r="AY187" s="112"/>
      <c r="AZ187" s="112"/>
      <c r="BA187" s="112"/>
      <c r="BB187" s="112"/>
      <c r="BC187" s="112"/>
      <c r="BD187" s="112"/>
      <c r="BE187" s="112"/>
      <c r="BF187" s="112"/>
      <c r="BG187" s="112"/>
      <c r="BH187" s="112"/>
      <c r="BI187" s="112"/>
    </row>
    <row r="188" spans="1:61" s="113" customFormat="1" ht="12" x14ac:dyDescent="0.2">
      <c r="A188" s="158"/>
      <c r="B188" s="164"/>
      <c r="E188" s="172"/>
      <c r="G188" s="160"/>
      <c r="K188" s="160"/>
      <c r="L188" s="172"/>
      <c r="M188" s="160"/>
      <c r="Q188" s="160"/>
      <c r="R188" s="160"/>
      <c r="S188" s="173"/>
      <c r="T188" s="160"/>
      <c r="U188" s="160"/>
      <c r="V188" s="111"/>
      <c r="W188" s="111"/>
      <c r="X188" s="111"/>
      <c r="Y188" s="111"/>
      <c r="Z188" s="111"/>
      <c r="AA188" s="111"/>
      <c r="AB188" s="111"/>
      <c r="AC188" s="111"/>
      <c r="AD188" s="111"/>
      <c r="AE188" s="111"/>
      <c r="AF188" s="111"/>
      <c r="AG188" s="111"/>
      <c r="AH188" s="111"/>
      <c r="AI188" s="111"/>
      <c r="AJ188" s="111"/>
      <c r="AK188" s="111"/>
      <c r="AL188" s="111"/>
      <c r="AM188" s="111"/>
      <c r="AN188" s="111"/>
      <c r="AO188" s="111"/>
      <c r="AP188" s="111"/>
      <c r="AQ188" s="111"/>
      <c r="AR188" s="111"/>
      <c r="AS188" s="111"/>
      <c r="AT188" s="111"/>
      <c r="AU188" s="111"/>
      <c r="AV188" s="111"/>
      <c r="AW188" s="111"/>
      <c r="AX188" s="111"/>
      <c r="AY188" s="112"/>
      <c r="AZ188" s="112"/>
      <c r="BA188" s="112"/>
      <c r="BB188" s="112"/>
      <c r="BC188" s="112"/>
      <c r="BD188" s="112"/>
      <c r="BE188" s="112"/>
      <c r="BF188" s="112"/>
      <c r="BG188" s="112"/>
      <c r="BH188" s="112"/>
      <c r="BI188" s="112"/>
    </row>
    <row r="189" spans="1:61" s="113" customFormat="1" ht="12" x14ac:dyDescent="0.2">
      <c r="A189" s="158"/>
      <c r="B189" s="164"/>
      <c r="E189" s="172"/>
      <c r="G189" s="160"/>
      <c r="K189" s="160"/>
      <c r="L189" s="172"/>
      <c r="M189" s="160"/>
      <c r="Q189" s="160"/>
      <c r="R189" s="160"/>
      <c r="S189" s="173"/>
      <c r="T189" s="160"/>
      <c r="U189" s="160"/>
      <c r="V189" s="111"/>
      <c r="W189" s="111"/>
      <c r="X189" s="111"/>
      <c r="Y189" s="111"/>
      <c r="Z189" s="111"/>
      <c r="AA189" s="111"/>
      <c r="AB189" s="111"/>
      <c r="AC189" s="111"/>
      <c r="AD189" s="111"/>
      <c r="AE189" s="111"/>
      <c r="AF189" s="111"/>
      <c r="AG189" s="111"/>
      <c r="AH189" s="111"/>
      <c r="AI189" s="111"/>
      <c r="AJ189" s="111"/>
      <c r="AK189" s="111"/>
      <c r="AL189" s="111"/>
      <c r="AM189" s="111"/>
      <c r="AN189" s="111"/>
      <c r="AO189" s="111"/>
      <c r="AP189" s="111"/>
      <c r="AQ189" s="111"/>
      <c r="AR189" s="111"/>
      <c r="AS189" s="111"/>
      <c r="AT189" s="111"/>
      <c r="AU189" s="111"/>
      <c r="AV189" s="111"/>
      <c r="AW189" s="111"/>
      <c r="AX189" s="111"/>
      <c r="AY189" s="112"/>
      <c r="AZ189" s="112"/>
      <c r="BA189" s="112"/>
      <c r="BB189" s="112"/>
      <c r="BC189" s="112"/>
      <c r="BD189" s="112"/>
      <c r="BE189" s="112"/>
      <c r="BF189" s="112"/>
      <c r="BG189" s="112"/>
      <c r="BH189" s="112"/>
      <c r="BI189" s="112"/>
    </row>
    <row r="190" spans="1:61" s="113" customFormat="1" ht="12" x14ac:dyDescent="0.2">
      <c r="A190" s="158"/>
      <c r="B190" s="164"/>
      <c r="E190" s="172"/>
      <c r="G190" s="160"/>
      <c r="K190" s="160"/>
      <c r="L190" s="172"/>
      <c r="M190" s="160"/>
      <c r="Q190" s="160"/>
      <c r="R190" s="160"/>
      <c r="S190" s="173"/>
      <c r="T190" s="160"/>
      <c r="U190" s="160"/>
      <c r="V190" s="111"/>
      <c r="W190" s="111"/>
      <c r="X190" s="111"/>
      <c r="Y190" s="111"/>
      <c r="Z190" s="111"/>
      <c r="AA190" s="111"/>
      <c r="AB190" s="111"/>
      <c r="AC190" s="111"/>
      <c r="AD190" s="111"/>
      <c r="AE190" s="111"/>
      <c r="AF190" s="111"/>
      <c r="AG190" s="111"/>
      <c r="AH190" s="111"/>
      <c r="AI190" s="111"/>
      <c r="AJ190" s="111"/>
      <c r="AK190" s="111"/>
      <c r="AL190" s="111"/>
      <c r="AM190" s="111"/>
      <c r="AN190" s="111"/>
      <c r="AO190" s="111"/>
      <c r="AP190" s="111"/>
      <c r="AQ190" s="111"/>
      <c r="AR190" s="111"/>
      <c r="AS190" s="111"/>
      <c r="AT190" s="111"/>
      <c r="AU190" s="111"/>
      <c r="AV190" s="111"/>
      <c r="AW190" s="111"/>
      <c r="AX190" s="111"/>
      <c r="AY190" s="112"/>
      <c r="AZ190" s="112"/>
      <c r="BA190" s="112"/>
      <c r="BB190" s="112"/>
      <c r="BC190" s="112"/>
      <c r="BD190" s="112"/>
      <c r="BE190" s="112"/>
      <c r="BF190" s="112"/>
      <c r="BG190" s="112"/>
      <c r="BH190" s="112"/>
      <c r="BI190" s="112"/>
    </row>
    <row r="191" spans="1:61" s="113" customFormat="1" ht="12" x14ac:dyDescent="0.15">
      <c r="A191" s="158"/>
      <c r="B191" s="164"/>
      <c r="E191" s="168" t="s">
        <v>167</v>
      </c>
      <c r="G191" s="165"/>
      <c r="K191" s="165"/>
      <c r="L191" s="168" t="s">
        <v>204</v>
      </c>
      <c r="M191" s="165"/>
      <c r="Q191" s="165"/>
      <c r="R191" s="165"/>
      <c r="S191" s="162" t="s">
        <v>205</v>
      </c>
      <c r="T191" s="165"/>
      <c r="U191" s="165"/>
      <c r="V191" s="111"/>
      <c r="W191" s="111"/>
      <c r="X191" s="111"/>
      <c r="Y191" s="111"/>
      <c r="Z191" s="111"/>
      <c r="AA191" s="111"/>
      <c r="AB191" s="111"/>
      <c r="AC191" s="111"/>
      <c r="AD191" s="111"/>
      <c r="AE191" s="111"/>
      <c r="AF191" s="111"/>
      <c r="AG191" s="111"/>
      <c r="AH191" s="111"/>
      <c r="AI191" s="111"/>
      <c r="AJ191" s="111"/>
      <c r="AK191" s="111"/>
      <c r="AL191" s="111"/>
      <c r="AM191" s="111"/>
      <c r="AN191" s="111"/>
      <c r="AO191" s="111"/>
      <c r="AP191" s="111"/>
      <c r="AQ191" s="111"/>
      <c r="AR191" s="111"/>
      <c r="AS191" s="111"/>
      <c r="AT191" s="111"/>
      <c r="AU191" s="111"/>
      <c r="AV191" s="111"/>
      <c r="AW191" s="111"/>
      <c r="AX191" s="111"/>
      <c r="AY191" s="112"/>
      <c r="AZ191" s="112"/>
      <c r="BA191" s="112"/>
      <c r="BB191" s="112"/>
      <c r="BC191" s="112"/>
      <c r="BD191" s="112"/>
      <c r="BE191" s="112"/>
      <c r="BF191" s="112"/>
      <c r="BG191" s="112"/>
      <c r="BH191" s="112"/>
      <c r="BI191" s="112"/>
    </row>
    <row r="192" spans="1:61" s="113" customFormat="1" ht="12" x14ac:dyDescent="0.25">
      <c r="A192" s="158"/>
      <c r="B192" s="164"/>
      <c r="C192" s="310"/>
      <c r="D192" s="310"/>
      <c r="E192" s="174"/>
      <c r="F192" s="175"/>
      <c r="G192" s="176"/>
      <c r="H192" s="175"/>
      <c r="I192" s="177"/>
      <c r="J192" s="177"/>
      <c r="K192" s="177"/>
      <c r="L192" s="177"/>
      <c r="M192" s="174"/>
      <c r="N192" s="177"/>
      <c r="O192" s="177"/>
      <c r="P192" s="178"/>
      <c r="Q192" s="178"/>
      <c r="R192" s="178"/>
      <c r="S192" s="178"/>
      <c r="T192" s="178"/>
      <c r="U192" s="178"/>
      <c r="V192" s="111"/>
      <c r="W192" s="111"/>
      <c r="X192" s="111"/>
      <c r="Y192" s="111"/>
      <c r="Z192" s="111"/>
      <c r="AA192" s="111"/>
      <c r="AB192" s="111"/>
      <c r="AC192" s="111"/>
      <c r="AD192" s="111"/>
      <c r="AE192" s="111"/>
      <c r="AF192" s="111"/>
      <c r="AG192" s="111"/>
      <c r="AH192" s="111"/>
      <c r="AI192" s="111"/>
      <c r="AJ192" s="111"/>
      <c r="AK192" s="111"/>
      <c r="AL192" s="111"/>
      <c r="AM192" s="111"/>
      <c r="AN192" s="111"/>
      <c r="AO192" s="111"/>
      <c r="AP192" s="111"/>
      <c r="AQ192" s="111"/>
      <c r="AR192" s="111"/>
      <c r="AS192" s="111"/>
      <c r="AT192" s="111"/>
      <c r="AU192" s="111"/>
      <c r="AV192" s="111"/>
      <c r="AW192" s="111"/>
      <c r="AX192" s="111"/>
      <c r="AY192" s="112"/>
      <c r="AZ192" s="112"/>
      <c r="BA192" s="112"/>
      <c r="BB192" s="112"/>
      <c r="BC192" s="112"/>
      <c r="BD192" s="112"/>
      <c r="BE192" s="112"/>
      <c r="BF192" s="112"/>
      <c r="BG192" s="112"/>
      <c r="BH192" s="112"/>
      <c r="BI192" s="112"/>
    </row>
    <row r="193" spans="1:61" s="113" customFormat="1" ht="12" x14ac:dyDescent="0.25">
      <c r="A193" s="158"/>
      <c r="B193" s="164"/>
      <c r="C193" s="310"/>
      <c r="D193" s="310"/>
      <c r="E193" s="174"/>
      <c r="F193" s="175"/>
      <c r="G193" s="176"/>
      <c r="H193" s="175"/>
      <c r="I193" s="177"/>
      <c r="J193" s="177"/>
      <c r="K193" s="177"/>
      <c r="L193" s="177"/>
      <c r="M193" s="174"/>
      <c r="N193" s="177"/>
      <c r="O193" s="177"/>
      <c r="P193" s="178"/>
      <c r="Q193" s="178"/>
      <c r="R193" s="178"/>
      <c r="S193" s="178"/>
      <c r="T193" s="178"/>
      <c r="U193" s="178"/>
      <c r="V193" s="111"/>
      <c r="W193" s="111"/>
      <c r="X193" s="111"/>
      <c r="Y193" s="111"/>
      <c r="Z193" s="111"/>
      <c r="AA193" s="111"/>
      <c r="AB193" s="111"/>
      <c r="AC193" s="111"/>
      <c r="AD193" s="111"/>
      <c r="AE193" s="111"/>
      <c r="AF193" s="111"/>
      <c r="AG193" s="111"/>
      <c r="AH193" s="111"/>
      <c r="AI193" s="111"/>
      <c r="AJ193" s="111"/>
      <c r="AK193" s="111"/>
      <c r="AL193" s="111"/>
      <c r="AM193" s="111"/>
      <c r="AN193" s="111"/>
      <c r="AO193" s="111"/>
      <c r="AP193" s="111"/>
      <c r="AQ193" s="111"/>
      <c r="AR193" s="111"/>
      <c r="AS193" s="111"/>
      <c r="AT193" s="111"/>
      <c r="AU193" s="111"/>
      <c r="AV193" s="111"/>
      <c r="AW193" s="111"/>
      <c r="AX193" s="111"/>
      <c r="AY193" s="112"/>
      <c r="AZ193" s="112"/>
      <c r="BA193" s="112"/>
      <c r="BB193" s="112"/>
      <c r="BC193" s="112"/>
      <c r="BD193" s="112"/>
      <c r="BE193" s="112"/>
      <c r="BF193" s="112"/>
      <c r="BG193" s="112"/>
      <c r="BH193" s="112"/>
      <c r="BI193" s="112"/>
    </row>
    <row r="194" spans="1:61" s="113" customFormat="1" x14ac:dyDescent="0.2">
      <c r="A194" s="158"/>
      <c r="B194" s="12"/>
      <c r="C194" s="177"/>
      <c r="D194" s="174"/>
      <c r="E194" s="174"/>
      <c r="F194" s="175"/>
      <c r="G194" s="176"/>
      <c r="H194" s="175"/>
      <c r="I194" s="177"/>
      <c r="J194" s="177"/>
      <c r="K194" s="177"/>
      <c r="L194" s="177"/>
      <c r="M194" s="174"/>
      <c r="N194" s="177"/>
      <c r="O194" s="177"/>
      <c r="P194" s="178"/>
      <c r="Q194" s="178"/>
      <c r="R194" s="178"/>
      <c r="S194" s="178"/>
      <c r="T194" s="178"/>
      <c r="U194" s="178"/>
      <c r="V194" s="111"/>
      <c r="W194" s="111"/>
      <c r="X194" s="111"/>
      <c r="Y194" s="111"/>
      <c r="Z194" s="111"/>
      <c r="AA194" s="111"/>
      <c r="AB194" s="111"/>
      <c r="AC194" s="111"/>
      <c r="AD194" s="111"/>
      <c r="AE194" s="111"/>
      <c r="AF194" s="111"/>
      <c r="AG194" s="111"/>
      <c r="AH194" s="111"/>
      <c r="AI194" s="111"/>
      <c r="AJ194" s="111"/>
      <c r="AK194" s="111"/>
      <c r="AL194" s="111"/>
      <c r="AM194" s="111"/>
      <c r="AN194" s="111"/>
      <c r="AO194" s="111"/>
      <c r="AP194" s="111"/>
      <c r="AQ194" s="111"/>
      <c r="AR194" s="111"/>
      <c r="AS194" s="111"/>
      <c r="AT194" s="111"/>
      <c r="AU194" s="111"/>
      <c r="AV194" s="111"/>
      <c r="AW194" s="111"/>
      <c r="AX194" s="111"/>
      <c r="AY194" s="112"/>
      <c r="AZ194" s="112"/>
      <c r="BA194" s="112"/>
      <c r="BB194" s="112"/>
      <c r="BC194" s="112"/>
      <c r="BD194" s="112"/>
      <c r="BE194" s="112"/>
      <c r="BF194" s="112"/>
      <c r="BG194" s="112"/>
      <c r="BH194" s="112"/>
      <c r="BI194" s="112"/>
    </row>
    <row r="195" spans="1:61" s="113" customFormat="1" x14ac:dyDescent="0.2">
      <c r="A195" s="158"/>
      <c r="B195" s="12"/>
      <c r="C195" s="177"/>
      <c r="D195" s="174"/>
      <c r="E195" s="174"/>
      <c r="F195" s="175"/>
      <c r="G195" s="176"/>
      <c r="H195" s="175"/>
      <c r="I195" s="177"/>
      <c r="J195" s="177"/>
      <c r="K195" s="177"/>
      <c r="L195" s="177"/>
      <c r="M195" s="174"/>
      <c r="N195" s="177"/>
      <c r="O195" s="177"/>
      <c r="P195" s="178"/>
      <c r="Q195" s="178"/>
      <c r="R195" s="178"/>
      <c r="S195" s="178"/>
      <c r="T195" s="178"/>
      <c r="U195" s="178"/>
      <c r="V195" s="111"/>
      <c r="W195" s="111"/>
      <c r="X195" s="111"/>
      <c r="Y195" s="111"/>
      <c r="Z195" s="111"/>
      <c r="AA195" s="111"/>
      <c r="AB195" s="111"/>
      <c r="AC195" s="111"/>
      <c r="AD195" s="111"/>
      <c r="AE195" s="111"/>
      <c r="AF195" s="111"/>
      <c r="AG195" s="111"/>
      <c r="AH195" s="111"/>
      <c r="AI195" s="111"/>
      <c r="AJ195" s="111"/>
      <c r="AK195" s="111"/>
      <c r="AL195" s="111"/>
      <c r="AM195" s="111"/>
      <c r="AN195" s="111"/>
      <c r="AO195" s="111"/>
      <c r="AP195" s="111"/>
      <c r="AQ195" s="111"/>
      <c r="AR195" s="111"/>
      <c r="AS195" s="111"/>
      <c r="AT195" s="111"/>
      <c r="AU195" s="111"/>
      <c r="AV195" s="111"/>
      <c r="AW195" s="111"/>
      <c r="AX195" s="111"/>
      <c r="AY195" s="112"/>
      <c r="AZ195" s="112"/>
      <c r="BA195" s="112"/>
      <c r="BB195" s="112"/>
      <c r="BC195" s="112"/>
      <c r="BD195" s="112"/>
      <c r="BE195" s="112"/>
      <c r="BF195" s="112"/>
      <c r="BG195" s="112"/>
      <c r="BH195" s="112"/>
      <c r="BI195" s="112"/>
    </row>
    <row r="196" spans="1:61" s="113" customFormat="1" x14ac:dyDescent="0.2">
      <c r="A196" s="158"/>
      <c r="B196" s="12"/>
      <c r="C196" s="177"/>
      <c r="D196" s="174"/>
      <c r="E196" s="174"/>
      <c r="F196" s="175"/>
      <c r="G196" s="176"/>
      <c r="H196" s="175"/>
      <c r="I196" s="177"/>
      <c r="J196" s="177"/>
      <c r="K196" s="177"/>
      <c r="L196" s="177"/>
      <c r="M196" s="174"/>
      <c r="N196" s="177"/>
      <c r="O196" s="177"/>
      <c r="P196" s="178"/>
      <c r="Q196" s="178"/>
      <c r="R196" s="178"/>
      <c r="S196" s="178"/>
      <c r="T196" s="178"/>
      <c r="U196" s="178"/>
      <c r="V196" s="111"/>
      <c r="W196" s="111"/>
      <c r="X196" s="111"/>
      <c r="Y196" s="111"/>
      <c r="Z196" s="111"/>
      <c r="AA196" s="111"/>
      <c r="AB196" s="111"/>
      <c r="AC196" s="111"/>
      <c r="AD196" s="111"/>
      <c r="AE196" s="111"/>
      <c r="AF196" s="111"/>
      <c r="AG196" s="111"/>
      <c r="AH196" s="111"/>
      <c r="AI196" s="111"/>
      <c r="AJ196" s="111"/>
      <c r="AK196" s="111"/>
      <c r="AL196" s="111"/>
      <c r="AM196" s="111"/>
      <c r="AN196" s="111"/>
      <c r="AO196" s="111"/>
      <c r="AP196" s="111"/>
      <c r="AQ196" s="111"/>
      <c r="AR196" s="111"/>
      <c r="AS196" s="111"/>
      <c r="AT196" s="111"/>
      <c r="AU196" s="111"/>
      <c r="AV196" s="111"/>
      <c r="AW196" s="111"/>
      <c r="AX196" s="111"/>
      <c r="AY196" s="112"/>
      <c r="AZ196" s="112"/>
      <c r="BA196" s="112"/>
      <c r="BB196" s="112"/>
      <c r="BC196" s="112"/>
      <c r="BD196" s="112"/>
      <c r="BE196" s="112"/>
      <c r="BF196" s="112"/>
      <c r="BG196" s="112"/>
      <c r="BH196" s="112"/>
      <c r="BI196" s="112"/>
    </row>
    <row r="197" spans="1:61" s="113" customFormat="1" x14ac:dyDescent="0.2">
      <c r="A197" s="158"/>
      <c r="B197" s="12"/>
      <c r="C197" s="177"/>
      <c r="D197" s="174"/>
      <c r="E197" s="174"/>
      <c r="F197" s="175"/>
      <c r="G197" s="176"/>
      <c r="H197" s="175"/>
      <c r="I197" s="177"/>
      <c r="J197" s="177"/>
      <c r="K197" s="177"/>
      <c r="L197" s="177"/>
      <c r="M197" s="174"/>
      <c r="N197" s="177"/>
      <c r="O197" s="177"/>
      <c r="P197" s="178"/>
      <c r="Q197" s="178"/>
      <c r="R197" s="178"/>
      <c r="S197" s="178"/>
      <c r="T197" s="178"/>
      <c r="U197" s="178"/>
      <c r="V197" s="111"/>
      <c r="W197" s="111"/>
      <c r="X197" s="111"/>
      <c r="Y197" s="111"/>
      <c r="Z197" s="111"/>
      <c r="AA197" s="111"/>
      <c r="AB197" s="111"/>
      <c r="AC197" s="111"/>
      <c r="AD197" s="111"/>
      <c r="AE197" s="111"/>
      <c r="AF197" s="111"/>
      <c r="AG197" s="111"/>
      <c r="AH197" s="111"/>
      <c r="AI197" s="111"/>
      <c r="AJ197" s="111"/>
      <c r="AK197" s="111"/>
      <c r="AL197" s="111"/>
      <c r="AM197" s="111"/>
      <c r="AN197" s="111"/>
      <c r="AO197" s="111"/>
      <c r="AP197" s="111"/>
      <c r="AQ197" s="111"/>
      <c r="AR197" s="111"/>
      <c r="AS197" s="111"/>
      <c r="AT197" s="111"/>
      <c r="AU197" s="111"/>
      <c r="AV197" s="111"/>
      <c r="AW197" s="111"/>
      <c r="AX197" s="111"/>
      <c r="AY197" s="112"/>
      <c r="AZ197" s="112"/>
      <c r="BA197" s="112"/>
      <c r="BB197" s="112"/>
      <c r="BC197" s="112"/>
      <c r="BD197" s="112"/>
      <c r="BE197" s="112"/>
      <c r="BF197" s="112"/>
      <c r="BG197" s="112"/>
      <c r="BH197" s="112"/>
      <c r="BI197" s="112"/>
    </row>
    <row r="198" spans="1:61" s="113" customFormat="1" x14ac:dyDescent="0.2">
      <c r="A198" s="158"/>
      <c r="B198" s="12"/>
      <c r="C198" s="177"/>
      <c r="D198" s="174"/>
      <c r="E198" s="174"/>
      <c r="F198" s="175"/>
      <c r="G198" s="176"/>
      <c r="H198" s="175"/>
      <c r="I198" s="177"/>
      <c r="J198" s="177"/>
      <c r="K198" s="177"/>
      <c r="L198" s="177"/>
      <c r="M198" s="174"/>
      <c r="N198" s="177"/>
      <c r="O198" s="177"/>
      <c r="P198" s="178"/>
      <c r="Q198" s="178"/>
      <c r="R198" s="178"/>
      <c r="S198" s="178"/>
      <c r="T198" s="178"/>
      <c r="U198" s="178"/>
      <c r="V198" s="111"/>
      <c r="W198" s="111"/>
      <c r="X198" s="111"/>
      <c r="Y198" s="111"/>
      <c r="Z198" s="111"/>
      <c r="AA198" s="111"/>
      <c r="AB198" s="111"/>
      <c r="AC198" s="111"/>
      <c r="AD198" s="111"/>
      <c r="AE198" s="111"/>
      <c r="AF198" s="111"/>
      <c r="AG198" s="111"/>
      <c r="AH198" s="111"/>
      <c r="AI198" s="111"/>
      <c r="AJ198" s="111"/>
      <c r="AK198" s="111"/>
      <c r="AL198" s="111"/>
      <c r="AM198" s="111"/>
      <c r="AN198" s="111"/>
      <c r="AO198" s="111"/>
      <c r="AP198" s="111"/>
      <c r="AQ198" s="111"/>
      <c r="AR198" s="111"/>
      <c r="AS198" s="111"/>
      <c r="AT198" s="111"/>
      <c r="AU198" s="111"/>
      <c r="AV198" s="111"/>
      <c r="AW198" s="111"/>
      <c r="AX198" s="111"/>
      <c r="AY198" s="112"/>
      <c r="AZ198" s="112"/>
      <c r="BA198" s="112"/>
      <c r="BB198" s="112"/>
      <c r="BC198" s="112"/>
      <c r="BD198" s="112"/>
      <c r="BE198" s="112"/>
      <c r="BF198" s="112"/>
      <c r="BG198" s="112"/>
      <c r="BH198" s="112"/>
      <c r="BI198" s="112"/>
    </row>
    <row r="199" spans="1:61" s="113" customFormat="1" x14ac:dyDescent="0.2">
      <c r="A199" s="158"/>
      <c r="B199" s="12"/>
      <c r="C199" s="177"/>
      <c r="D199" s="174"/>
      <c r="E199" s="174"/>
      <c r="F199" s="175"/>
      <c r="G199" s="176"/>
      <c r="H199" s="175"/>
      <c r="I199" s="177"/>
      <c r="J199" s="177"/>
      <c r="K199" s="177"/>
      <c r="L199" s="177"/>
      <c r="M199" s="174"/>
      <c r="N199" s="177"/>
      <c r="O199" s="177"/>
      <c r="P199" s="178"/>
      <c r="Q199" s="178"/>
      <c r="R199" s="178"/>
      <c r="S199" s="178"/>
      <c r="T199" s="178"/>
      <c r="U199" s="178"/>
      <c r="V199" s="111"/>
      <c r="W199" s="111"/>
      <c r="X199" s="111"/>
      <c r="Y199" s="111"/>
      <c r="Z199" s="111"/>
      <c r="AA199" s="111"/>
      <c r="AB199" s="111"/>
      <c r="AC199" s="111"/>
      <c r="AD199" s="111"/>
      <c r="AE199" s="111"/>
      <c r="AF199" s="111"/>
      <c r="AG199" s="111"/>
      <c r="AH199" s="111"/>
      <c r="AI199" s="111"/>
      <c r="AJ199" s="111"/>
      <c r="AK199" s="111"/>
      <c r="AL199" s="111"/>
      <c r="AM199" s="111"/>
      <c r="AN199" s="111"/>
      <c r="AO199" s="111"/>
      <c r="AP199" s="111"/>
      <c r="AQ199" s="111"/>
      <c r="AR199" s="111"/>
      <c r="AS199" s="111"/>
      <c r="AT199" s="111"/>
      <c r="AU199" s="111"/>
      <c r="AV199" s="111"/>
      <c r="AW199" s="111"/>
      <c r="AX199" s="111"/>
      <c r="AY199" s="112"/>
      <c r="AZ199" s="112"/>
      <c r="BA199" s="112"/>
      <c r="BB199" s="112"/>
      <c r="BC199" s="112"/>
      <c r="BD199" s="112"/>
      <c r="BE199" s="112"/>
      <c r="BF199" s="112"/>
      <c r="BG199" s="112"/>
      <c r="BH199" s="112"/>
      <c r="BI199" s="112"/>
    </row>
    <row r="200" spans="1:61" s="113" customFormat="1" x14ac:dyDescent="0.2">
      <c r="A200" s="158"/>
      <c r="B200" s="12"/>
      <c r="C200" s="177"/>
      <c r="D200" s="174"/>
      <c r="E200" s="174"/>
      <c r="F200" s="175"/>
      <c r="G200" s="176"/>
      <c r="H200" s="175"/>
      <c r="I200" s="177"/>
      <c r="J200" s="177"/>
      <c r="K200" s="177"/>
      <c r="L200" s="177"/>
      <c r="M200" s="174"/>
      <c r="N200" s="177"/>
      <c r="O200" s="177"/>
      <c r="P200" s="178"/>
      <c r="Q200" s="178"/>
      <c r="R200" s="178"/>
      <c r="S200" s="178"/>
      <c r="T200" s="178"/>
      <c r="U200" s="178"/>
      <c r="V200" s="111"/>
      <c r="W200" s="111"/>
      <c r="X200" s="111"/>
      <c r="Y200" s="111"/>
      <c r="Z200" s="111"/>
      <c r="AA200" s="111"/>
      <c r="AB200" s="111"/>
      <c r="AC200" s="111"/>
      <c r="AD200" s="111"/>
      <c r="AE200" s="111"/>
      <c r="AF200" s="111"/>
      <c r="AG200" s="111"/>
      <c r="AH200" s="111"/>
      <c r="AI200" s="111"/>
      <c r="AJ200" s="111"/>
      <c r="AK200" s="111"/>
      <c r="AL200" s="111"/>
      <c r="AM200" s="111"/>
      <c r="AN200" s="111"/>
      <c r="AO200" s="111"/>
      <c r="AP200" s="111"/>
      <c r="AQ200" s="111"/>
      <c r="AR200" s="111"/>
      <c r="AS200" s="111"/>
      <c r="AT200" s="111"/>
      <c r="AU200" s="111"/>
      <c r="AV200" s="111"/>
      <c r="AW200" s="111"/>
      <c r="AX200" s="111"/>
      <c r="AY200" s="112"/>
      <c r="AZ200" s="112"/>
      <c r="BA200" s="112"/>
      <c r="BB200" s="112"/>
      <c r="BC200" s="112"/>
      <c r="BD200" s="112"/>
      <c r="BE200" s="112"/>
      <c r="BF200" s="112"/>
      <c r="BG200" s="112"/>
      <c r="BH200" s="112"/>
      <c r="BI200" s="112"/>
    </row>
    <row r="201" spans="1:61" s="113" customFormat="1" x14ac:dyDescent="0.2">
      <c r="A201" s="158"/>
      <c r="B201" s="12"/>
      <c r="C201" s="177"/>
      <c r="D201" s="174"/>
      <c r="E201" s="174"/>
      <c r="F201" s="175"/>
      <c r="G201" s="176"/>
      <c r="H201" s="175"/>
      <c r="I201" s="177"/>
      <c r="J201" s="177"/>
      <c r="K201" s="177"/>
      <c r="L201" s="177"/>
      <c r="M201" s="174"/>
      <c r="N201" s="177"/>
      <c r="O201" s="177"/>
      <c r="P201" s="178"/>
      <c r="Q201" s="178"/>
      <c r="R201" s="178"/>
      <c r="S201" s="178"/>
      <c r="T201" s="178"/>
      <c r="U201" s="178"/>
      <c r="V201" s="111"/>
      <c r="W201" s="111"/>
      <c r="X201" s="111"/>
      <c r="Y201" s="111"/>
      <c r="Z201" s="111"/>
      <c r="AA201" s="111"/>
      <c r="AB201" s="111"/>
      <c r="AC201" s="111"/>
      <c r="AD201" s="111"/>
      <c r="AE201" s="111"/>
      <c r="AF201" s="111"/>
      <c r="AG201" s="111"/>
      <c r="AH201" s="111"/>
      <c r="AI201" s="111"/>
      <c r="AJ201" s="111"/>
      <c r="AK201" s="111"/>
      <c r="AL201" s="111"/>
      <c r="AM201" s="111"/>
      <c r="AN201" s="111"/>
      <c r="AO201" s="111"/>
      <c r="AP201" s="111"/>
      <c r="AQ201" s="111"/>
      <c r="AR201" s="111"/>
      <c r="AS201" s="111"/>
      <c r="AT201" s="111"/>
      <c r="AU201" s="111"/>
      <c r="AV201" s="111"/>
      <c r="AW201" s="111"/>
      <c r="AX201" s="111"/>
      <c r="AY201" s="112"/>
      <c r="AZ201" s="112"/>
      <c r="BA201" s="112"/>
      <c r="BB201" s="112"/>
      <c r="BC201" s="112"/>
      <c r="BD201" s="112"/>
      <c r="BE201" s="112"/>
      <c r="BF201" s="112"/>
      <c r="BG201" s="112"/>
      <c r="BH201" s="112"/>
      <c r="BI201" s="112"/>
    </row>
    <row r="202" spans="1:61" s="113" customFormat="1" x14ac:dyDescent="0.2">
      <c r="A202" s="158"/>
      <c r="B202" s="12"/>
      <c r="C202" s="177"/>
      <c r="D202" s="174"/>
      <c r="E202" s="174"/>
      <c r="F202" s="175"/>
      <c r="G202" s="176"/>
      <c r="H202" s="175"/>
      <c r="I202" s="177"/>
      <c r="J202" s="177"/>
      <c r="K202" s="177"/>
      <c r="L202" s="177"/>
      <c r="M202" s="174"/>
      <c r="N202" s="177"/>
      <c r="O202" s="177"/>
      <c r="P202" s="178"/>
      <c r="Q202" s="178"/>
      <c r="R202" s="178"/>
      <c r="S202" s="178"/>
      <c r="T202" s="178"/>
      <c r="U202" s="178"/>
      <c r="V202" s="111"/>
      <c r="W202" s="111"/>
      <c r="X202" s="111"/>
      <c r="Y202" s="111"/>
      <c r="Z202" s="111"/>
      <c r="AA202" s="111"/>
      <c r="AB202" s="111"/>
      <c r="AC202" s="111"/>
      <c r="AD202" s="111"/>
      <c r="AE202" s="111"/>
      <c r="AF202" s="111"/>
      <c r="AG202" s="111"/>
      <c r="AH202" s="111"/>
      <c r="AI202" s="111"/>
      <c r="AJ202" s="111"/>
      <c r="AK202" s="111"/>
      <c r="AL202" s="111"/>
      <c r="AM202" s="111"/>
      <c r="AN202" s="111"/>
      <c r="AO202" s="111"/>
      <c r="AP202" s="111"/>
      <c r="AQ202" s="111"/>
      <c r="AR202" s="111"/>
      <c r="AS202" s="111"/>
      <c r="AT202" s="111"/>
      <c r="AU202" s="111"/>
      <c r="AV202" s="111"/>
      <c r="AW202" s="111"/>
      <c r="AX202" s="111"/>
      <c r="AY202" s="112"/>
      <c r="AZ202" s="112"/>
      <c r="BA202" s="112"/>
      <c r="BB202" s="112"/>
      <c r="BC202" s="112"/>
      <c r="BD202" s="112"/>
      <c r="BE202" s="112"/>
      <c r="BF202" s="112"/>
      <c r="BG202" s="112"/>
      <c r="BH202" s="112"/>
      <c r="BI202" s="112"/>
    </row>
    <row r="203" spans="1:61" s="113" customFormat="1" x14ac:dyDescent="0.2">
      <c r="A203" s="158"/>
      <c r="B203" s="12"/>
      <c r="C203" s="177"/>
      <c r="D203" s="174"/>
      <c r="E203" s="174"/>
      <c r="F203" s="175"/>
      <c r="G203" s="176"/>
      <c r="H203" s="175"/>
      <c r="I203" s="177"/>
      <c r="J203" s="177"/>
      <c r="K203" s="177"/>
      <c r="L203" s="177"/>
      <c r="M203" s="174"/>
      <c r="N203" s="177"/>
      <c r="O203" s="177"/>
      <c r="P203" s="178"/>
      <c r="Q203" s="178"/>
      <c r="R203" s="178"/>
      <c r="S203" s="178"/>
      <c r="T203" s="178"/>
      <c r="U203" s="178"/>
      <c r="V203" s="111"/>
      <c r="W203" s="111"/>
      <c r="X203" s="111"/>
      <c r="Y203" s="111"/>
      <c r="Z203" s="111"/>
      <c r="AA203" s="111"/>
      <c r="AB203" s="111"/>
      <c r="AC203" s="111"/>
      <c r="AD203" s="111"/>
      <c r="AE203" s="111"/>
      <c r="AF203" s="111"/>
      <c r="AG203" s="111"/>
      <c r="AH203" s="111"/>
      <c r="AI203" s="111"/>
      <c r="AJ203" s="111"/>
      <c r="AK203" s="111"/>
      <c r="AL203" s="111"/>
      <c r="AM203" s="111"/>
      <c r="AN203" s="111"/>
      <c r="AO203" s="111"/>
      <c r="AP203" s="111"/>
      <c r="AQ203" s="111"/>
      <c r="AR203" s="111"/>
      <c r="AS203" s="111"/>
      <c r="AT203" s="111"/>
      <c r="AU203" s="111"/>
      <c r="AV203" s="111"/>
      <c r="AW203" s="111"/>
      <c r="AX203" s="111"/>
      <c r="AY203" s="112"/>
      <c r="AZ203" s="112"/>
      <c r="BA203" s="112"/>
      <c r="BB203" s="112"/>
      <c r="BC203" s="112"/>
      <c r="BD203" s="112"/>
      <c r="BE203" s="112"/>
      <c r="BF203" s="112"/>
      <c r="BG203" s="112"/>
      <c r="BH203" s="112"/>
      <c r="BI203" s="112"/>
    </row>
    <row r="204" spans="1:61" s="113" customFormat="1" x14ac:dyDescent="0.2">
      <c r="A204" s="158"/>
      <c r="B204" s="12"/>
      <c r="C204" s="177"/>
      <c r="D204" s="174"/>
      <c r="E204" s="174"/>
      <c r="F204" s="175"/>
      <c r="G204" s="176"/>
      <c r="H204" s="175"/>
      <c r="I204" s="177"/>
      <c r="J204" s="177"/>
      <c r="K204" s="177"/>
      <c r="L204" s="177"/>
      <c r="M204" s="174"/>
      <c r="N204" s="177"/>
      <c r="O204" s="177"/>
      <c r="P204" s="178"/>
      <c r="Q204" s="178"/>
      <c r="R204" s="178"/>
      <c r="S204" s="178"/>
      <c r="T204" s="178"/>
      <c r="U204" s="178"/>
      <c r="V204" s="111"/>
      <c r="W204" s="111"/>
      <c r="X204" s="111"/>
      <c r="Y204" s="111"/>
      <c r="Z204" s="111"/>
      <c r="AA204" s="111"/>
      <c r="AB204" s="111"/>
      <c r="AC204" s="111"/>
      <c r="AD204" s="111"/>
      <c r="AE204" s="111"/>
      <c r="AF204" s="111"/>
      <c r="AG204" s="111"/>
      <c r="AH204" s="111"/>
      <c r="AI204" s="111"/>
      <c r="AJ204" s="111"/>
      <c r="AK204" s="111"/>
      <c r="AL204" s="111"/>
      <c r="AM204" s="111"/>
      <c r="AN204" s="111"/>
      <c r="AO204" s="111"/>
      <c r="AP204" s="111"/>
      <c r="AQ204" s="111"/>
      <c r="AR204" s="111"/>
      <c r="AS204" s="111"/>
      <c r="AT204" s="111"/>
      <c r="AU204" s="111"/>
      <c r="AV204" s="111"/>
      <c r="AW204" s="111"/>
      <c r="AX204" s="111"/>
      <c r="AY204" s="112"/>
      <c r="AZ204" s="112"/>
      <c r="BA204" s="112"/>
      <c r="BB204" s="112"/>
      <c r="BC204" s="112"/>
      <c r="BD204" s="112"/>
      <c r="BE204" s="112"/>
      <c r="BF204" s="112"/>
      <c r="BG204" s="112"/>
      <c r="BH204" s="112"/>
      <c r="BI204" s="112"/>
    </row>
    <row r="205" spans="1:61" s="113" customFormat="1" x14ac:dyDescent="0.2">
      <c r="A205" s="158"/>
      <c r="B205" s="12"/>
      <c r="C205" s="177"/>
      <c r="D205" s="174"/>
      <c r="E205" s="174"/>
      <c r="F205" s="175"/>
      <c r="G205" s="176"/>
      <c r="H205" s="175"/>
      <c r="I205" s="177"/>
      <c r="J205" s="177"/>
      <c r="K205" s="177"/>
      <c r="L205" s="177"/>
      <c r="M205" s="174"/>
      <c r="N205" s="177"/>
      <c r="O205" s="177"/>
      <c r="P205" s="178"/>
      <c r="Q205" s="178"/>
      <c r="R205" s="178"/>
      <c r="S205" s="178"/>
      <c r="T205" s="178"/>
      <c r="U205" s="178"/>
      <c r="V205" s="111"/>
      <c r="W205" s="111"/>
      <c r="X205" s="111"/>
      <c r="Y205" s="111"/>
      <c r="Z205" s="111"/>
      <c r="AA205" s="111"/>
      <c r="AB205" s="111"/>
      <c r="AC205" s="111"/>
      <c r="AD205" s="111"/>
      <c r="AE205" s="111"/>
      <c r="AF205" s="111"/>
      <c r="AG205" s="111"/>
      <c r="AH205" s="111"/>
      <c r="AI205" s="111"/>
      <c r="AJ205" s="111"/>
      <c r="AK205" s="111"/>
      <c r="AL205" s="111"/>
      <c r="AM205" s="111"/>
      <c r="AN205" s="111"/>
      <c r="AO205" s="111"/>
      <c r="AP205" s="111"/>
      <c r="AQ205" s="111"/>
      <c r="AR205" s="111"/>
      <c r="AS205" s="111"/>
      <c r="AT205" s="111"/>
      <c r="AU205" s="111"/>
      <c r="AV205" s="111"/>
      <c r="AW205" s="111"/>
      <c r="AX205" s="111"/>
      <c r="AY205" s="112"/>
      <c r="AZ205" s="112"/>
      <c r="BA205" s="112"/>
      <c r="BB205" s="112"/>
      <c r="BC205" s="112"/>
      <c r="BD205" s="112"/>
      <c r="BE205" s="112"/>
      <c r="BF205" s="112"/>
      <c r="BG205" s="112"/>
      <c r="BH205" s="112"/>
      <c r="BI205" s="112"/>
    </row>
    <row r="206" spans="1:61" s="113" customFormat="1" x14ac:dyDescent="0.2">
      <c r="A206" s="158"/>
      <c r="B206" s="12"/>
      <c r="C206" s="177"/>
      <c r="D206" s="174"/>
      <c r="E206" s="174"/>
      <c r="F206" s="175"/>
      <c r="G206" s="176"/>
      <c r="H206" s="175"/>
      <c r="I206" s="177"/>
      <c r="J206" s="177"/>
      <c r="K206" s="177"/>
      <c r="L206" s="177"/>
      <c r="M206" s="174"/>
      <c r="N206" s="177"/>
      <c r="O206" s="177"/>
      <c r="P206" s="178"/>
      <c r="Q206" s="178"/>
      <c r="R206" s="178"/>
      <c r="S206" s="178"/>
      <c r="T206" s="178"/>
      <c r="U206" s="178"/>
      <c r="V206" s="111"/>
      <c r="W206" s="111"/>
      <c r="X206" s="111"/>
      <c r="Y206" s="111"/>
      <c r="Z206" s="111"/>
      <c r="AA206" s="111"/>
      <c r="AB206" s="111"/>
      <c r="AC206" s="111"/>
      <c r="AD206" s="111"/>
      <c r="AE206" s="111"/>
      <c r="AF206" s="111"/>
      <c r="AG206" s="111"/>
      <c r="AH206" s="111"/>
      <c r="AI206" s="111"/>
      <c r="AJ206" s="111"/>
      <c r="AK206" s="111"/>
      <c r="AL206" s="111"/>
      <c r="AM206" s="111"/>
      <c r="AN206" s="111"/>
      <c r="AO206" s="111"/>
      <c r="AP206" s="111"/>
      <c r="AQ206" s="111"/>
      <c r="AR206" s="111"/>
      <c r="AS206" s="111"/>
      <c r="AT206" s="111"/>
      <c r="AU206" s="111"/>
      <c r="AV206" s="111"/>
      <c r="AW206" s="111"/>
      <c r="AX206" s="111"/>
      <c r="AY206" s="112"/>
      <c r="AZ206" s="112"/>
      <c r="BA206" s="112"/>
      <c r="BB206" s="112"/>
      <c r="BC206" s="112"/>
      <c r="BD206" s="112"/>
      <c r="BE206" s="112"/>
      <c r="BF206" s="112"/>
      <c r="BG206" s="112"/>
      <c r="BH206" s="112"/>
      <c r="BI206" s="112"/>
    </row>
    <row r="207" spans="1:61" s="113" customFormat="1" x14ac:dyDescent="0.2">
      <c r="A207" s="158"/>
      <c r="B207" s="12"/>
      <c r="C207" s="177"/>
      <c r="D207" s="174"/>
      <c r="E207" s="174"/>
      <c r="F207" s="175"/>
      <c r="G207" s="176"/>
      <c r="H207" s="175"/>
      <c r="I207" s="177"/>
      <c r="J207" s="177"/>
      <c r="K207" s="177"/>
      <c r="L207" s="177"/>
      <c r="M207" s="174"/>
      <c r="N207" s="177"/>
      <c r="O207" s="177"/>
      <c r="P207" s="178"/>
      <c r="Q207" s="178"/>
      <c r="R207" s="178"/>
      <c r="S207" s="178"/>
      <c r="T207" s="178"/>
      <c r="U207" s="178"/>
      <c r="V207" s="111"/>
      <c r="W207" s="111"/>
      <c r="X207" s="111"/>
      <c r="Y207" s="111"/>
      <c r="Z207" s="111"/>
      <c r="AA207" s="111"/>
      <c r="AB207" s="111"/>
      <c r="AC207" s="111"/>
      <c r="AD207" s="111"/>
      <c r="AE207" s="111"/>
      <c r="AF207" s="111"/>
      <c r="AG207" s="111"/>
      <c r="AH207" s="111"/>
      <c r="AI207" s="111"/>
      <c r="AJ207" s="111"/>
      <c r="AK207" s="111"/>
      <c r="AL207" s="111"/>
      <c r="AM207" s="111"/>
      <c r="AN207" s="111"/>
      <c r="AO207" s="111"/>
      <c r="AP207" s="111"/>
      <c r="AQ207" s="111"/>
      <c r="AR207" s="111"/>
      <c r="AS207" s="111"/>
      <c r="AT207" s="111"/>
      <c r="AU207" s="111"/>
      <c r="AV207" s="111"/>
      <c r="AW207" s="111"/>
      <c r="AX207" s="111"/>
      <c r="AY207" s="112"/>
      <c r="AZ207" s="112"/>
      <c r="BA207" s="112"/>
      <c r="BB207" s="112"/>
      <c r="BC207" s="112"/>
      <c r="BD207" s="112"/>
      <c r="BE207" s="112"/>
      <c r="BF207" s="112"/>
      <c r="BG207" s="112"/>
      <c r="BH207" s="112"/>
      <c r="BI207" s="112"/>
    </row>
    <row r="208" spans="1:61" s="113" customFormat="1" x14ac:dyDescent="0.2">
      <c r="A208" s="158"/>
      <c r="B208" s="12"/>
      <c r="C208" s="177"/>
      <c r="D208" s="174"/>
      <c r="E208" s="174"/>
      <c r="F208" s="175"/>
      <c r="G208" s="176"/>
      <c r="H208" s="175"/>
      <c r="I208" s="177"/>
      <c r="J208" s="177"/>
      <c r="K208" s="177"/>
      <c r="L208" s="177"/>
      <c r="M208" s="174"/>
      <c r="N208" s="177"/>
      <c r="O208" s="177"/>
      <c r="P208" s="178"/>
      <c r="Q208" s="178"/>
      <c r="R208" s="178"/>
      <c r="S208" s="178"/>
      <c r="T208" s="178"/>
      <c r="U208" s="178"/>
      <c r="V208" s="111"/>
      <c r="W208" s="111"/>
      <c r="X208" s="111"/>
      <c r="Y208" s="111"/>
      <c r="Z208" s="111"/>
      <c r="AA208" s="111"/>
      <c r="AB208" s="111"/>
      <c r="AC208" s="111"/>
      <c r="AD208" s="111"/>
      <c r="AE208" s="111"/>
      <c r="AF208" s="111"/>
      <c r="AG208" s="111"/>
      <c r="AH208" s="111"/>
      <c r="AI208" s="111"/>
      <c r="AJ208" s="111"/>
      <c r="AK208" s="111"/>
      <c r="AL208" s="111"/>
      <c r="AM208" s="111"/>
      <c r="AN208" s="111"/>
      <c r="AO208" s="111"/>
      <c r="AP208" s="111"/>
      <c r="AQ208" s="111"/>
      <c r="AR208" s="111"/>
      <c r="AS208" s="111"/>
      <c r="AT208" s="111"/>
      <c r="AU208" s="111"/>
      <c r="AV208" s="111"/>
      <c r="AW208" s="111"/>
      <c r="AX208" s="111"/>
      <c r="AY208" s="112"/>
      <c r="AZ208" s="112"/>
      <c r="BA208" s="112"/>
      <c r="BB208" s="112"/>
      <c r="BC208" s="112"/>
      <c r="BD208" s="112"/>
      <c r="BE208" s="112"/>
      <c r="BF208" s="112"/>
      <c r="BG208" s="112"/>
      <c r="BH208" s="112"/>
      <c r="BI208" s="112"/>
    </row>
    <row r="209" spans="1:61" s="113" customFormat="1" x14ac:dyDescent="0.2">
      <c r="A209" s="158"/>
      <c r="B209" s="12"/>
      <c r="C209" s="177"/>
      <c r="D209" s="174"/>
      <c r="E209" s="174"/>
      <c r="F209" s="175"/>
      <c r="G209" s="176"/>
      <c r="H209" s="175"/>
      <c r="I209" s="177"/>
      <c r="J209" s="177"/>
      <c r="K209" s="177"/>
      <c r="L209" s="177"/>
      <c r="M209" s="174"/>
      <c r="N209" s="177"/>
      <c r="O209" s="177"/>
      <c r="P209" s="178"/>
      <c r="Q209" s="178"/>
      <c r="R209" s="178"/>
      <c r="S209" s="178"/>
      <c r="T209" s="178"/>
      <c r="U209" s="178"/>
      <c r="V209" s="111"/>
      <c r="W209" s="111"/>
      <c r="X209" s="111"/>
      <c r="Y209" s="111"/>
      <c r="Z209" s="111"/>
      <c r="AA209" s="111"/>
      <c r="AB209" s="111"/>
      <c r="AC209" s="111"/>
      <c r="AD209" s="111"/>
      <c r="AE209" s="111"/>
      <c r="AF209" s="111"/>
      <c r="AG209" s="111"/>
      <c r="AH209" s="111"/>
      <c r="AI209" s="111"/>
      <c r="AJ209" s="111"/>
      <c r="AK209" s="111"/>
      <c r="AL209" s="111"/>
      <c r="AM209" s="111"/>
      <c r="AN209" s="111"/>
      <c r="AO209" s="111"/>
      <c r="AP209" s="111"/>
      <c r="AQ209" s="111"/>
      <c r="AR209" s="111"/>
      <c r="AS209" s="111"/>
      <c r="AT209" s="111"/>
      <c r="AU209" s="111"/>
      <c r="AV209" s="111"/>
      <c r="AW209" s="111"/>
      <c r="AX209" s="111"/>
      <c r="AY209" s="112"/>
      <c r="AZ209" s="112"/>
      <c r="BA209" s="112"/>
      <c r="BB209" s="112"/>
      <c r="BC209" s="112"/>
      <c r="BD209" s="112"/>
      <c r="BE209" s="112"/>
      <c r="BF209" s="112"/>
      <c r="BG209" s="112"/>
      <c r="BH209" s="112"/>
      <c r="BI209" s="112"/>
    </row>
    <row r="210" spans="1:61" s="113" customFormat="1" x14ac:dyDescent="0.2">
      <c r="A210" s="158"/>
      <c r="B210" s="12"/>
      <c r="C210" s="177"/>
      <c r="D210" s="174"/>
      <c r="E210" s="174"/>
      <c r="F210" s="175"/>
      <c r="G210" s="176"/>
      <c r="H210" s="175"/>
      <c r="I210" s="177"/>
      <c r="J210" s="177"/>
      <c r="K210" s="177"/>
      <c r="L210" s="177"/>
      <c r="M210" s="174"/>
      <c r="N210" s="177"/>
      <c r="O210" s="177"/>
      <c r="P210" s="178"/>
      <c r="Q210" s="178"/>
      <c r="R210" s="178"/>
      <c r="S210" s="178"/>
      <c r="T210" s="178"/>
      <c r="U210" s="178"/>
      <c r="V210" s="111"/>
      <c r="W210" s="111"/>
      <c r="X210" s="111"/>
      <c r="Y210" s="111"/>
      <c r="Z210" s="111"/>
      <c r="AA210" s="111"/>
      <c r="AB210" s="111"/>
      <c r="AC210" s="111"/>
      <c r="AD210" s="111"/>
      <c r="AE210" s="111"/>
      <c r="AF210" s="111"/>
      <c r="AG210" s="111"/>
      <c r="AH210" s="111"/>
      <c r="AI210" s="111"/>
      <c r="AJ210" s="111"/>
      <c r="AK210" s="111"/>
      <c r="AL210" s="111"/>
      <c r="AM210" s="111"/>
      <c r="AN210" s="111"/>
      <c r="AO210" s="111"/>
      <c r="AP210" s="111"/>
      <c r="AQ210" s="111"/>
      <c r="AR210" s="111"/>
      <c r="AS210" s="111"/>
      <c r="AT210" s="111"/>
      <c r="AU210" s="111"/>
      <c r="AV210" s="111"/>
      <c r="AW210" s="111"/>
      <c r="AX210" s="111"/>
      <c r="AY210" s="112"/>
      <c r="AZ210" s="112"/>
      <c r="BA210" s="112"/>
      <c r="BB210" s="112"/>
      <c r="BC210" s="112"/>
      <c r="BD210" s="112"/>
      <c r="BE210" s="112"/>
      <c r="BF210" s="112"/>
      <c r="BG210" s="112"/>
      <c r="BH210" s="112"/>
      <c r="BI210" s="112"/>
    </row>
    <row r="211" spans="1:61" s="113" customFormat="1" x14ac:dyDescent="0.2">
      <c r="A211" s="158"/>
      <c r="B211" s="12"/>
      <c r="C211" s="177"/>
      <c r="D211" s="174"/>
      <c r="E211" s="174"/>
      <c r="F211" s="175"/>
      <c r="G211" s="176"/>
      <c r="H211" s="175"/>
      <c r="I211" s="177"/>
      <c r="J211" s="177"/>
      <c r="K211" s="177"/>
      <c r="L211" s="177"/>
      <c r="M211" s="174"/>
      <c r="N211" s="177"/>
      <c r="O211" s="177"/>
      <c r="P211" s="178"/>
      <c r="Q211" s="178"/>
      <c r="R211" s="178"/>
      <c r="S211" s="178"/>
      <c r="T211" s="178"/>
      <c r="U211" s="178"/>
      <c r="V211" s="111"/>
      <c r="W211" s="111"/>
      <c r="X211" s="111"/>
      <c r="Y211" s="111"/>
      <c r="Z211" s="111"/>
      <c r="AA211" s="111"/>
      <c r="AB211" s="111"/>
      <c r="AC211" s="111"/>
      <c r="AD211" s="111"/>
      <c r="AE211" s="111"/>
      <c r="AF211" s="111"/>
      <c r="AG211" s="111"/>
      <c r="AH211" s="111"/>
      <c r="AI211" s="111"/>
      <c r="AJ211" s="111"/>
      <c r="AK211" s="111"/>
      <c r="AL211" s="111"/>
      <c r="AM211" s="111"/>
      <c r="AN211" s="111"/>
      <c r="AO211" s="111"/>
      <c r="AP211" s="111"/>
      <c r="AQ211" s="111"/>
      <c r="AR211" s="111"/>
      <c r="AS211" s="111"/>
      <c r="AT211" s="111"/>
      <c r="AU211" s="111"/>
      <c r="AV211" s="111"/>
      <c r="AW211" s="111"/>
      <c r="AX211" s="111"/>
      <c r="AY211" s="112"/>
      <c r="AZ211" s="112"/>
      <c r="BA211" s="112"/>
      <c r="BB211" s="112"/>
      <c r="BC211" s="112"/>
      <c r="BD211" s="112"/>
      <c r="BE211" s="112"/>
      <c r="BF211" s="112"/>
      <c r="BG211" s="112"/>
      <c r="BH211" s="112"/>
      <c r="BI211" s="112"/>
    </row>
    <row r="212" spans="1:61" s="113" customFormat="1" x14ac:dyDescent="0.2">
      <c r="A212" s="158"/>
      <c r="B212" s="12"/>
      <c r="C212" s="177"/>
      <c r="D212" s="174"/>
      <c r="E212" s="174"/>
      <c r="F212" s="175"/>
      <c r="G212" s="176"/>
      <c r="H212" s="175"/>
      <c r="I212" s="177"/>
      <c r="J212" s="177"/>
      <c r="K212" s="177"/>
      <c r="L212" s="177"/>
      <c r="M212" s="174"/>
      <c r="N212" s="177"/>
      <c r="O212" s="177"/>
      <c r="P212" s="178"/>
      <c r="Q212" s="178"/>
      <c r="R212" s="178"/>
      <c r="S212" s="178"/>
      <c r="T212" s="178"/>
      <c r="U212" s="178"/>
      <c r="V212" s="111"/>
      <c r="W212" s="111"/>
      <c r="X212" s="111"/>
      <c r="Y212" s="111"/>
      <c r="Z212" s="111"/>
      <c r="AA212" s="111"/>
      <c r="AB212" s="111"/>
      <c r="AC212" s="111"/>
      <c r="AD212" s="111"/>
      <c r="AE212" s="111"/>
      <c r="AF212" s="111"/>
      <c r="AG212" s="111"/>
      <c r="AH212" s="111"/>
      <c r="AI212" s="111"/>
      <c r="AJ212" s="111"/>
      <c r="AK212" s="111"/>
      <c r="AL212" s="111"/>
      <c r="AM212" s="111"/>
      <c r="AN212" s="111"/>
      <c r="AO212" s="111"/>
      <c r="AP212" s="111"/>
      <c r="AQ212" s="111"/>
      <c r="AR212" s="111"/>
      <c r="AS212" s="111"/>
      <c r="AT212" s="111"/>
      <c r="AU212" s="111"/>
      <c r="AV212" s="111"/>
      <c r="AW212" s="111"/>
      <c r="AX212" s="111"/>
      <c r="AY212" s="112"/>
      <c r="AZ212" s="112"/>
      <c r="BA212" s="112"/>
      <c r="BB212" s="112"/>
      <c r="BC212" s="112"/>
      <c r="BD212" s="112"/>
      <c r="BE212" s="112"/>
      <c r="BF212" s="112"/>
      <c r="BG212" s="112"/>
      <c r="BH212" s="112"/>
      <c r="BI212" s="112"/>
    </row>
    <row r="213" spans="1:61" s="113" customFormat="1" x14ac:dyDescent="0.2">
      <c r="A213" s="158"/>
      <c r="B213" s="12"/>
      <c r="C213" s="177"/>
      <c r="D213" s="174"/>
      <c r="E213" s="174"/>
      <c r="F213" s="175"/>
      <c r="G213" s="176"/>
      <c r="H213" s="175"/>
      <c r="I213" s="177"/>
      <c r="J213" s="177"/>
      <c r="K213" s="177"/>
      <c r="L213" s="177"/>
      <c r="M213" s="174"/>
      <c r="N213" s="177"/>
      <c r="O213" s="177"/>
      <c r="P213" s="178"/>
      <c r="Q213" s="178"/>
      <c r="R213" s="178"/>
      <c r="S213" s="178"/>
      <c r="T213" s="178"/>
      <c r="U213" s="178"/>
      <c r="V213" s="111"/>
      <c r="W213" s="111"/>
      <c r="X213" s="111"/>
      <c r="Y213" s="111"/>
      <c r="Z213" s="111"/>
      <c r="AA213" s="111"/>
      <c r="AB213" s="111"/>
      <c r="AC213" s="111"/>
      <c r="AD213" s="111"/>
      <c r="AE213" s="111"/>
      <c r="AF213" s="111"/>
      <c r="AG213" s="111"/>
      <c r="AH213" s="111"/>
      <c r="AI213" s="111"/>
      <c r="AJ213" s="111"/>
      <c r="AK213" s="111"/>
      <c r="AL213" s="111"/>
      <c r="AM213" s="111"/>
      <c r="AN213" s="111"/>
      <c r="AO213" s="111"/>
      <c r="AP213" s="111"/>
      <c r="AQ213" s="111"/>
      <c r="AR213" s="111"/>
      <c r="AS213" s="111"/>
      <c r="AT213" s="111"/>
      <c r="AU213" s="111"/>
      <c r="AV213" s="111"/>
      <c r="AW213" s="111"/>
      <c r="AX213" s="111"/>
      <c r="AY213" s="112"/>
      <c r="AZ213" s="112"/>
      <c r="BA213" s="112"/>
      <c r="BB213" s="112"/>
      <c r="BC213" s="112"/>
      <c r="BD213" s="112"/>
      <c r="BE213" s="112"/>
      <c r="BF213" s="112"/>
      <c r="BG213" s="112"/>
      <c r="BH213" s="112"/>
      <c r="BI213" s="112"/>
    </row>
    <row r="214" spans="1:61" s="113" customFormat="1" x14ac:dyDescent="0.2">
      <c r="A214" s="158"/>
      <c r="B214" s="12"/>
      <c r="C214" s="177"/>
      <c r="D214" s="174"/>
      <c r="E214" s="174"/>
      <c r="F214" s="175"/>
      <c r="G214" s="176"/>
      <c r="H214" s="175"/>
      <c r="I214" s="177"/>
      <c r="J214" s="177"/>
      <c r="K214" s="177"/>
      <c r="L214" s="177"/>
      <c r="M214" s="174"/>
      <c r="N214" s="177"/>
      <c r="O214" s="177"/>
      <c r="P214" s="178"/>
      <c r="Q214" s="178"/>
      <c r="R214" s="178"/>
      <c r="S214" s="178"/>
      <c r="T214" s="178"/>
      <c r="U214" s="178"/>
      <c r="V214" s="111"/>
      <c r="W214" s="111"/>
      <c r="X214" s="111"/>
      <c r="Y214" s="111"/>
      <c r="Z214" s="111"/>
      <c r="AA214" s="111"/>
      <c r="AB214" s="111"/>
      <c r="AC214" s="111"/>
      <c r="AD214" s="111"/>
      <c r="AE214" s="111"/>
      <c r="AF214" s="111"/>
      <c r="AG214" s="111"/>
      <c r="AH214" s="111"/>
      <c r="AI214" s="111"/>
      <c r="AJ214" s="111"/>
      <c r="AK214" s="111"/>
      <c r="AL214" s="111"/>
      <c r="AM214" s="111"/>
      <c r="AN214" s="111"/>
      <c r="AO214" s="111"/>
      <c r="AP214" s="111"/>
      <c r="AQ214" s="111"/>
      <c r="AR214" s="111"/>
      <c r="AS214" s="111"/>
      <c r="AT214" s="111"/>
      <c r="AU214" s="111"/>
      <c r="AV214" s="111"/>
      <c r="AW214" s="111"/>
      <c r="AX214" s="111"/>
      <c r="AY214" s="112"/>
      <c r="AZ214" s="112"/>
      <c r="BA214" s="112"/>
      <c r="BB214" s="112"/>
      <c r="BC214" s="112"/>
      <c r="BD214" s="112"/>
      <c r="BE214" s="112"/>
      <c r="BF214" s="112"/>
      <c r="BG214" s="112"/>
      <c r="BH214" s="112"/>
      <c r="BI214" s="112"/>
    </row>
    <row r="215" spans="1:61" s="113" customFormat="1" x14ac:dyDescent="0.2">
      <c r="A215" s="158"/>
      <c r="B215" s="12"/>
      <c r="C215" s="177"/>
      <c r="D215" s="174"/>
      <c r="E215" s="174"/>
      <c r="F215" s="175"/>
      <c r="G215" s="176"/>
      <c r="H215" s="175"/>
      <c r="I215" s="177"/>
      <c r="J215" s="177"/>
      <c r="K215" s="177"/>
      <c r="L215" s="177"/>
      <c r="M215" s="174"/>
      <c r="N215" s="177"/>
      <c r="O215" s="177"/>
      <c r="P215" s="178"/>
      <c r="Q215" s="178"/>
      <c r="R215" s="178"/>
      <c r="S215" s="178"/>
      <c r="T215" s="178"/>
      <c r="U215" s="178"/>
      <c r="V215" s="111"/>
      <c r="W215" s="111"/>
      <c r="X215" s="111"/>
      <c r="Y215" s="111"/>
      <c r="Z215" s="111"/>
      <c r="AA215" s="111"/>
      <c r="AB215" s="111"/>
      <c r="AC215" s="111"/>
      <c r="AD215" s="111"/>
      <c r="AE215" s="111"/>
      <c r="AF215" s="111"/>
      <c r="AG215" s="111"/>
      <c r="AH215" s="111"/>
      <c r="AI215" s="111"/>
      <c r="AJ215" s="111"/>
      <c r="AK215" s="111"/>
      <c r="AL215" s="111"/>
      <c r="AM215" s="111"/>
      <c r="AN215" s="111"/>
      <c r="AO215" s="111"/>
      <c r="AP215" s="111"/>
      <c r="AQ215" s="111"/>
      <c r="AR215" s="111"/>
      <c r="AS215" s="111"/>
      <c r="AT215" s="111"/>
      <c r="AU215" s="111"/>
      <c r="AV215" s="111"/>
      <c r="AW215" s="111"/>
      <c r="AX215" s="111"/>
      <c r="AY215" s="112"/>
      <c r="AZ215" s="112"/>
      <c r="BA215" s="112"/>
      <c r="BB215" s="112"/>
      <c r="BC215" s="112"/>
      <c r="BD215" s="112"/>
      <c r="BE215" s="112"/>
      <c r="BF215" s="112"/>
      <c r="BG215" s="112"/>
      <c r="BH215" s="112"/>
      <c r="BI215" s="112"/>
    </row>
    <row r="216" spans="1:61" s="113" customFormat="1" x14ac:dyDescent="0.2">
      <c r="A216" s="158"/>
      <c r="B216" s="12"/>
      <c r="C216" s="177"/>
      <c r="D216" s="174"/>
      <c r="E216" s="174"/>
      <c r="F216" s="175"/>
      <c r="G216" s="176"/>
      <c r="H216" s="175"/>
      <c r="I216" s="177"/>
      <c r="J216" s="177"/>
      <c r="K216" s="177"/>
      <c r="L216" s="177"/>
      <c r="M216" s="174"/>
      <c r="N216" s="177"/>
      <c r="O216" s="177"/>
      <c r="P216" s="178"/>
      <c r="Q216" s="178"/>
      <c r="R216" s="178"/>
      <c r="S216" s="178"/>
      <c r="T216" s="178"/>
      <c r="U216" s="178"/>
      <c r="V216" s="111"/>
      <c r="W216" s="111"/>
      <c r="X216" s="111"/>
      <c r="Y216" s="111"/>
      <c r="Z216" s="111"/>
      <c r="AA216" s="111"/>
      <c r="AB216" s="111"/>
      <c r="AC216" s="111"/>
      <c r="AD216" s="111"/>
      <c r="AE216" s="111"/>
      <c r="AF216" s="111"/>
      <c r="AG216" s="111"/>
      <c r="AH216" s="111"/>
      <c r="AI216" s="111"/>
      <c r="AJ216" s="111"/>
      <c r="AK216" s="111"/>
      <c r="AL216" s="111"/>
      <c r="AM216" s="111"/>
      <c r="AN216" s="111"/>
      <c r="AO216" s="111"/>
      <c r="AP216" s="111"/>
      <c r="AQ216" s="111"/>
      <c r="AR216" s="111"/>
      <c r="AS216" s="111"/>
      <c r="AT216" s="111"/>
      <c r="AU216" s="111"/>
      <c r="AV216" s="111"/>
      <c r="AW216" s="111"/>
      <c r="AX216" s="111"/>
      <c r="AY216" s="112"/>
      <c r="AZ216" s="112"/>
      <c r="BA216" s="112"/>
      <c r="BB216" s="112"/>
      <c r="BC216" s="112"/>
      <c r="BD216" s="112"/>
      <c r="BE216" s="112"/>
      <c r="BF216" s="112"/>
      <c r="BG216" s="112"/>
      <c r="BH216" s="112"/>
      <c r="BI216" s="112"/>
    </row>
    <row r="217" spans="1:61" s="113" customFormat="1" x14ac:dyDescent="0.2">
      <c r="A217" s="158"/>
      <c r="B217" s="12"/>
      <c r="C217" s="177"/>
      <c r="D217" s="174"/>
      <c r="E217" s="174"/>
      <c r="F217" s="175"/>
      <c r="G217" s="176"/>
      <c r="H217" s="175"/>
      <c r="I217" s="177"/>
      <c r="J217" s="177"/>
      <c r="K217" s="177"/>
      <c r="L217" s="177"/>
      <c r="M217" s="174"/>
      <c r="N217" s="177"/>
      <c r="O217" s="177"/>
      <c r="P217" s="178"/>
      <c r="Q217" s="178"/>
      <c r="R217" s="178"/>
      <c r="S217" s="178"/>
      <c r="T217" s="178"/>
      <c r="U217" s="178"/>
      <c r="V217" s="111"/>
      <c r="W217" s="111"/>
      <c r="X217" s="111"/>
      <c r="Y217" s="111"/>
      <c r="Z217" s="111"/>
      <c r="AA217" s="111"/>
      <c r="AB217" s="111"/>
      <c r="AC217" s="111"/>
      <c r="AD217" s="111"/>
      <c r="AE217" s="111"/>
      <c r="AF217" s="111"/>
      <c r="AG217" s="111"/>
      <c r="AH217" s="111"/>
      <c r="AI217" s="111"/>
      <c r="AJ217" s="111"/>
      <c r="AK217" s="111"/>
      <c r="AL217" s="111"/>
      <c r="AM217" s="111"/>
      <c r="AN217" s="111"/>
      <c r="AO217" s="111"/>
      <c r="AP217" s="111"/>
      <c r="AQ217" s="111"/>
      <c r="AR217" s="111"/>
      <c r="AS217" s="111"/>
      <c r="AT217" s="111"/>
      <c r="AU217" s="111"/>
      <c r="AV217" s="111"/>
      <c r="AW217" s="111"/>
      <c r="AX217" s="111"/>
      <c r="AY217" s="112"/>
      <c r="AZ217" s="112"/>
      <c r="BA217" s="112"/>
      <c r="BB217" s="112"/>
      <c r="BC217" s="112"/>
      <c r="BD217" s="112"/>
      <c r="BE217" s="112"/>
      <c r="BF217" s="112"/>
      <c r="BG217" s="112"/>
      <c r="BH217" s="112"/>
      <c r="BI217" s="112"/>
    </row>
    <row r="218" spans="1:61" s="113" customFormat="1" x14ac:dyDescent="0.2">
      <c r="A218" s="158"/>
      <c r="B218" s="12"/>
      <c r="C218" s="177"/>
      <c r="D218" s="174"/>
      <c r="E218" s="174"/>
      <c r="F218" s="175"/>
      <c r="G218" s="176"/>
      <c r="H218" s="175"/>
      <c r="I218" s="177"/>
      <c r="J218" s="177"/>
      <c r="K218" s="177"/>
      <c r="L218" s="177"/>
      <c r="M218" s="174"/>
      <c r="N218" s="177"/>
      <c r="O218" s="177"/>
      <c r="P218" s="178"/>
      <c r="Q218" s="178"/>
      <c r="R218" s="178"/>
      <c r="S218" s="178"/>
      <c r="T218" s="178"/>
      <c r="U218" s="178"/>
      <c r="V218" s="111"/>
      <c r="W218" s="111"/>
      <c r="X218" s="111"/>
      <c r="Y218" s="111"/>
      <c r="Z218" s="111"/>
      <c r="AA218" s="111"/>
      <c r="AB218" s="111"/>
      <c r="AC218" s="111"/>
      <c r="AD218" s="111"/>
      <c r="AE218" s="111"/>
      <c r="AF218" s="111"/>
      <c r="AG218" s="111"/>
      <c r="AH218" s="111"/>
      <c r="AI218" s="111"/>
      <c r="AJ218" s="111"/>
      <c r="AK218" s="111"/>
      <c r="AL218" s="111"/>
      <c r="AM218" s="111"/>
      <c r="AN218" s="111"/>
      <c r="AO218" s="111"/>
      <c r="AP218" s="111"/>
      <c r="AQ218" s="111"/>
      <c r="AR218" s="111"/>
      <c r="AS218" s="111"/>
      <c r="AT218" s="111"/>
      <c r="AU218" s="111"/>
      <c r="AV218" s="111"/>
      <c r="AW218" s="111"/>
      <c r="AX218" s="111"/>
      <c r="AY218" s="112"/>
      <c r="AZ218" s="112"/>
      <c r="BA218" s="112"/>
      <c r="BB218" s="112"/>
      <c r="BC218" s="112"/>
      <c r="BD218" s="112"/>
      <c r="BE218" s="112"/>
      <c r="BF218" s="112"/>
      <c r="BG218" s="112"/>
      <c r="BH218" s="112"/>
      <c r="BI218" s="112"/>
    </row>
    <row r="219" spans="1:61" s="113" customFormat="1" x14ac:dyDescent="0.2">
      <c r="A219" s="158"/>
      <c r="B219" s="12"/>
      <c r="C219" s="177"/>
      <c r="D219" s="174"/>
      <c r="E219" s="174"/>
      <c r="F219" s="175"/>
      <c r="G219" s="176"/>
      <c r="H219" s="175"/>
      <c r="I219" s="177"/>
      <c r="J219" s="177"/>
      <c r="K219" s="177"/>
      <c r="L219" s="177"/>
      <c r="M219" s="174"/>
      <c r="N219" s="177"/>
      <c r="O219" s="177"/>
      <c r="P219" s="178"/>
      <c r="Q219" s="178"/>
      <c r="R219" s="178"/>
      <c r="S219" s="178"/>
      <c r="T219" s="178"/>
      <c r="U219" s="178"/>
      <c r="V219" s="111"/>
      <c r="W219" s="111"/>
      <c r="X219" s="111"/>
      <c r="Y219" s="111"/>
      <c r="Z219" s="111"/>
      <c r="AA219" s="111"/>
      <c r="AB219" s="111"/>
      <c r="AC219" s="111"/>
      <c r="AD219" s="111"/>
      <c r="AE219" s="111"/>
      <c r="AF219" s="111"/>
      <c r="AG219" s="111"/>
      <c r="AH219" s="111"/>
      <c r="AI219" s="111"/>
      <c r="AJ219" s="111"/>
      <c r="AK219" s="111"/>
      <c r="AL219" s="111"/>
      <c r="AM219" s="111"/>
      <c r="AN219" s="111"/>
      <c r="AO219" s="111"/>
      <c r="AP219" s="111"/>
      <c r="AQ219" s="111"/>
      <c r="AR219" s="111"/>
      <c r="AS219" s="111"/>
      <c r="AT219" s="111"/>
      <c r="AU219" s="111"/>
      <c r="AV219" s="111"/>
      <c r="AW219" s="111"/>
      <c r="AX219" s="111"/>
      <c r="AY219" s="112"/>
      <c r="AZ219" s="112"/>
      <c r="BA219" s="112"/>
      <c r="BB219" s="112"/>
      <c r="BC219" s="112"/>
      <c r="BD219" s="112"/>
      <c r="BE219" s="112"/>
      <c r="BF219" s="112"/>
      <c r="BG219" s="112"/>
      <c r="BH219" s="112"/>
      <c r="BI219" s="112"/>
    </row>
    <row r="220" spans="1:61" s="113" customFormat="1" x14ac:dyDescent="0.2">
      <c r="A220" s="158"/>
      <c r="B220" s="12"/>
      <c r="C220" s="177"/>
      <c r="D220" s="174"/>
      <c r="E220" s="174"/>
      <c r="F220" s="175"/>
      <c r="G220" s="176"/>
      <c r="H220" s="175"/>
      <c r="I220" s="177"/>
      <c r="J220" s="177"/>
      <c r="K220" s="177"/>
      <c r="L220" s="177"/>
      <c r="M220" s="174"/>
      <c r="N220" s="177"/>
      <c r="O220" s="177"/>
      <c r="P220" s="178"/>
      <c r="Q220" s="178"/>
      <c r="R220" s="178"/>
      <c r="S220" s="178"/>
      <c r="T220" s="178"/>
      <c r="U220" s="178"/>
      <c r="V220" s="111"/>
      <c r="W220" s="111"/>
      <c r="X220" s="111"/>
      <c r="Y220" s="111"/>
      <c r="Z220" s="111"/>
      <c r="AA220" s="111"/>
      <c r="AB220" s="111"/>
      <c r="AC220" s="111"/>
      <c r="AD220" s="111"/>
      <c r="AE220" s="111"/>
      <c r="AF220" s="111"/>
      <c r="AG220" s="111"/>
      <c r="AH220" s="111"/>
      <c r="AI220" s="111"/>
      <c r="AJ220" s="111"/>
      <c r="AK220" s="111"/>
      <c r="AL220" s="111"/>
      <c r="AM220" s="111"/>
      <c r="AN220" s="111"/>
      <c r="AO220" s="111"/>
      <c r="AP220" s="111"/>
      <c r="AQ220" s="111"/>
      <c r="AR220" s="111"/>
      <c r="AS220" s="111"/>
      <c r="AT220" s="111"/>
      <c r="AU220" s="111"/>
      <c r="AV220" s="111"/>
      <c r="AW220" s="111"/>
      <c r="AX220" s="111"/>
      <c r="AY220" s="112"/>
      <c r="AZ220" s="112"/>
      <c r="BA220" s="112"/>
      <c r="BB220" s="112"/>
      <c r="BC220" s="112"/>
      <c r="BD220" s="112"/>
      <c r="BE220" s="112"/>
      <c r="BF220" s="112"/>
      <c r="BG220" s="112"/>
      <c r="BH220" s="112"/>
      <c r="BI220" s="112"/>
    </row>
    <row r="221" spans="1:61" s="113" customFormat="1" x14ac:dyDescent="0.2">
      <c r="A221" s="158"/>
      <c r="B221" s="12"/>
      <c r="C221" s="177"/>
      <c r="D221" s="174"/>
      <c r="E221" s="174"/>
      <c r="F221" s="175"/>
      <c r="G221" s="176"/>
      <c r="H221" s="175"/>
      <c r="I221" s="177"/>
      <c r="J221" s="177"/>
      <c r="K221" s="177"/>
      <c r="L221" s="177"/>
      <c r="M221" s="174"/>
      <c r="N221" s="177"/>
      <c r="O221" s="177"/>
      <c r="P221" s="178"/>
      <c r="Q221" s="178"/>
      <c r="R221" s="178"/>
      <c r="S221" s="178"/>
      <c r="T221" s="178"/>
      <c r="U221" s="178"/>
      <c r="V221" s="111"/>
      <c r="W221" s="111"/>
      <c r="X221" s="111"/>
      <c r="Y221" s="111"/>
      <c r="Z221" s="111"/>
      <c r="AA221" s="111"/>
      <c r="AB221" s="111"/>
      <c r="AC221" s="111"/>
      <c r="AD221" s="111"/>
      <c r="AE221" s="111"/>
      <c r="AF221" s="111"/>
      <c r="AG221" s="111"/>
      <c r="AH221" s="111"/>
      <c r="AI221" s="111"/>
      <c r="AJ221" s="111"/>
      <c r="AK221" s="111"/>
      <c r="AL221" s="111"/>
      <c r="AM221" s="111"/>
      <c r="AN221" s="111"/>
      <c r="AO221" s="111"/>
      <c r="AP221" s="111"/>
      <c r="AQ221" s="111"/>
      <c r="AR221" s="111"/>
      <c r="AS221" s="111"/>
      <c r="AT221" s="111"/>
      <c r="AU221" s="111"/>
      <c r="AV221" s="111"/>
      <c r="AW221" s="111"/>
      <c r="AX221" s="111"/>
      <c r="AY221" s="112"/>
      <c r="AZ221" s="112"/>
      <c r="BA221" s="112"/>
      <c r="BB221" s="112"/>
      <c r="BC221" s="112"/>
      <c r="BD221" s="112"/>
      <c r="BE221" s="112"/>
      <c r="BF221" s="112"/>
      <c r="BG221" s="112"/>
      <c r="BH221" s="112"/>
      <c r="BI221" s="112"/>
    </row>
    <row r="222" spans="1:61" s="113" customFormat="1" x14ac:dyDescent="0.2">
      <c r="A222" s="158"/>
      <c r="B222" s="12"/>
      <c r="C222" s="177"/>
      <c r="D222" s="174"/>
      <c r="E222" s="174"/>
      <c r="F222" s="175"/>
      <c r="G222" s="176"/>
      <c r="H222" s="175"/>
      <c r="I222" s="177"/>
      <c r="J222" s="177"/>
      <c r="K222" s="177"/>
      <c r="L222" s="177"/>
      <c r="M222" s="174"/>
      <c r="N222" s="177"/>
      <c r="O222" s="177"/>
      <c r="P222" s="178"/>
      <c r="Q222" s="178"/>
      <c r="R222" s="178"/>
      <c r="S222" s="178"/>
      <c r="T222" s="178"/>
      <c r="U222" s="178"/>
      <c r="V222" s="111"/>
      <c r="W222" s="111"/>
      <c r="X222" s="111"/>
      <c r="Y222" s="111"/>
      <c r="Z222" s="111"/>
      <c r="AA222" s="111"/>
      <c r="AB222" s="111"/>
      <c r="AC222" s="111"/>
      <c r="AD222" s="111"/>
      <c r="AE222" s="111"/>
      <c r="AF222" s="111"/>
      <c r="AG222" s="111"/>
      <c r="AH222" s="111"/>
      <c r="AI222" s="111"/>
      <c r="AJ222" s="111"/>
      <c r="AK222" s="111"/>
      <c r="AL222" s="111"/>
      <c r="AM222" s="111"/>
      <c r="AN222" s="111"/>
      <c r="AO222" s="111"/>
      <c r="AP222" s="111"/>
      <c r="AQ222" s="111"/>
      <c r="AR222" s="111"/>
      <c r="AS222" s="111"/>
      <c r="AT222" s="111"/>
      <c r="AU222" s="111"/>
      <c r="AV222" s="111"/>
      <c r="AW222" s="111"/>
      <c r="AX222" s="111"/>
      <c r="AY222" s="112"/>
      <c r="AZ222" s="112"/>
      <c r="BA222" s="112"/>
      <c r="BB222" s="112"/>
      <c r="BC222" s="112"/>
      <c r="BD222" s="112"/>
      <c r="BE222" s="112"/>
      <c r="BF222" s="112"/>
      <c r="BG222" s="112"/>
      <c r="BH222" s="112"/>
      <c r="BI222" s="112"/>
    </row>
    <row r="223" spans="1:61" s="113" customFormat="1" x14ac:dyDescent="0.2">
      <c r="A223" s="158"/>
      <c r="B223" s="12"/>
      <c r="C223" s="177"/>
      <c r="D223" s="174"/>
      <c r="E223" s="174"/>
      <c r="F223" s="175"/>
      <c r="G223" s="176"/>
      <c r="H223" s="175"/>
      <c r="I223" s="177"/>
      <c r="J223" s="177"/>
      <c r="K223" s="177"/>
      <c r="L223" s="177"/>
      <c r="M223" s="174"/>
      <c r="N223" s="177"/>
      <c r="O223" s="177"/>
      <c r="P223" s="178"/>
      <c r="Q223" s="178"/>
      <c r="R223" s="178"/>
      <c r="S223" s="178"/>
      <c r="T223" s="178"/>
      <c r="U223" s="178"/>
      <c r="V223" s="111"/>
      <c r="W223" s="111"/>
      <c r="X223" s="111"/>
      <c r="Y223" s="111"/>
      <c r="Z223" s="111"/>
      <c r="AA223" s="111"/>
      <c r="AB223" s="111"/>
      <c r="AC223" s="111"/>
      <c r="AD223" s="111"/>
      <c r="AE223" s="111"/>
      <c r="AF223" s="111"/>
      <c r="AG223" s="111"/>
      <c r="AH223" s="111"/>
      <c r="AI223" s="111"/>
      <c r="AJ223" s="111"/>
      <c r="AK223" s="111"/>
      <c r="AL223" s="111"/>
      <c r="AM223" s="111"/>
      <c r="AN223" s="111"/>
      <c r="AO223" s="111"/>
      <c r="AP223" s="111"/>
      <c r="AQ223" s="111"/>
      <c r="AR223" s="111"/>
      <c r="AS223" s="111"/>
      <c r="AT223" s="111"/>
      <c r="AU223" s="111"/>
      <c r="AV223" s="111"/>
      <c r="AW223" s="111"/>
      <c r="AX223" s="111"/>
      <c r="AY223" s="112"/>
      <c r="AZ223" s="112"/>
      <c r="BA223" s="112"/>
      <c r="BB223" s="112"/>
      <c r="BC223" s="112"/>
      <c r="BD223" s="112"/>
      <c r="BE223" s="112"/>
      <c r="BF223" s="112"/>
      <c r="BG223" s="112"/>
      <c r="BH223" s="112"/>
      <c r="BI223" s="112"/>
    </row>
    <row r="224" spans="1:61" s="113" customFormat="1" x14ac:dyDescent="0.2">
      <c r="A224" s="158"/>
      <c r="B224" s="12"/>
      <c r="C224" s="177"/>
      <c r="D224" s="174"/>
      <c r="E224" s="174"/>
      <c r="F224" s="175"/>
      <c r="G224" s="176"/>
      <c r="H224" s="175"/>
      <c r="I224" s="177"/>
      <c r="J224" s="177"/>
      <c r="K224" s="177"/>
      <c r="L224" s="177"/>
      <c r="M224" s="174"/>
      <c r="N224" s="177"/>
      <c r="O224" s="177"/>
      <c r="P224" s="178"/>
      <c r="Q224" s="178"/>
      <c r="R224" s="178"/>
      <c r="S224" s="178"/>
      <c r="T224" s="178"/>
      <c r="U224" s="178"/>
      <c r="V224" s="111"/>
      <c r="W224" s="111"/>
      <c r="X224" s="111"/>
      <c r="Y224" s="111"/>
      <c r="Z224" s="111"/>
      <c r="AA224" s="111"/>
      <c r="AB224" s="111"/>
      <c r="AC224" s="111"/>
      <c r="AD224" s="111"/>
      <c r="AE224" s="111"/>
      <c r="AF224" s="111"/>
      <c r="AG224" s="111"/>
      <c r="AH224" s="111"/>
      <c r="AI224" s="111"/>
      <c r="AJ224" s="111"/>
      <c r="AK224" s="111"/>
      <c r="AL224" s="111"/>
      <c r="AM224" s="111"/>
      <c r="AN224" s="111"/>
      <c r="AO224" s="111"/>
      <c r="AP224" s="111"/>
      <c r="AQ224" s="111"/>
      <c r="AR224" s="111"/>
      <c r="AS224" s="111"/>
      <c r="AT224" s="111"/>
      <c r="AU224" s="111"/>
      <c r="AV224" s="111"/>
      <c r="AW224" s="111"/>
      <c r="AX224" s="111"/>
      <c r="AY224" s="112"/>
      <c r="AZ224" s="112"/>
      <c r="BA224" s="112"/>
      <c r="BB224" s="112"/>
      <c r="BC224" s="112"/>
      <c r="BD224" s="112"/>
      <c r="BE224" s="112"/>
      <c r="BF224" s="112"/>
      <c r="BG224" s="112"/>
      <c r="BH224" s="112"/>
      <c r="BI224" s="112"/>
    </row>
    <row r="225" spans="1:61" s="113" customFormat="1" x14ac:dyDescent="0.2">
      <c r="A225" s="158"/>
      <c r="B225" s="12"/>
      <c r="C225" s="177"/>
      <c r="D225" s="174"/>
      <c r="E225" s="174"/>
      <c r="F225" s="175"/>
      <c r="G225" s="176"/>
      <c r="H225" s="175"/>
      <c r="I225" s="177"/>
      <c r="J225" s="177"/>
      <c r="K225" s="177"/>
      <c r="L225" s="177"/>
      <c r="M225" s="174"/>
      <c r="N225" s="177"/>
      <c r="O225" s="177"/>
      <c r="P225" s="178"/>
      <c r="Q225" s="178"/>
      <c r="R225" s="178"/>
      <c r="S225" s="178"/>
      <c r="T225" s="178"/>
      <c r="U225" s="178"/>
      <c r="V225" s="111"/>
      <c r="W225" s="111"/>
      <c r="X225" s="111"/>
      <c r="Y225" s="111"/>
      <c r="Z225" s="111"/>
      <c r="AA225" s="111"/>
      <c r="AB225" s="111"/>
      <c r="AC225" s="111"/>
      <c r="AD225" s="111"/>
      <c r="AE225" s="111"/>
      <c r="AF225" s="111"/>
      <c r="AG225" s="111"/>
      <c r="AH225" s="111"/>
      <c r="AI225" s="111"/>
      <c r="AJ225" s="111"/>
      <c r="AK225" s="111"/>
      <c r="AL225" s="111"/>
      <c r="AM225" s="111"/>
      <c r="AN225" s="111"/>
      <c r="AO225" s="111"/>
      <c r="AP225" s="111"/>
      <c r="AQ225" s="111"/>
      <c r="AR225" s="111"/>
      <c r="AS225" s="111"/>
      <c r="AT225" s="111"/>
      <c r="AU225" s="111"/>
      <c r="AV225" s="111"/>
      <c r="AW225" s="111"/>
      <c r="AX225" s="111"/>
      <c r="AY225" s="112"/>
      <c r="AZ225" s="112"/>
      <c r="BA225" s="112"/>
      <c r="BB225" s="112"/>
      <c r="BC225" s="112"/>
      <c r="BD225" s="112"/>
      <c r="BE225" s="112"/>
      <c r="BF225" s="112"/>
      <c r="BG225" s="112"/>
      <c r="BH225" s="112"/>
      <c r="BI225" s="112"/>
    </row>
    <row r="226" spans="1:61" s="113" customFormat="1" x14ac:dyDescent="0.2">
      <c r="A226" s="158"/>
      <c r="B226" s="12"/>
      <c r="C226" s="177"/>
      <c r="D226" s="174"/>
      <c r="E226" s="174"/>
      <c r="F226" s="175"/>
      <c r="G226" s="176"/>
      <c r="H226" s="175"/>
      <c r="I226" s="177"/>
      <c r="J226" s="177"/>
      <c r="K226" s="177"/>
      <c r="L226" s="177"/>
      <c r="M226" s="174"/>
      <c r="N226" s="177"/>
      <c r="O226" s="177"/>
      <c r="P226" s="178"/>
      <c r="Q226" s="178"/>
      <c r="R226" s="178"/>
      <c r="S226" s="178"/>
      <c r="T226" s="178"/>
      <c r="U226" s="178"/>
      <c r="V226" s="111"/>
      <c r="W226" s="111"/>
      <c r="X226" s="111"/>
      <c r="Y226" s="111"/>
      <c r="Z226" s="111"/>
      <c r="AA226" s="111"/>
      <c r="AB226" s="111"/>
      <c r="AC226" s="111"/>
      <c r="AD226" s="111"/>
      <c r="AE226" s="111"/>
      <c r="AF226" s="111"/>
      <c r="AG226" s="111"/>
      <c r="AH226" s="111"/>
      <c r="AI226" s="111"/>
      <c r="AJ226" s="111"/>
      <c r="AK226" s="111"/>
      <c r="AL226" s="111"/>
      <c r="AM226" s="111"/>
      <c r="AN226" s="111"/>
      <c r="AO226" s="111"/>
      <c r="AP226" s="111"/>
      <c r="AQ226" s="111"/>
      <c r="AR226" s="111"/>
      <c r="AS226" s="111"/>
      <c r="AT226" s="111"/>
      <c r="AU226" s="111"/>
      <c r="AV226" s="111"/>
      <c r="AW226" s="111"/>
      <c r="AX226" s="111"/>
      <c r="AY226" s="112"/>
      <c r="AZ226" s="112"/>
      <c r="BA226" s="112"/>
      <c r="BB226" s="112"/>
      <c r="BC226" s="112"/>
      <c r="BD226" s="112"/>
      <c r="BE226" s="112"/>
      <c r="BF226" s="112"/>
      <c r="BG226" s="112"/>
      <c r="BH226" s="112"/>
      <c r="BI226" s="112"/>
    </row>
    <row r="227" spans="1:61" s="113" customFormat="1" x14ac:dyDescent="0.2">
      <c r="A227" s="158"/>
      <c r="B227" s="12"/>
      <c r="C227" s="177"/>
      <c r="D227" s="174"/>
      <c r="E227" s="174"/>
      <c r="F227" s="175"/>
      <c r="G227" s="176"/>
      <c r="H227" s="175"/>
      <c r="I227" s="177"/>
      <c r="J227" s="177"/>
      <c r="K227" s="177"/>
      <c r="L227" s="177"/>
      <c r="M227" s="174"/>
      <c r="N227" s="177"/>
      <c r="O227" s="177"/>
      <c r="P227" s="178"/>
      <c r="Q227" s="178"/>
      <c r="R227" s="178"/>
      <c r="S227" s="178"/>
      <c r="T227" s="178"/>
      <c r="U227" s="178"/>
      <c r="V227" s="111"/>
      <c r="W227" s="111"/>
      <c r="X227" s="111"/>
      <c r="Y227" s="111"/>
      <c r="Z227" s="111"/>
      <c r="AA227" s="111"/>
      <c r="AB227" s="111"/>
      <c r="AC227" s="111"/>
      <c r="AD227" s="111"/>
      <c r="AE227" s="111"/>
      <c r="AF227" s="111"/>
      <c r="AG227" s="111"/>
      <c r="AH227" s="111"/>
      <c r="AI227" s="111"/>
      <c r="AJ227" s="111"/>
      <c r="AK227" s="111"/>
      <c r="AL227" s="111"/>
      <c r="AM227" s="111"/>
      <c r="AN227" s="111"/>
      <c r="AO227" s="111"/>
      <c r="AP227" s="111"/>
      <c r="AQ227" s="111"/>
      <c r="AR227" s="111"/>
      <c r="AS227" s="111"/>
      <c r="AT227" s="111"/>
      <c r="AU227" s="111"/>
      <c r="AV227" s="111"/>
      <c r="AW227" s="111"/>
      <c r="AX227" s="111"/>
      <c r="AY227" s="112"/>
      <c r="AZ227" s="112"/>
      <c r="BA227" s="112"/>
      <c r="BB227" s="112"/>
      <c r="BC227" s="112"/>
      <c r="BD227" s="112"/>
      <c r="BE227" s="112"/>
      <c r="BF227" s="112"/>
      <c r="BG227" s="112"/>
      <c r="BH227" s="112"/>
      <c r="BI227" s="112"/>
    </row>
    <row r="228" spans="1:61" s="113" customFormat="1" x14ac:dyDescent="0.2">
      <c r="A228" s="158"/>
      <c r="B228" s="12"/>
      <c r="C228" s="177"/>
      <c r="D228" s="174"/>
      <c r="E228" s="174"/>
      <c r="F228" s="175"/>
      <c r="G228" s="176"/>
      <c r="H228" s="175"/>
      <c r="I228" s="177"/>
      <c r="J228" s="177"/>
      <c r="K228" s="177"/>
      <c r="L228" s="177"/>
      <c r="M228" s="174"/>
      <c r="N228" s="177"/>
      <c r="O228" s="177"/>
      <c r="P228" s="178"/>
      <c r="Q228" s="178"/>
      <c r="R228" s="178"/>
      <c r="S228" s="178"/>
      <c r="T228" s="178"/>
      <c r="U228" s="178"/>
      <c r="V228" s="111"/>
      <c r="W228" s="111"/>
      <c r="X228" s="111"/>
      <c r="Y228" s="111"/>
      <c r="Z228" s="111"/>
      <c r="AA228" s="111"/>
      <c r="AB228" s="111"/>
      <c r="AC228" s="111"/>
      <c r="AD228" s="111"/>
      <c r="AE228" s="111"/>
      <c r="AF228" s="111"/>
      <c r="AG228" s="111"/>
      <c r="AH228" s="111"/>
      <c r="AI228" s="111"/>
      <c r="AJ228" s="111"/>
      <c r="AK228" s="111"/>
      <c r="AL228" s="111"/>
      <c r="AM228" s="111"/>
      <c r="AN228" s="111"/>
      <c r="AO228" s="111"/>
      <c r="AP228" s="111"/>
      <c r="AQ228" s="111"/>
      <c r="AR228" s="111"/>
      <c r="AS228" s="111"/>
      <c r="AT228" s="111"/>
      <c r="AU228" s="111"/>
      <c r="AV228" s="111"/>
      <c r="AW228" s="111"/>
      <c r="AX228" s="111"/>
      <c r="AY228" s="112"/>
      <c r="AZ228" s="112"/>
      <c r="BA228" s="112"/>
      <c r="BB228" s="112"/>
      <c r="BC228" s="112"/>
      <c r="BD228" s="112"/>
      <c r="BE228" s="112"/>
      <c r="BF228" s="112"/>
      <c r="BG228" s="112"/>
      <c r="BH228" s="112"/>
      <c r="BI228" s="112"/>
    </row>
    <row r="229" spans="1:61" s="113" customFormat="1" x14ac:dyDescent="0.2">
      <c r="A229" s="158"/>
      <c r="B229" s="12"/>
      <c r="C229" s="177"/>
      <c r="D229" s="174"/>
      <c r="E229" s="174"/>
      <c r="F229" s="175"/>
      <c r="G229" s="176"/>
      <c r="H229" s="175"/>
      <c r="I229" s="177"/>
      <c r="J229" s="177"/>
      <c r="K229" s="177"/>
      <c r="L229" s="177"/>
      <c r="M229" s="174"/>
      <c r="N229" s="177"/>
      <c r="O229" s="177"/>
      <c r="P229" s="178"/>
      <c r="Q229" s="178"/>
      <c r="R229" s="178"/>
      <c r="S229" s="178"/>
      <c r="T229" s="178"/>
      <c r="U229" s="178"/>
      <c r="V229" s="111"/>
      <c r="W229" s="111"/>
      <c r="X229" s="111"/>
      <c r="Y229" s="111"/>
      <c r="Z229" s="111"/>
      <c r="AA229" s="111"/>
      <c r="AB229" s="111"/>
      <c r="AC229" s="111"/>
      <c r="AD229" s="111"/>
      <c r="AE229" s="111"/>
      <c r="AF229" s="111"/>
      <c r="AG229" s="111"/>
      <c r="AH229" s="111"/>
      <c r="AI229" s="111"/>
      <c r="AJ229" s="111"/>
      <c r="AK229" s="111"/>
      <c r="AL229" s="111"/>
      <c r="AM229" s="111"/>
      <c r="AN229" s="111"/>
      <c r="AO229" s="111"/>
      <c r="AP229" s="111"/>
      <c r="AQ229" s="111"/>
      <c r="AR229" s="111"/>
      <c r="AS229" s="111"/>
      <c r="AT229" s="111"/>
      <c r="AU229" s="111"/>
      <c r="AV229" s="111"/>
      <c r="AW229" s="111"/>
      <c r="AX229" s="111"/>
      <c r="AY229" s="112"/>
      <c r="AZ229" s="112"/>
      <c r="BA229" s="112"/>
      <c r="BB229" s="112"/>
      <c r="BC229" s="112"/>
      <c r="BD229" s="112"/>
      <c r="BE229" s="112"/>
      <c r="BF229" s="112"/>
      <c r="BG229" s="112"/>
      <c r="BH229" s="112"/>
      <c r="BI229" s="112"/>
    </row>
    <row r="230" spans="1:61" s="113" customFormat="1" x14ac:dyDescent="0.2">
      <c r="A230" s="158"/>
      <c r="B230" s="12"/>
      <c r="C230" s="177"/>
      <c r="D230" s="174"/>
      <c r="E230" s="174"/>
      <c r="F230" s="175"/>
      <c r="G230" s="176"/>
      <c r="H230" s="175"/>
      <c r="I230" s="177"/>
      <c r="J230" s="177"/>
      <c r="K230" s="177"/>
      <c r="L230" s="177"/>
      <c r="M230" s="174"/>
      <c r="N230" s="177"/>
      <c r="O230" s="177"/>
      <c r="P230" s="178"/>
      <c r="Q230" s="178"/>
      <c r="R230" s="178"/>
      <c r="S230" s="178"/>
      <c r="T230" s="178"/>
      <c r="U230" s="178"/>
      <c r="V230" s="111"/>
      <c r="W230" s="111"/>
      <c r="X230" s="111"/>
      <c r="Y230" s="111"/>
      <c r="Z230" s="111"/>
      <c r="AA230" s="111"/>
      <c r="AB230" s="111"/>
      <c r="AC230" s="111"/>
      <c r="AD230" s="111"/>
      <c r="AE230" s="111"/>
      <c r="AF230" s="111"/>
      <c r="AG230" s="111"/>
      <c r="AH230" s="111"/>
      <c r="AI230" s="111"/>
      <c r="AJ230" s="111"/>
      <c r="AK230" s="111"/>
      <c r="AL230" s="111"/>
      <c r="AM230" s="111"/>
      <c r="AN230" s="111"/>
      <c r="AO230" s="111"/>
      <c r="AP230" s="111"/>
      <c r="AQ230" s="111"/>
      <c r="AR230" s="111"/>
      <c r="AS230" s="111"/>
      <c r="AT230" s="111"/>
      <c r="AU230" s="111"/>
      <c r="AV230" s="111"/>
      <c r="AW230" s="111"/>
      <c r="AX230" s="111"/>
      <c r="AY230" s="112"/>
      <c r="AZ230" s="112"/>
      <c r="BA230" s="112"/>
      <c r="BB230" s="112"/>
      <c r="BC230" s="112"/>
      <c r="BD230" s="112"/>
      <c r="BE230" s="112"/>
      <c r="BF230" s="112"/>
      <c r="BG230" s="112"/>
      <c r="BH230" s="112"/>
      <c r="BI230" s="112"/>
    </row>
    <row r="231" spans="1:61" s="113" customFormat="1" x14ac:dyDescent="0.2">
      <c r="A231" s="158"/>
      <c r="B231" s="12"/>
      <c r="C231" s="177"/>
      <c r="D231" s="174"/>
      <c r="E231" s="174"/>
      <c r="F231" s="175"/>
      <c r="G231" s="176"/>
      <c r="H231" s="175"/>
      <c r="I231" s="177"/>
      <c r="J231" s="177"/>
      <c r="K231" s="177"/>
      <c r="L231" s="177"/>
      <c r="M231" s="174"/>
      <c r="N231" s="177"/>
      <c r="O231" s="177"/>
      <c r="P231" s="178"/>
      <c r="Q231" s="178"/>
      <c r="R231" s="178"/>
      <c r="S231" s="178"/>
      <c r="T231" s="178"/>
      <c r="U231" s="178"/>
      <c r="V231" s="111"/>
      <c r="W231" s="111"/>
      <c r="X231" s="111"/>
      <c r="Y231" s="111"/>
      <c r="Z231" s="111"/>
      <c r="AA231" s="111"/>
      <c r="AB231" s="111"/>
      <c r="AC231" s="111"/>
      <c r="AD231" s="111"/>
      <c r="AE231" s="111"/>
      <c r="AF231" s="111"/>
      <c r="AG231" s="111"/>
      <c r="AH231" s="111"/>
      <c r="AI231" s="111"/>
      <c r="AJ231" s="111"/>
      <c r="AK231" s="111"/>
      <c r="AL231" s="111"/>
      <c r="AM231" s="111"/>
      <c r="AN231" s="111"/>
      <c r="AO231" s="111"/>
      <c r="AP231" s="111"/>
      <c r="AQ231" s="111"/>
      <c r="AR231" s="111"/>
      <c r="AS231" s="111"/>
      <c r="AT231" s="111"/>
      <c r="AU231" s="111"/>
      <c r="AV231" s="111"/>
      <c r="AW231" s="111"/>
      <c r="AX231" s="111"/>
      <c r="AY231" s="112"/>
      <c r="AZ231" s="112"/>
      <c r="BA231" s="112"/>
      <c r="BB231" s="112"/>
      <c r="BC231" s="112"/>
      <c r="BD231" s="112"/>
      <c r="BE231" s="112"/>
      <c r="BF231" s="112"/>
      <c r="BG231" s="112"/>
      <c r="BH231" s="112"/>
      <c r="BI231" s="112"/>
    </row>
    <row r="232" spans="1:61" s="113" customFormat="1" x14ac:dyDescent="0.2">
      <c r="A232" s="158"/>
      <c r="B232" s="12"/>
      <c r="C232" s="177"/>
      <c r="D232" s="174"/>
      <c r="E232" s="174"/>
      <c r="F232" s="175"/>
      <c r="G232" s="176"/>
      <c r="H232" s="175"/>
      <c r="I232" s="177"/>
      <c r="J232" s="177"/>
      <c r="K232" s="177"/>
      <c r="L232" s="177"/>
      <c r="M232" s="174"/>
      <c r="N232" s="177"/>
      <c r="O232" s="177"/>
      <c r="P232" s="178"/>
      <c r="Q232" s="178"/>
      <c r="R232" s="178"/>
      <c r="S232" s="178"/>
      <c r="T232" s="178"/>
      <c r="U232" s="178"/>
      <c r="V232" s="111"/>
      <c r="W232" s="111"/>
      <c r="X232" s="111"/>
      <c r="Y232" s="111"/>
      <c r="Z232" s="111"/>
      <c r="AA232" s="111"/>
      <c r="AB232" s="111"/>
      <c r="AC232" s="111"/>
      <c r="AD232" s="111"/>
      <c r="AE232" s="111"/>
      <c r="AF232" s="111"/>
      <c r="AG232" s="111"/>
      <c r="AH232" s="111"/>
      <c r="AI232" s="111"/>
      <c r="AJ232" s="111"/>
      <c r="AK232" s="111"/>
      <c r="AL232" s="111"/>
      <c r="AM232" s="111"/>
      <c r="AN232" s="111"/>
      <c r="AO232" s="111"/>
      <c r="AP232" s="111"/>
      <c r="AQ232" s="111"/>
      <c r="AR232" s="111"/>
      <c r="AS232" s="111"/>
      <c r="AT232" s="111"/>
      <c r="AU232" s="111"/>
      <c r="AV232" s="111"/>
      <c r="AW232" s="111"/>
      <c r="AX232" s="111"/>
      <c r="AY232" s="112"/>
      <c r="AZ232" s="112"/>
      <c r="BA232" s="112"/>
      <c r="BB232" s="112"/>
      <c r="BC232" s="112"/>
      <c r="BD232" s="112"/>
      <c r="BE232" s="112"/>
      <c r="BF232" s="112"/>
      <c r="BG232" s="112"/>
      <c r="BH232" s="112"/>
      <c r="BI232" s="112"/>
    </row>
    <row r="233" spans="1:61" s="113" customFormat="1" x14ac:dyDescent="0.2">
      <c r="A233" s="158"/>
      <c r="B233" s="12"/>
      <c r="C233" s="177"/>
      <c r="D233" s="174"/>
      <c r="E233" s="174"/>
      <c r="F233" s="175"/>
      <c r="G233" s="176"/>
      <c r="H233" s="175"/>
      <c r="I233" s="177"/>
      <c r="J233" s="177"/>
      <c r="K233" s="177"/>
      <c r="L233" s="177"/>
      <c r="M233" s="174"/>
      <c r="N233" s="177"/>
      <c r="O233" s="177"/>
      <c r="P233" s="178"/>
      <c r="Q233" s="178"/>
      <c r="R233" s="178"/>
      <c r="S233" s="178"/>
      <c r="T233" s="178"/>
      <c r="U233" s="178"/>
      <c r="V233" s="111"/>
      <c r="W233" s="111"/>
      <c r="X233" s="111"/>
      <c r="Y233" s="111"/>
      <c r="Z233" s="111"/>
      <c r="AA233" s="111"/>
      <c r="AB233" s="111"/>
      <c r="AC233" s="111"/>
      <c r="AD233" s="111"/>
      <c r="AE233" s="111"/>
      <c r="AF233" s="111"/>
      <c r="AG233" s="111"/>
      <c r="AH233" s="111"/>
      <c r="AI233" s="111"/>
      <c r="AJ233" s="111"/>
      <c r="AK233" s="111"/>
      <c r="AL233" s="111"/>
      <c r="AM233" s="111"/>
      <c r="AN233" s="111"/>
      <c r="AO233" s="111"/>
      <c r="AP233" s="111"/>
      <c r="AQ233" s="111"/>
      <c r="AR233" s="111"/>
      <c r="AS233" s="111"/>
      <c r="AT233" s="111"/>
      <c r="AU233" s="111"/>
      <c r="AV233" s="111"/>
      <c r="AW233" s="111"/>
      <c r="AX233" s="111"/>
      <c r="AY233" s="112"/>
      <c r="AZ233" s="112"/>
      <c r="BA233" s="112"/>
      <c r="BB233" s="112"/>
      <c r="BC233" s="112"/>
      <c r="BD233" s="112"/>
      <c r="BE233" s="112"/>
      <c r="BF233" s="112"/>
      <c r="BG233" s="112"/>
      <c r="BH233" s="112"/>
      <c r="BI233" s="112"/>
    </row>
    <row r="234" spans="1:61" s="113" customFormat="1" x14ac:dyDescent="0.2">
      <c r="A234" s="158"/>
      <c r="B234" s="12"/>
      <c r="C234" s="177"/>
      <c r="D234" s="174"/>
      <c r="E234" s="174"/>
      <c r="F234" s="175"/>
      <c r="G234" s="176"/>
      <c r="H234" s="175"/>
      <c r="I234" s="177"/>
      <c r="J234" s="177"/>
      <c r="K234" s="177"/>
      <c r="L234" s="177"/>
      <c r="M234" s="174"/>
      <c r="N234" s="177"/>
      <c r="O234" s="177"/>
      <c r="P234" s="178"/>
      <c r="Q234" s="178"/>
      <c r="R234" s="178"/>
      <c r="S234" s="178"/>
      <c r="T234" s="178"/>
      <c r="U234" s="178"/>
      <c r="V234" s="111"/>
      <c r="W234" s="111"/>
      <c r="X234" s="111"/>
      <c r="Y234" s="111"/>
      <c r="Z234" s="111"/>
      <c r="AA234" s="111"/>
      <c r="AB234" s="111"/>
      <c r="AC234" s="111"/>
      <c r="AD234" s="111"/>
      <c r="AE234" s="111"/>
      <c r="AF234" s="111"/>
      <c r="AG234" s="111"/>
      <c r="AH234" s="111"/>
      <c r="AI234" s="111"/>
      <c r="AJ234" s="111"/>
      <c r="AK234" s="111"/>
      <c r="AL234" s="111"/>
      <c r="AM234" s="111"/>
      <c r="AN234" s="111"/>
      <c r="AO234" s="111"/>
      <c r="AP234" s="111"/>
      <c r="AQ234" s="111"/>
      <c r="AR234" s="111"/>
      <c r="AS234" s="111"/>
      <c r="AT234" s="111"/>
      <c r="AU234" s="111"/>
      <c r="AV234" s="111"/>
      <c r="AW234" s="111"/>
      <c r="AX234" s="111"/>
      <c r="AY234" s="112"/>
      <c r="AZ234" s="112"/>
      <c r="BA234" s="112"/>
      <c r="BB234" s="112"/>
      <c r="BC234" s="112"/>
      <c r="BD234" s="112"/>
      <c r="BE234" s="112"/>
      <c r="BF234" s="112"/>
      <c r="BG234" s="112"/>
      <c r="BH234" s="112"/>
      <c r="BI234" s="112"/>
    </row>
    <row r="235" spans="1:61" s="113" customFormat="1" x14ac:dyDescent="0.2">
      <c r="A235" s="158"/>
      <c r="B235" s="12"/>
      <c r="C235" s="177"/>
      <c r="D235" s="174"/>
      <c r="E235" s="174"/>
      <c r="F235" s="175"/>
      <c r="G235" s="176"/>
      <c r="H235" s="175"/>
      <c r="I235" s="177"/>
      <c r="J235" s="177"/>
      <c r="K235" s="177"/>
      <c r="L235" s="177"/>
      <c r="M235" s="174"/>
      <c r="N235" s="177"/>
      <c r="O235" s="177"/>
      <c r="P235" s="178"/>
      <c r="Q235" s="178"/>
      <c r="R235" s="178"/>
      <c r="S235" s="178"/>
      <c r="T235" s="178"/>
      <c r="U235" s="178"/>
      <c r="V235" s="111"/>
      <c r="W235" s="111"/>
      <c r="X235" s="111"/>
      <c r="Y235" s="111"/>
      <c r="Z235" s="111"/>
      <c r="AA235" s="111"/>
      <c r="AB235" s="111"/>
      <c r="AC235" s="111"/>
      <c r="AD235" s="111"/>
      <c r="AE235" s="111"/>
      <c r="AF235" s="111"/>
      <c r="AG235" s="111"/>
      <c r="AH235" s="111"/>
      <c r="AI235" s="111"/>
      <c r="AJ235" s="111"/>
      <c r="AK235" s="111"/>
      <c r="AL235" s="111"/>
      <c r="AM235" s="111"/>
      <c r="AN235" s="111"/>
      <c r="AO235" s="111"/>
      <c r="AP235" s="111"/>
      <c r="AQ235" s="111"/>
      <c r="AR235" s="111"/>
      <c r="AS235" s="111"/>
      <c r="AT235" s="111"/>
      <c r="AU235" s="111"/>
      <c r="AV235" s="111"/>
      <c r="AW235" s="111"/>
      <c r="AX235" s="111"/>
      <c r="AY235" s="112"/>
      <c r="AZ235" s="112"/>
      <c r="BA235" s="112"/>
      <c r="BB235" s="112"/>
      <c r="BC235" s="112"/>
      <c r="BD235" s="112"/>
      <c r="BE235" s="112"/>
      <c r="BF235" s="112"/>
      <c r="BG235" s="112"/>
      <c r="BH235" s="112"/>
      <c r="BI235" s="112"/>
    </row>
    <row r="236" spans="1:61" s="113" customFormat="1" x14ac:dyDescent="0.2">
      <c r="A236" s="158"/>
      <c r="B236" s="12"/>
      <c r="C236" s="177"/>
      <c r="D236" s="174"/>
      <c r="E236" s="174"/>
      <c r="F236" s="175"/>
      <c r="G236" s="176"/>
      <c r="H236" s="175"/>
      <c r="I236" s="177"/>
      <c r="J236" s="177"/>
      <c r="K236" s="177"/>
      <c r="L236" s="177"/>
      <c r="M236" s="174"/>
      <c r="N236" s="177"/>
      <c r="O236" s="177"/>
      <c r="P236" s="178"/>
      <c r="Q236" s="178"/>
      <c r="R236" s="178"/>
      <c r="S236" s="178"/>
      <c r="T236" s="178"/>
      <c r="U236" s="178"/>
      <c r="V236" s="111"/>
      <c r="W236" s="111"/>
      <c r="X236" s="111"/>
      <c r="Y236" s="111"/>
      <c r="Z236" s="111"/>
      <c r="AA236" s="111"/>
      <c r="AB236" s="111"/>
      <c r="AC236" s="111"/>
      <c r="AD236" s="111"/>
      <c r="AE236" s="111"/>
      <c r="AF236" s="111"/>
      <c r="AG236" s="111"/>
      <c r="AH236" s="111"/>
      <c r="AI236" s="111"/>
      <c r="AJ236" s="111"/>
      <c r="AK236" s="111"/>
      <c r="AL236" s="111"/>
      <c r="AM236" s="111"/>
      <c r="AN236" s="111"/>
      <c r="AO236" s="111"/>
      <c r="AP236" s="111"/>
      <c r="AQ236" s="111"/>
      <c r="AR236" s="111"/>
      <c r="AS236" s="111"/>
      <c r="AT236" s="111"/>
      <c r="AU236" s="111"/>
      <c r="AV236" s="111"/>
      <c r="AW236" s="111"/>
      <c r="AX236" s="111"/>
      <c r="AY236" s="112"/>
      <c r="AZ236" s="112"/>
      <c r="BA236" s="112"/>
      <c r="BB236" s="112"/>
      <c r="BC236" s="112"/>
      <c r="BD236" s="112"/>
      <c r="BE236" s="112"/>
      <c r="BF236" s="112"/>
      <c r="BG236" s="112"/>
      <c r="BH236" s="112"/>
      <c r="BI236" s="112"/>
    </row>
    <row r="237" spans="1:61" s="113" customFormat="1" x14ac:dyDescent="0.2">
      <c r="A237" s="158"/>
      <c r="B237" s="12"/>
      <c r="C237" s="177"/>
      <c r="D237" s="174"/>
      <c r="E237" s="174"/>
      <c r="F237" s="175"/>
      <c r="G237" s="176"/>
      <c r="H237" s="175"/>
      <c r="I237" s="177"/>
      <c r="J237" s="177"/>
      <c r="K237" s="177"/>
      <c r="L237" s="177"/>
      <c r="M237" s="174"/>
      <c r="N237" s="177"/>
      <c r="O237" s="177"/>
      <c r="P237" s="178"/>
      <c r="Q237" s="178"/>
      <c r="R237" s="178"/>
      <c r="S237" s="178"/>
      <c r="T237" s="178"/>
      <c r="U237" s="178"/>
      <c r="V237" s="111"/>
      <c r="W237" s="111"/>
      <c r="X237" s="111"/>
      <c r="Y237" s="111"/>
      <c r="Z237" s="111"/>
      <c r="AA237" s="111"/>
      <c r="AB237" s="111"/>
      <c r="AC237" s="111"/>
      <c r="AD237" s="111"/>
      <c r="AE237" s="111"/>
      <c r="AF237" s="111"/>
      <c r="AG237" s="111"/>
      <c r="AH237" s="111"/>
      <c r="AI237" s="111"/>
      <c r="AJ237" s="111"/>
      <c r="AK237" s="111"/>
      <c r="AL237" s="111"/>
      <c r="AM237" s="111"/>
      <c r="AN237" s="111"/>
      <c r="AO237" s="111"/>
      <c r="AP237" s="111"/>
      <c r="AQ237" s="111"/>
      <c r="AR237" s="111"/>
      <c r="AS237" s="111"/>
      <c r="AT237" s="111"/>
      <c r="AU237" s="111"/>
      <c r="AV237" s="111"/>
      <c r="AW237" s="111"/>
      <c r="AX237" s="111"/>
      <c r="AY237" s="112"/>
      <c r="AZ237" s="112"/>
      <c r="BA237" s="112"/>
      <c r="BB237" s="112"/>
      <c r="BC237" s="112"/>
      <c r="BD237" s="112"/>
      <c r="BE237" s="112"/>
      <c r="BF237" s="112"/>
      <c r="BG237" s="112"/>
      <c r="BH237" s="112"/>
      <c r="BI237" s="112"/>
    </row>
    <row r="238" spans="1:61" s="113" customFormat="1" x14ac:dyDescent="0.2">
      <c r="A238" s="158"/>
      <c r="B238" s="12"/>
      <c r="C238" s="177"/>
      <c r="D238" s="174"/>
      <c r="E238" s="174"/>
      <c r="F238" s="175"/>
      <c r="G238" s="176"/>
      <c r="H238" s="175"/>
      <c r="I238" s="177"/>
      <c r="J238" s="177"/>
      <c r="K238" s="177"/>
      <c r="L238" s="177"/>
      <c r="M238" s="174"/>
      <c r="N238" s="177"/>
      <c r="O238" s="177"/>
      <c r="P238" s="178"/>
      <c r="Q238" s="178"/>
      <c r="R238" s="178"/>
      <c r="S238" s="178"/>
      <c r="T238" s="178"/>
      <c r="U238" s="178"/>
      <c r="V238" s="111"/>
      <c r="W238" s="111"/>
      <c r="X238" s="111"/>
      <c r="Y238" s="111"/>
      <c r="Z238" s="111"/>
      <c r="AA238" s="111"/>
      <c r="AB238" s="111"/>
      <c r="AC238" s="111"/>
      <c r="AD238" s="111"/>
      <c r="AE238" s="111"/>
      <c r="AF238" s="111"/>
      <c r="AG238" s="111"/>
      <c r="AH238" s="111"/>
      <c r="AI238" s="111"/>
      <c r="AJ238" s="111"/>
      <c r="AK238" s="111"/>
      <c r="AL238" s="111"/>
      <c r="AM238" s="111"/>
      <c r="AN238" s="111"/>
      <c r="AO238" s="111"/>
      <c r="AP238" s="111"/>
      <c r="AQ238" s="111"/>
      <c r="AR238" s="111"/>
      <c r="AS238" s="111"/>
      <c r="AT238" s="111"/>
      <c r="AU238" s="111"/>
      <c r="AV238" s="111"/>
      <c r="AW238" s="111"/>
      <c r="AX238" s="111"/>
      <c r="AY238" s="112"/>
      <c r="AZ238" s="112"/>
      <c r="BA238" s="112"/>
      <c r="BB238" s="112"/>
      <c r="BC238" s="112"/>
      <c r="BD238" s="112"/>
      <c r="BE238" s="112"/>
      <c r="BF238" s="112"/>
      <c r="BG238" s="112"/>
      <c r="BH238" s="112"/>
      <c r="BI238" s="112"/>
    </row>
    <row r="239" spans="1:61" s="113" customFormat="1" x14ac:dyDescent="0.2">
      <c r="A239" s="158"/>
      <c r="B239" s="12"/>
      <c r="C239" s="177"/>
      <c r="D239" s="174"/>
      <c r="E239" s="174"/>
      <c r="F239" s="175"/>
      <c r="G239" s="176"/>
      <c r="H239" s="175"/>
      <c r="I239" s="177"/>
      <c r="J239" s="177"/>
      <c r="K239" s="177"/>
      <c r="L239" s="177"/>
      <c r="M239" s="174"/>
      <c r="N239" s="177"/>
      <c r="O239" s="177"/>
      <c r="P239" s="178"/>
      <c r="Q239" s="178"/>
      <c r="R239" s="178"/>
      <c r="S239" s="178"/>
      <c r="T239" s="178"/>
      <c r="U239" s="178"/>
      <c r="V239" s="111"/>
      <c r="W239" s="111"/>
      <c r="X239" s="111"/>
      <c r="Y239" s="111"/>
      <c r="Z239" s="111"/>
      <c r="AA239" s="111"/>
      <c r="AB239" s="111"/>
      <c r="AC239" s="111"/>
      <c r="AD239" s="111"/>
      <c r="AE239" s="111"/>
      <c r="AF239" s="111"/>
      <c r="AG239" s="111"/>
      <c r="AH239" s="111"/>
      <c r="AI239" s="111"/>
      <c r="AJ239" s="111"/>
      <c r="AK239" s="111"/>
      <c r="AL239" s="111"/>
      <c r="AM239" s="111"/>
      <c r="AN239" s="111"/>
      <c r="AO239" s="111"/>
      <c r="AP239" s="111"/>
      <c r="AQ239" s="111"/>
      <c r="AR239" s="111"/>
      <c r="AS239" s="111"/>
      <c r="AT239" s="111"/>
      <c r="AU239" s="111"/>
      <c r="AV239" s="111"/>
      <c r="AW239" s="111"/>
      <c r="AX239" s="111"/>
      <c r="AY239" s="112"/>
      <c r="AZ239" s="112"/>
      <c r="BA239" s="112"/>
      <c r="BB239" s="112"/>
      <c r="BC239" s="112"/>
      <c r="BD239" s="112"/>
      <c r="BE239" s="112"/>
      <c r="BF239" s="112"/>
      <c r="BG239" s="112"/>
      <c r="BH239" s="112"/>
      <c r="BI239" s="112"/>
    </row>
    <row r="240" spans="1:61" s="113" customFormat="1" x14ac:dyDescent="0.2">
      <c r="A240" s="158"/>
      <c r="B240" s="12"/>
      <c r="C240" s="177"/>
      <c r="D240" s="174"/>
      <c r="E240" s="174"/>
      <c r="F240" s="175"/>
      <c r="G240" s="176"/>
      <c r="H240" s="175"/>
      <c r="I240" s="177"/>
      <c r="J240" s="177"/>
      <c r="K240" s="177"/>
      <c r="L240" s="177"/>
      <c r="M240" s="174"/>
      <c r="N240" s="177"/>
      <c r="O240" s="177"/>
      <c r="P240" s="178"/>
      <c r="Q240" s="178"/>
      <c r="R240" s="178"/>
      <c r="S240" s="178"/>
      <c r="T240" s="178"/>
      <c r="U240" s="178"/>
      <c r="V240" s="111"/>
      <c r="W240" s="111"/>
      <c r="X240" s="111"/>
      <c r="Y240" s="111"/>
      <c r="Z240" s="111"/>
      <c r="AA240" s="111"/>
      <c r="AB240" s="111"/>
      <c r="AC240" s="111"/>
      <c r="AD240" s="111"/>
      <c r="AE240" s="111"/>
      <c r="AF240" s="111"/>
      <c r="AG240" s="111"/>
      <c r="AH240" s="111"/>
      <c r="AI240" s="111"/>
      <c r="AJ240" s="111"/>
      <c r="AK240" s="111"/>
      <c r="AL240" s="111"/>
      <c r="AM240" s="111"/>
      <c r="AN240" s="111"/>
      <c r="AO240" s="111"/>
      <c r="AP240" s="111"/>
      <c r="AQ240" s="111"/>
      <c r="AR240" s="111"/>
      <c r="AS240" s="111"/>
      <c r="AT240" s="111"/>
      <c r="AU240" s="111"/>
      <c r="AV240" s="111"/>
      <c r="AW240" s="111"/>
      <c r="AX240" s="111"/>
      <c r="AY240" s="112"/>
      <c r="AZ240" s="112"/>
      <c r="BA240" s="112"/>
      <c r="BB240" s="112"/>
      <c r="BC240" s="112"/>
      <c r="BD240" s="112"/>
      <c r="BE240" s="112"/>
      <c r="BF240" s="112"/>
      <c r="BG240" s="112"/>
      <c r="BH240" s="112"/>
      <c r="BI240" s="112"/>
    </row>
    <row r="241" spans="1:61" s="113" customFormat="1" x14ac:dyDescent="0.2">
      <c r="A241" s="158"/>
      <c r="B241" s="12"/>
      <c r="C241" s="177"/>
      <c r="D241" s="174"/>
      <c r="E241" s="174"/>
      <c r="F241" s="175"/>
      <c r="G241" s="176"/>
      <c r="H241" s="175"/>
      <c r="I241" s="177"/>
      <c r="J241" s="177"/>
      <c r="K241" s="177"/>
      <c r="L241" s="177"/>
      <c r="M241" s="174"/>
      <c r="N241" s="177"/>
      <c r="O241" s="177"/>
      <c r="P241" s="178"/>
      <c r="Q241" s="178"/>
      <c r="R241" s="178"/>
      <c r="S241" s="178"/>
      <c r="T241" s="178"/>
      <c r="U241" s="178"/>
      <c r="V241" s="111"/>
      <c r="W241" s="111"/>
      <c r="X241" s="111"/>
      <c r="Y241" s="111"/>
      <c r="Z241" s="111"/>
      <c r="AA241" s="111"/>
      <c r="AB241" s="111"/>
      <c r="AC241" s="111"/>
      <c r="AD241" s="111"/>
      <c r="AE241" s="111"/>
      <c r="AF241" s="111"/>
      <c r="AG241" s="111"/>
      <c r="AH241" s="111"/>
      <c r="AI241" s="111"/>
      <c r="AJ241" s="111"/>
      <c r="AK241" s="111"/>
      <c r="AL241" s="111"/>
      <c r="AM241" s="111"/>
      <c r="AN241" s="111"/>
      <c r="AO241" s="111"/>
      <c r="AP241" s="111"/>
      <c r="AQ241" s="111"/>
      <c r="AR241" s="111"/>
      <c r="AS241" s="111"/>
      <c r="AT241" s="111"/>
      <c r="AU241" s="111"/>
      <c r="AV241" s="111"/>
      <c r="AW241" s="111"/>
      <c r="AX241" s="111"/>
      <c r="AY241" s="112"/>
      <c r="AZ241" s="112"/>
      <c r="BA241" s="112"/>
      <c r="BB241" s="112"/>
      <c r="BC241" s="112"/>
      <c r="BD241" s="112"/>
      <c r="BE241" s="112"/>
      <c r="BF241" s="112"/>
      <c r="BG241" s="112"/>
      <c r="BH241" s="112"/>
      <c r="BI241" s="112"/>
    </row>
    <row r="242" spans="1:61" s="113" customFormat="1" x14ac:dyDescent="0.2">
      <c r="A242" s="158"/>
      <c r="B242" s="12"/>
      <c r="C242" s="177"/>
      <c r="D242" s="174"/>
      <c r="E242" s="174"/>
      <c r="F242" s="175"/>
      <c r="G242" s="176"/>
      <c r="H242" s="175"/>
      <c r="I242" s="177"/>
      <c r="J242" s="177"/>
      <c r="K242" s="177"/>
      <c r="L242" s="177"/>
      <c r="M242" s="174"/>
      <c r="N242" s="177"/>
      <c r="O242" s="177"/>
      <c r="P242" s="178"/>
      <c r="Q242" s="178"/>
      <c r="R242" s="178"/>
      <c r="S242" s="178"/>
      <c r="T242" s="178"/>
      <c r="U242" s="178"/>
      <c r="V242" s="111"/>
      <c r="W242" s="111"/>
      <c r="X242" s="111"/>
      <c r="Y242" s="111"/>
      <c r="Z242" s="111"/>
      <c r="AA242" s="111"/>
      <c r="AB242" s="111"/>
      <c r="AC242" s="111"/>
      <c r="AD242" s="111"/>
      <c r="AE242" s="111"/>
      <c r="AF242" s="111"/>
      <c r="AG242" s="111"/>
      <c r="AH242" s="111"/>
      <c r="AI242" s="111"/>
      <c r="AJ242" s="111"/>
      <c r="AK242" s="111"/>
      <c r="AL242" s="111"/>
      <c r="AM242" s="111"/>
      <c r="AN242" s="111"/>
      <c r="AO242" s="111"/>
      <c r="AP242" s="111"/>
      <c r="AQ242" s="111"/>
      <c r="AR242" s="111"/>
      <c r="AS242" s="111"/>
      <c r="AT242" s="111"/>
      <c r="AU242" s="111"/>
      <c r="AV242" s="111"/>
      <c r="AW242" s="111"/>
      <c r="AX242" s="111"/>
      <c r="AY242" s="112"/>
      <c r="AZ242" s="112"/>
      <c r="BA242" s="112"/>
      <c r="BB242" s="112"/>
      <c r="BC242" s="112"/>
      <c r="BD242" s="112"/>
      <c r="BE242" s="112"/>
      <c r="BF242" s="112"/>
      <c r="BG242" s="112"/>
      <c r="BH242" s="112"/>
      <c r="BI242" s="112"/>
    </row>
    <row r="243" spans="1:61" s="113" customFormat="1" x14ac:dyDescent="0.2">
      <c r="A243" s="158"/>
      <c r="B243" s="12"/>
      <c r="C243" s="177"/>
      <c r="D243" s="174"/>
      <c r="E243" s="174"/>
      <c r="F243" s="175"/>
      <c r="G243" s="176"/>
      <c r="H243" s="175"/>
      <c r="I243" s="177"/>
      <c r="J243" s="177"/>
      <c r="K243" s="177"/>
      <c r="L243" s="177"/>
      <c r="M243" s="174"/>
      <c r="N243" s="177"/>
      <c r="O243" s="177"/>
      <c r="P243" s="178"/>
      <c r="Q243" s="178"/>
      <c r="R243" s="178"/>
      <c r="S243" s="178"/>
      <c r="T243" s="178"/>
      <c r="U243" s="178"/>
      <c r="V243" s="111"/>
      <c r="W243" s="111"/>
      <c r="X243" s="111"/>
      <c r="Y243" s="111"/>
      <c r="Z243" s="111"/>
      <c r="AA243" s="111"/>
      <c r="AB243" s="111"/>
      <c r="AC243" s="111"/>
      <c r="AD243" s="111"/>
      <c r="AE243" s="111"/>
      <c r="AF243" s="111"/>
      <c r="AG243" s="111"/>
      <c r="AH243" s="111"/>
      <c r="AI243" s="111"/>
      <c r="AJ243" s="111"/>
      <c r="AK243" s="111"/>
      <c r="AL243" s="111"/>
      <c r="AM243" s="111"/>
      <c r="AN243" s="111"/>
      <c r="AO243" s="111"/>
      <c r="AP243" s="111"/>
      <c r="AQ243" s="111"/>
      <c r="AR243" s="111"/>
      <c r="AS243" s="111"/>
      <c r="AT243" s="111"/>
      <c r="AU243" s="111"/>
      <c r="AV243" s="111"/>
      <c r="AW243" s="111"/>
      <c r="AX243" s="111"/>
      <c r="AY243" s="112"/>
      <c r="AZ243" s="112"/>
      <c r="BA243" s="112"/>
      <c r="BB243" s="112"/>
      <c r="BC243" s="112"/>
      <c r="BD243" s="112"/>
      <c r="BE243" s="112"/>
      <c r="BF243" s="112"/>
      <c r="BG243" s="112"/>
      <c r="BH243" s="112"/>
      <c r="BI243" s="112"/>
    </row>
    <row r="244" spans="1:61" s="113" customFormat="1" x14ac:dyDescent="0.2">
      <c r="A244" s="158"/>
      <c r="B244" s="12"/>
      <c r="C244" s="177"/>
      <c r="D244" s="174"/>
      <c r="E244" s="174"/>
      <c r="F244" s="175"/>
      <c r="G244" s="176"/>
      <c r="H244" s="175"/>
      <c r="I244" s="177"/>
      <c r="J244" s="177"/>
      <c r="K244" s="177"/>
      <c r="L244" s="177"/>
      <c r="M244" s="174"/>
      <c r="N244" s="177"/>
      <c r="O244" s="177"/>
      <c r="P244" s="178"/>
      <c r="Q244" s="178"/>
      <c r="R244" s="178"/>
      <c r="S244" s="178"/>
      <c r="T244" s="178"/>
      <c r="U244" s="178"/>
      <c r="V244" s="111"/>
      <c r="W244" s="111"/>
      <c r="X244" s="111"/>
      <c r="Y244" s="111"/>
      <c r="Z244" s="111"/>
      <c r="AA244" s="111"/>
      <c r="AB244" s="111"/>
      <c r="AC244" s="111"/>
      <c r="AD244" s="111"/>
      <c r="AE244" s="111"/>
      <c r="AF244" s="111"/>
      <c r="AG244" s="111"/>
      <c r="AH244" s="111"/>
      <c r="AI244" s="111"/>
      <c r="AJ244" s="111"/>
      <c r="AK244" s="111"/>
      <c r="AL244" s="111"/>
      <c r="AM244" s="111"/>
      <c r="AN244" s="111"/>
      <c r="AO244" s="111"/>
      <c r="AP244" s="111"/>
      <c r="AQ244" s="111"/>
      <c r="AR244" s="111"/>
      <c r="AS244" s="111"/>
      <c r="AT244" s="111"/>
      <c r="AU244" s="111"/>
      <c r="AV244" s="111"/>
      <c r="AW244" s="111"/>
      <c r="AX244" s="111"/>
      <c r="AY244" s="112"/>
      <c r="AZ244" s="112"/>
      <c r="BA244" s="112"/>
      <c r="BB244" s="112"/>
      <c r="BC244" s="112"/>
      <c r="BD244" s="112"/>
      <c r="BE244" s="112"/>
      <c r="BF244" s="112"/>
      <c r="BG244" s="112"/>
      <c r="BH244" s="112"/>
      <c r="BI244" s="112"/>
    </row>
    <row r="245" spans="1:61" s="113" customFormat="1" x14ac:dyDescent="0.2">
      <c r="A245" s="158"/>
      <c r="B245" s="12"/>
      <c r="C245" s="177"/>
      <c r="D245" s="174"/>
      <c r="E245" s="174"/>
      <c r="F245" s="175"/>
      <c r="G245" s="176"/>
      <c r="H245" s="175"/>
      <c r="I245" s="177"/>
      <c r="J245" s="177"/>
      <c r="K245" s="177"/>
      <c r="L245" s="177"/>
      <c r="M245" s="174"/>
      <c r="N245" s="177"/>
      <c r="O245" s="177"/>
      <c r="P245" s="178"/>
      <c r="Q245" s="178"/>
      <c r="R245" s="178"/>
      <c r="S245" s="178"/>
      <c r="T245" s="178"/>
      <c r="U245" s="178"/>
      <c r="V245" s="111"/>
      <c r="W245" s="111"/>
      <c r="X245" s="111"/>
      <c r="Y245" s="111"/>
      <c r="Z245" s="111"/>
      <c r="AA245" s="111"/>
      <c r="AB245" s="111"/>
      <c r="AC245" s="111"/>
      <c r="AD245" s="111"/>
      <c r="AE245" s="111"/>
      <c r="AF245" s="111"/>
      <c r="AG245" s="111"/>
      <c r="AH245" s="111"/>
      <c r="AI245" s="111"/>
      <c r="AJ245" s="111"/>
      <c r="AK245" s="111"/>
      <c r="AL245" s="111"/>
      <c r="AM245" s="111"/>
      <c r="AN245" s="111"/>
      <c r="AO245" s="111"/>
      <c r="AP245" s="111"/>
      <c r="AQ245" s="111"/>
      <c r="AR245" s="111"/>
      <c r="AS245" s="111"/>
      <c r="AT245" s="111"/>
      <c r="AU245" s="111"/>
      <c r="AV245" s="111"/>
      <c r="AW245" s="111"/>
      <c r="AX245" s="111"/>
      <c r="AY245" s="112"/>
      <c r="AZ245" s="112"/>
      <c r="BA245" s="112"/>
      <c r="BB245" s="112"/>
      <c r="BC245" s="112"/>
      <c r="BD245" s="112"/>
      <c r="BE245" s="112"/>
      <c r="BF245" s="112"/>
      <c r="BG245" s="112"/>
      <c r="BH245" s="112"/>
      <c r="BI245" s="112"/>
    </row>
    <row r="246" spans="1:61" s="113" customFormat="1" x14ac:dyDescent="0.2">
      <c r="A246" s="158"/>
      <c r="B246" s="12"/>
      <c r="C246" s="177"/>
      <c r="D246" s="174"/>
      <c r="E246" s="174"/>
      <c r="F246" s="175"/>
      <c r="G246" s="176"/>
      <c r="H246" s="175"/>
      <c r="I246" s="177"/>
      <c r="J246" s="177"/>
      <c r="K246" s="177"/>
      <c r="L246" s="177"/>
      <c r="M246" s="174"/>
      <c r="N246" s="177"/>
      <c r="O246" s="177"/>
      <c r="P246" s="178"/>
      <c r="Q246" s="178"/>
      <c r="R246" s="178"/>
      <c r="S246" s="178"/>
      <c r="T246" s="178"/>
      <c r="U246" s="178"/>
      <c r="V246" s="111"/>
      <c r="W246" s="111"/>
      <c r="X246" s="111"/>
      <c r="Y246" s="111"/>
      <c r="Z246" s="111"/>
      <c r="AA246" s="111"/>
      <c r="AB246" s="111"/>
      <c r="AC246" s="111"/>
      <c r="AD246" s="111"/>
      <c r="AE246" s="111"/>
      <c r="AF246" s="111"/>
      <c r="AG246" s="111"/>
      <c r="AH246" s="111"/>
      <c r="AI246" s="111"/>
      <c r="AJ246" s="111"/>
      <c r="AK246" s="111"/>
      <c r="AL246" s="111"/>
      <c r="AM246" s="111"/>
      <c r="AN246" s="111"/>
      <c r="AO246" s="111"/>
      <c r="AP246" s="111"/>
      <c r="AQ246" s="111"/>
      <c r="AR246" s="111"/>
      <c r="AS246" s="111"/>
      <c r="AT246" s="111"/>
      <c r="AU246" s="111"/>
      <c r="AV246" s="111"/>
      <c r="AW246" s="111"/>
      <c r="AX246" s="111"/>
      <c r="AY246" s="112"/>
      <c r="AZ246" s="112"/>
      <c r="BA246" s="112"/>
      <c r="BB246" s="112"/>
      <c r="BC246" s="112"/>
      <c r="BD246" s="112"/>
      <c r="BE246" s="112"/>
      <c r="BF246" s="112"/>
      <c r="BG246" s="112"/>
      <c r="BH246" s="112"/>
      <c r="BI246" s="112"/>
    </row>
    <row r="247" spans="1:61" s="113" customFormat="1" x14ac:dyDescent="0.2">
      <c r="A247" s="158"/>
      <c r="B247" s="12"/>
      <c r="C247" s="177"/>
      <c r="D247" s="174"/>
      <c r="E247" s="174"/>
      <c r="F247" s="175"/>
      <c r="G247" s="176"/>
      <c r="H247" s="175"/>
      <c r="I247" s="177"/>
      <c r="J247" s="177"/>
      <c r="K247" s="177"/>
      <c r="L247" s="177"/>
      <c r="M247" s="174"/>
      <c r="N247" s="177"/>
      <c r="O247" s="177"/>
      <c r="P247" s="178"/>
      <c r="Q247" s="178"/>
      <c r="R247" s="178"/>
      <c r="S247" s="178"/>
      <c r="T247" s="178"/>
      <c r="U247" s="178"/>
      <c r="V247" s="111"/>
      <c r="W247" s="111"/>
      <c r="X247" s="111"/>
      <c r="Y247" s="111"/>
      <c r="Z247" s="111"/>
      <c r="AA247" s="111"/>
      <c r="AB247" s="111"/>
      <c r="AC247" s="111"/>
      <c r="AD247" s="111"/>
      <c r="AE247" s="111"/>
      <c r="AF247" s="111"/>
      <c r="AG247" s="111"/>
      <c r="AH247" s="111"/>
      <c r="AI247" s="111"/>
      <c r="AJ247" s="111"/>
      <c r="AK247" s="111"/>
      <c r="AL247" s="111"/>
      <c r="AM247" s="111"/>
      <c r="AN247" s="111"/>
      <c r="AO247" s="111"/>
      <c r="AP247" s="111"/>
      <c r="AQ247" s="111"/>
      <c r="AR247" s="111"/>
      <c r="AS247" s="111"/>
      <c r="AT247" s="111"/>
      <c r="AU247" s="111"/>
      <c r="AV247" s="111"/>
      <c r="AW247" s="111"/>
      <c r="AX247" s="111"/>
      <c r="AY247" s="112"/>
      <c r="AZ247" s="112"/>
      <c r="BA247" s="112"/>
      <c r="BB247" s="112"/>
      <c r="BC247" s="112"/>
      <c r="BD247" s="112"/>
      <c r="BE247" s="112"/>
      <c r="BF247" s="112"/>
      <c r="BG247" s="112"/>
      <c r="BH247" s="112"/>
      <c r="BI247" s="112"/>
    </row>
    <row r="248" spans="1:61" s="113" customFormat="1" x14ac:dyDescent="0.2">
      <c r="A248" s="158"/>
      <c r="B248" s="12"/>
      <c r="C248" s="177"/>
      <c r="D248" s="174"/>
      <c r="E248" s="174"/>
      <c r="F248" s="175"/>
      <c r="G248" s="176"/>
      <c r="H248" s="175"/>
      <c r="I248" s="177"/>
      <c r="J248" s="177"/>
      <c r="K248" s="177"/>
      <c r="L248" s="177"/>
      <c r="M248" s="174"/>
      <c r="N248" s="177"/>
      <c r="O248" s="177"/>
      <c r="P248" s="178"/>
      <c r="Q248" s="178"/>
      <c r="R248" s="178"/>
      <c r="S248" s="178"/>
      <c r="T248" s="178"/>
      <c r="U248" s="178"/>
      <c r="V248" s="111"/>
      <c r="W248" s="111"/>
      <c r="X248" s="111"/>
      <c r="Y248" s="111"/>
      <c r="Z248" s="111"/>
      <c r="AA248" s="111"/>
      <c r="AB248" s="111"/>
      <c r="AC248" s="111"/>
      <c r="AD248" s="111"/>
      <c r="AE248" s="111"/>
      <c r="AF248" s="111"/>
      <c r="AG248" s="111"/>
      <c r="AH248" s="111"/>
      <c r="AI248" s="111"/>
      <c r="AJ248" s="111"/>
      <c r="AK248" s="111"/>
      <c r="AL248" s="111"/>
      <c r="AM248" s="111"/>
      <c r="AN248" s="111"/>
      <c r="AO248" s="111"/>
      <c r="AP248" s="111"/>
      <c r="AQ248" s="111"/>
      <c r="AR248" s="111"/>
      <c r="AS248" s="111"/>
      <c r="AT248" s="111"/>
      <c r="AU248" s="111"/>
      <c r="AV248" s="111"/>
      <c r="AW248" s="111"/>
      <c r="AX248" s="111"/>
      <c r="AY248" s="112"/>
      <c r="AZ248" s="112"/>
      <c r="BA248" s="112"/>
      <c r="BB248" s="112"/>
      <c r="BC248" s="112"/>
      <c r="BD248" s="112"/>
      <c r="BE248" s="112"/>
      <c r="BF248" s="112"/>
      <c r="BG248" s="112"/>
      <c r="BH248" s="112"/>
      <c r="BI248" s="112"/>
    </row>
    <row r="249" spans="1:61" s="113" customFormat="1" x14ac:dyDescent="0.2">
      <c r="A249" s="158"/>
      <c r="B249" s="12"/>
      <c r="C249" s="177"/>
      <c r="D249" s="174"/>
      <c r="E249" s="174"/>
      <c r="F249" s="175"/>
      <c r="G249" s="176"/>
      <c r="H249" s="175"/>
      <c r="I249" s="177"/>
      <c r="J249" s="177"/>
      <c r="K249" s="177"/>
      <c r="L249" s="177"/>
      <c r="M249" s="174"/>
      <c r="N249" s="177"/>
      <c r="O249" s="177"/>
      <c r="P249" s="178"/>
      <c r="Q249" s="178"/>
      <c r="R249" s="178"/>
      <c r="S249" s="178"/>
      <c r="T249" s="178"/>
      <c r="U249" s="178"/>
      <c r="V249" s="111"/>
      <c r="W249" s="111"/>
      <c r="X249" s="111"/>
      <c r="Y249" s="111"/>
      <c r="Z249" s="111"/>
      <c r="AA249" s="111"/>
      <c r="AB249" s="111"/>
      <c r="AC249" s="111"/>
      <c r="AD249" s="111"/>
      <c r="AE249" s="111"/>
      <c r="AF249" s="111"/>
      <c r="AG249" s="111"/>
      <c r="AH249" s="111"/>
      <c r="AI249" s="111"/>
      <c r="AJ249" s="111"/>
      <c r="AK249" s="111"/>
      <c r="AL249" s="111"/>
      <c r="AM249" s="111"/>
      <c r="AN249" s="111"/>
      <c r="AO249" s="111"/>
      <c r="AP249" s="111"/>
      <c r="AQ249" s="111"/>
      <c r="AR249" s="111"/>
      <c r="AS249" s="111"/>
      <c r="AT249" s="111"/>
      <c r="AU249" s="111"/>
      <c r="AV249" s="111"/>
      <c r="AW249" s="111"/>
      <c r="AX249" s="111"/>
      <c r="AY249" s="112"/>
      <c r="AZ249" s="112"/>
      <c r="BA249" s="112"/>
      <c r="BB249" s="112"/>
      <c r="BC249" s="112"/>
      <c r="BD249" s="112"/>
      <c r="BE249" s="112"/>
      <c r="BF249" s="112"/>
      <c r="BG249" s="112"/>
      <c r="BH249" s="112"/>
      <c r="BI249" s="112"/>
    </row>
    <row r="250" spans="1:61" s="113" customFormat="1" x14ac:dyDescent="0.2">
      <c r="A250" s="158"/>
      <c r="B250" s="12"/>
      <c r="C250" s="177"/>
      <c r="D250" s="174"/>
      <c r="E250" s="174"/>
      <c r="F250" s="175"/>
      <c r="G250" s="176"/>
      <c r="H250" s="175"/>
      <c r="I250" s="177"/>
      <c r="J250" s="177"/>
      <c r="K250" s="177"/>
      <c r="L250" s="177"/>
      <c r="M250" s="174"/>
      <c r="N250" s="177"/>
      <c r="O250" s="177"/>
      <c r="P250" s="178"/>
      <c r="Q250" s="178"/>
      <c r="R250" s="178"/>
      <c r="S250" s="178"/>
      <c r="T250" s="178"/>
      <c r="U250" s="178"/>
      <c r="V250" s="111"/>
      <c r="W250" s="111"/>
      <c r="X250" s="111"/>
      <c r="Y250" s="111"/>
      <c r="Z250" s="111"/>
      <c r="AA250" s="111"/>
      <c r="AB250" s="111"/>
      <c r="AC250" s="111"/>
      <c r="AD250" s="111"/>
      <c r="AE250" s="111"/>
      <c r="AF250" s="111"/>
      <c r="AG250" s="111"/>
      <c r="AH250" s="111"/>
      <c r="AI250" s="111"/>
      <c r="AJ250" s="111"/>
      <c r="AK250" s="111"/>
      <c r="AL250" s="111"/>
      <c r="AM250" s="111"/>
      <c r="AN250" s="111"/>
      <c r="AO250" s="111"/>
      <c r="AP250" s="111"/>
      <c r="AQ250" s="111"/>
      <c r="AR250" s="111"/>
      <c r="AS250" s="111"/>
      <c r="AT250" s="111"/>
      <c r="AU250" s="111"/>
      <c r="AV250" s="111"/>
      <c r="AW250" s="111"/>
      <c r="AX250" s="111"/>
      <c r="AY250" s="112"/>
      <c r="AZ250" s="112"/>
      <c r="BA250" s="112"/>
      <c r="BB250" s="112"/>
      <c r="BC250" s="112"/>
      <c r="BD250" s="112"/>
      <c r="BE250" s="112"/>
      <c r="BF250" s="112"/>
      <c r="BG250" s="112"/>
      <c r="BH250" s="112"/>
      <c r="BI250" s="112"/>
    </row>
    <row r="251" spans="1:61" s="113" customFormat="1" x14ac:dyDescent="0.2">
      <c r="A251" s="158"/>
      <c r="B251" s="12"/>
      <c r="C251" s="177"/>
      <c r="D251" s="174"/>
      <c r="E251" s="174"/>
      <c r="F251" s="175"/>
      <c r="G251" s="176"/>
      <c r="H251" s="175"/>
      <c r="I251" s="177"/>
      <c r="J251" s="177"/>
      <c r="K251" s="177"/>
      <c r="L251" s="177"/>
      <c r="M251" s="174"/>
      <c r="N251" s="177"/>
      <c r="O251" s="177"/>
      <c r="P251" s="178"/>
      <c r="Q251" s="178"/>
      <c r="R251" s="178"/>
      <c r="S251" s="178"/>
      <c r="T251" s="178"/>
      <c r="U251" s="178"/>
      <c r="V251" s="111"/>
      <c r="W251" s="111"/>
      <c r="X251" s="111"/>
      <c r="Y251" s="111"/>
      <c r="Z251" s="111"/>
      <c r="AA251" s="111"/>
      <c r="AB251" s="111"/>
      <c r="AC251" s="111"/>
      <c r="AD251" s="111"/>
      <c r="AE251" s="111"/>
      <c r="AF251" s="111"/>
      <c r="AG251" s="111"/>
      <c r="AH251" s="111"/>
      <c r="AI251" s="111"/>
      <c r="AJ251" s="111"/>
      <c r="AK251" s="111"/>
      <c r="AL251" s="111"/>
      <c r="AM251" s="111"/>
      <c r="AN251" s="111"/>
      <c r="AO251" s="111"/>
      <c r="AP251" s="111"/>
      <c r="AQ251" s="111"/>
      <c r="AR251" s="111"/>
      <c r="AS251" s="111"/>
      <c r="AT251" s="111"/>
      <c r="AU251" s="111"/>
      <c r="AV251" s="111"/>
      <c r="AW251" s="111"/>
      <c r="AX251" s="111"/>
      <c r="AY251" s="112"/>
      <c r="AZ251" s="112"/>
      <c r="BA251" s="112"/>
      <c r="BB251" s="112"/>
      <c r="BC251" s="112"/>
      <c r="BD251" s="112"/>
      <c r="BE251" s="112"/>
      <c r="BF251" s="112"/>
      <c r="BG251" s="112"/>
      <c r="BH251" s="112"/>
      <c r="BI251" s="112"/>
    </row>
    <row r="252" spans="1:61" s="113" customFormat="1" x14ac:dyDescent="0.2">
      <c r="A252" s="158"/>
      <c r="B252" s="12"/>
      <c r="C252" s="177"/>
      <c r="D252" s="174"/>
      <c r="E252" s="174"/>
      <c r="F252" s="175"/>
      <c r="G252" s="176"/>
      <c r="H252" s="175"/>
      <c r="I252" s="177"/>
      <c r="J252" s="177"/>
      <c r="K252" s="177"/>
      <c r="L252" s="177"/>
      <c r="M252" s="174"/>
      <c r="N252" s="177"/>
      <c r="O252" s="177"/>
      <c r="P252" s="178"/>
      <c r="Q252" s="178"/>
      <c r="R252" s="178"/>
      <c r="S252" s="178"/>
      <c r="T252" s="178"/>
      <c r="U252" s="178"/>
      <c r="V252" s="111"/>
      <c r="W252" s="111"/>
      <c r="X252" s="111"/>
      <c r="Y252" s="111"/>
      <c r="Z252" s="111"/>
      <c r="AA252" s="111"/>
      <c r="AB252" s="111"/>
      <c r="AC252" s="111"/>
      <c r="AD252" s="111"/>
      <c r="AE252" s="111"/>
      <c r="AF252" s="111"/>
      <c r="AG252" s="111"/>
      <c r="AH252" s="111"/>
      <c r="AI252" s="111"/>
      <c r="AJ252" s="111"/>
      <c r="AK252" s="111"/>
      <c r="AL252" s="111"/>
      <c r="AM252" s="111"/>
      <c r="AN252" s="111"/>
      <c r="AO252" s="111"/>
      <c r="AP252" s="111"/>
      <c r="AQ252" s="111"/>
      <c r="AR252" s="111"/>
      <c r="AS252" s="111"/>
      <c r="AT252" s="111"/>
      <c r="AU252" s="111"/>
      <c r="AV252" s="111"/>
      <c r="AW252" s="111"/>
      <c r="AX252" s="111"/>
      <c r="AY252" s="112"/>
      <c r="AZ252" s="112"/>
      <c r="BA252" s="112"/>
      <c r="BB252" s="112"/>
      <c r="BC252" s="112"/>
      <c r="BD252" s="112"/>
      <c r="BE252" s="112"/>
      <c r="BF252" s="112"/>
      <c r="BG252" s="112"/>
      <c r="BH252" s="112"/>
      <c r="BI252" s="112"/>
    </row>
    <row r="253" spans="1:61" s="113" customFormat="1" x14ac:dyDescent="0.2">
      <c r="A253" s="158"/>
      <c r="B253" s="12"/>
      <c r="C253" s="177"/>
      <c r="D253" s="174"/>
      <c r="E253" s="174"/>
      <c r="F253" s="175"/>
      <c r="G253" s="176"/>
      <c r="H253" s="175"/>
      <c r="I253" s="177"/>
      <c r="J253" s="177"/>
      <c r="K253" s="177"/>
      <c r="L253" s="177"/>
      <c r="M253" s="174"/>
      <c r="N253" s="177"/>
      <c r="O253" s="177"/>
      <c r="P253" s="178"/>
      <c r="Q253" s="178"/>
      <c r="R253" s="178"/>
      <c r="S253" s="178"/>
      <c r="T253" s="178"/>
      <c r="U253" s="178"/>
      <c r="V253" s="111"/>
      <c r="W253" s="111"/>
      <c r="X253" s="111"/>
      <c r="Y253" s="111"/>
      <c r="Z253" s="111"/>
      <c r="AA253" s="111"/>
      <c r="AB253" s="111"/>
      <c r="AC253" s="111"/>
      <c r="AD253" s="111"/>
      <c r="AE253" s="111"/>
      <c r="AF253" s="111"/>
      <c r="AG253" s="111"/>
      <c r="AH253" s="111"/>
      <c r="AI253" s="111"/>
      <c r="AJ253" s="111"/>
      <c r="AK253" s="111"/>
      <c r="AL253" s="111"/>
      <c r="AM253" s="111"/>
      <c r="AN253" s="111"/>
      <c r="AO253" s="111"/>
      <c r="AP253" s="111"/>
      <c r="AQ253" s="111"/>
      <c r="AR253" s="111"/>
      <c r="AS253" s="111"/>
      <c r="AT253" s="111"/>
      <c r="AU253" s="111"/>
      <c r="AV253" s="111"/>
      <c r="AW253" s="111"/>
      <c r="AX253" s="111"/>
      <c r="AY253" s="112"/>
      <c r="AZ253" s="112"/>
      <c r="BA253" s="112"/>
      <c r="BB253" s="112"/>
      <c r="BC253" s="112"/>
      <c r="BD253" s="112"/>
      <c r="BE253" s="112"/>
      <c r="BF253" s="112"/>
      <c r="BG253" s="112"/>
      <c r="BH253" s="112"/>
      <c r="BI253" s="112"/>
    </row>
    <row r="254" spans="1:61" s="113" customFormat="1" x14ac:dyDescent="0.2">
      <c r="A254" s="158"/>
      <c r="B254" s="12"/>
      <c r="C254" s="177"/>
      <c r="D254" s="174"/>
      <c r="E254" s="174"/>
      <c r="F254" s="175"/>
      <c r="G254" s="176"/>
      <c r="H254" s="175"/>
      <c r="I254" s="177"/>
      <c r="J254" s="177"/>
      <c r="K254" s="177"/>
      <c r="L254" s="177"/>
      <c r="M254" s="174"/>
      <c r="N254" s="177"/>
      <c r="O254" s="177"/>
      <c r="P254" s="178"/>
      <c r="Q254" s="178"/>
      <c r="R254" s="178"/>
      <c r="S254" s="178"/>
      <c r="T254" s="178"/>
      <c r="U254" s="178"/>
      <c r="V254" s="111"/>
      <c r="W254" s="111"/>
      <c r="X254" s="111"/>
      <c r="Y254" s="111"/>
      <c r="Z254" s="111"/>
      <c r="AA254" s="111"/>
      <c r="AB254" s="111"/>
      <c r="AC254" s="111"/>
      <c r="AD254" s="111"/>
      <c r="AE254" s="111"/>
      <c r="AF254" s="111"/>
      <c r="AG254" s="111"/>
      <c r="AH254" s="111"/>
      <c r="AI254" s="111"/>
      <c r="AJ254" s="111"/>
      <c r="AK254" s="111"/>
      <c r="AL254" s="111"/>
      <c r="AM254" s="111"/>
      <c r="AN254" s="111"/>
      <c r="AO254" s="111"/>
      <c r="AP254" s="111"/>
      <c r="AQ254" s="111"/>
      <c r="AR254" s="111"/>
      <c r="AS254" s="111"/>
      <c r="AT254" s="111"/>
      <c r="AU254" s="111"/>
      <c r="AV254" s="111"/>
      <c r="AW254" s="111"/>
      <c r="AX254" s="111"/>
      <c r="AY254" s="112"/>
      <c r="AZ254" s="112"/>
      <c r="BA254" s="112"/>
      <c r="BB254" s="112"/>
      <c r="BC254" s="112"/>
      <c r="BD254" s="112"/>
      <c r="BE254" s="112"/>
      <c r="BF254" s="112"/>
      <c r="BG254" s="112"/>
      <c r="BH254" s="112"/>
      <c r="BI254" s="112"/>
    </row>
    <row r="255" spans="1:61" ht="20.25" customHeight="1" x14ac:dyDescent="0.2">
      <c r="A255" s="179"/>
      <c r="B255" s="80" t="s">
        <v>206</v>
      </c>
      <c r="C255" s="80" t="str">
        <f>[2]!VND(#REF!)</f>
        <v>Error: Đối số của hàm không hợp lệ.</v>
      </c>
      <c r="D255" s="180"/>
      <c r="F255" s="80"/>
      <c r="N255" s="13"/>
      <c r="O255" s="183"/>
      <c r="P255" s="183"/>
      <c r="Q255" s="179"/>
      <c r="R255" s="179"/>
      <c r="S255" s="179"/>
      <c r="T255" s="179"/>
      <c r="U255" s="179"/>
    </row>
    <row r="256" spans="1:61" ht="20.25" customHeight="1" x14ac:dyDescent="0.2">
      <c r="A256" s="179"/>
      <c r="B256" s="80"/>
      <c r="C256" s="80"/>
      <c r="D256" s="180"/>
      <c r="F256" s="80"/>
      <c r="N256" s="13"/>
      <c r="O256" s="183"/>
      <c r="P256" s="183"/>
      <c r="Q256" s="179"/>
      <c r="R256" s="179"/>
      <c r="S256" s="179"/>
      <c r="T256" s="179"/>
      <c r="U256" s="179"/>
    </row>
    <row r="257" spans="1:22" s="160" customFormat="1" x14ac:dyDescent="0.2">
      <c r="A257" s="172"/>
      <c r="G257" s="161"/>
      <c r="Q257" s="173" t="s">
        <v>207</v>
      </c>
      <c r="R257" s="173"/>
      <c r="S257" s="173"/>
      <c r="T257" s="173"/>
      <c r="U257" s="173"/>
      <c r="V257" s="165"/>
    </row>
    <row r="258" spans="1:22" s="165" customFormat="1" ht="10.5" x14ac:dyDescent="0.15">
      <c r="A258" s="168"/>
      <c r="C258" s="168" t="s">
        <v>201</v>
      </c>
      <c r="F258" s="166"/>
      <c r="G258" s="167"/>
      <c r="H258" s="166"/>
      <c r="I258" s="166"/>
      <c r="K258" s="168" t="s">
        <v>202</v>
      </c>
      <c r="Q258" s="162" t="s">
        <v>203</v>
      </c>
      <c r="R258" s="162"/>
      <c r="S258" s="162"/>
      <c r="T258" s="162"/>
      <c r="U258" s="162"/>
    </row>
    <row r="259" spans="1:22" s="160" customFormat="1" x14ac:dyDescent="0.2">
      <c r="A259" s="172"/>
      <c r="C259" s="172"/>
      <c r="F259" s="170"/>
      <c r="G259" s="171"/>
      <c r="H259" s="170"/>
      <c r="I259" s="170"/>
      <c r="K259" s="172"/>
      <c r="Q259" s="173"/>
      <c r="R259" s="173"/>
      <c r="S259" s="173"/>
      <c r="T259" s="173"/>
      <c r="U259" s="173"/>
      <c r="V259" s="165"/>
    </row>
    <row r="260" spans="1:22" s="160" customFormat="1" x14ac:dyDescent="0.2">
      <c r="A260" s="172"/>
      <c r="C260" s="172"/>
      <c r="F260" s="170"/>
      <c r="G260" s="171"/>
      <c r="H260" s="170"/>
      <c r="I260" s="170"/>
      <c r="K260" s="172"/>
      <c r="Q260" s="173"/>
      <c r="R260" s="173"/>
      <c r="S260" s="173"/>
      <c r="T260" s="173"/>
      <c r="U260" s="173"/>
      <c r="V260" s="165"/>
    </row>
    <row r="261" spans="1:22" s="160" customFormat="1" x14ac:dyDescent="0.2">
      <c r="A261" s="172"/>
      <c r="C261" s="172"/>
      <c r="F261" s="170"/>
      <c r="G261" s="171"/>
      <c r="H261" s="170"/>
      <c r="I261" s="170"/>
      <c r="K261" s="172"/>
      <c r="Q261" s="173"/>
      <c r="R261" s="173"/>
      <c r="S261" s="173"/>
      <c r="T261" s="173"/>
      <c r="U261" s="173"/>
      <c r="V261" s="165"/>
    </row>
    <row r="262" spans="1:22" s="160" customFormat="1" x14ac:dyDescent="0.2">
      <c r="A262" s="172"/>
      <c r="B262" s="172"/>
      <c r="C262" s="172"/>
      <c r="F262" s="170"/>
      <c r="G262" s="171"/>
      <c r="H262" s="170"/>
      <c r="I262" s="170"/>
      <c r="K262" s="172"/>
      <c r="Q262" s="173"/>
      <c r="R262" s="173"/>
      <c r="S262" s="173"/>
      <c r="T262" s="173"/>
      <c r="U262" s="173"/>
      <c r="V262" s="165"/>
    </row>
    <row r="263" spans="1:22" s="165" customFormat="1" ht="10.5" x14ac:dyDescent="0.15">
      <c r="A263" s="168"/>
      <c r="C263" s="168" t="s">
        <v>167</v>
      </c>
      <c r="D263" s="168"/>
      <c r="F263" s="166"/>
      <c r="G263" s="167"/>
      <c r="H263" s="166"/>
      <c r="I263" s="166"/>
      <c r="K263" s="168" t="s">
        <v>204</v>
      </c>
      <c r="Q263" s="162" t="s">
        <v>205</v>
      </c>
      <c r="R263" s="162"/>
      <c r="S263" s="162"/>
      <c r="T263" s="162"/>
      <c r="U263" s="162"/>
    </row>
    <row r="283" spans="1:51" x14ac:dyDescent="0.2">
      <c r="B283" s="13" t="s">
        <v>208</v>
      </c>
    </row>
    <row r="284" spans="1:51" ht="16.5" customHeight="1" x14ac:dyDescent="0.2">
      <c r="A284" s="38">
        <v>39</v>
      </c>
      <c r="B284" s="38" t="s">
        <v>33</v>
      </c>
      <c r="C284" s="94">
        <v>2.41</v>
      </c>
      <c r="D284" s="94"/>
      <c r="E284" s="94">
        <v>0.3</v>
      </c>
      <c r="F284" s="94"/>
      <c r="G284" s="185"/>
      <c r="H284" s="94"/>
      <c r="I284" s="94">
        <v>20</v>
      </c>
      <c r="J284" s="45">
        <f>(C284+D284+L284)*I284/100</f>
        <v>0.48200000000000004</v>
      </c>
      <c r="K284" s="46"/>
      <c r="L284" s="45"/>
      <c r="M284" s="45"/>
      <c r="N284" s="45">
        <f>(D284+E284+F284+G284+J284+L284)</f>
        <v>0.78200000000000003</v>
      </c>
      <c r="O284" s="45">
        <f>N284+C284</f>
        <v>3.1920000000000002</v>
      </c>
      <c r="P284" s="46">
        <f>O284*1150000</f>
        <v>3670800</v>
      </c>
      <c r="Q284" s="46">
        <f>(C284+D284+L284)*1150000*10.5%</f>
        <v>291007.5</v>
      </c>
      <c r="R284" s="186"/>
      <c r="S284" s="186"/>
      <c r="T284" s="186"/>
      <c r="U284" s="186"/>
    </row>
    <row r="285" spans="1:51" s="77" customFormat="1" ht="16.5" customHeight="1" x14ac:dyDescent="0.2">
      <c r="A285" s="38">
        <v>55</v>
      </c>
      <c r="B285" s="38" t="s">
        <v>94</v>
      </c>
      <c r="C285" s="94">
        <v>2.2599999999999998</v>
      </c>
      <c r="D285" s="94"/>
      <c r="E285" s="95">
        <v>0.3</v>
      </c>
      <c r="F285" s="94"/>
      <c r="G285" s="185">
        <v>0.3</v>
      </c>
      <c r="H285" s="94"/>
      <c r="I285" s="95">
        <v>60</v>
      </c>
      <c r="J285" s="45">
        <f>(C285+D285+L285)*I285/100</f>
        <v>1.3559999999999999</v>
      </c>
      <c r="K285" s="46"/>
      <c r="L285" s="187"/>
      <c r="M285" s="187"/>
      <c r="N285" s="45">
        <f>(D285+E285+F285+G285+J285+L285)</f>
        <v>1.956</v>
      </c>
      <c r="O285" s="45">
        <f>N285+C285</f>
        <v>4.2159999999999993</v>
      </c>
      <c r="P285" s="46">
        <f>O285*1150000</f>
        <v>4848399.9999999991</v>
      </c>
      <c r="Q285" s="46">
        <f>(C285+D285+L285)*1150000*10.5%</f>
        <v>272894.99999999994</v>
      </c>
      <c r="R285" s="188"/>
      <c r="S285" s="188"/>
      <c r="T285" s="188"/>
      <c r="U285" s="188"/>
      <c r="V285" s="277"/>
      <c r="W285" s="76"/>
      <c r="X285" s="76"/>
      <c r="Y285" s="76"/>
      <c r="Z285" s="76"/>
      <c r="AA285" s="76"/>
      <c r="AB285" s="76"/>
      <c r="AC285" s="76"/>
      <c r="AD285" s="76"/>
      <c r="AE285" s="76"/>
      <c r="AF285" s="76"/>
      <c r="AG285" s="76"/>
      <c r="AH285" s="76"/>
      <c r="AI285" s="76"/>
      <c r="AJ285" s="76"/>
      <c r="AK285" s="76"/>
      <c r="AL285" s="76"/>
      <c r="AM285" s="76"/>
      <c r="AN285" s="76"/>
      <c r="AO285" s="76"/>
      <c r="AP285" s="76"/>
      <c r="AQ285" s="76"/>
      <c r="AR285" s="76"/>
      <c r="AS285" s="76"/>
      <c r="AT285" s="76"/>
      <c r="AU285" s="76"/>
      <c r="AV285" s="76"/>
      <c r="AW285" s="76"/>
      <c r="AX285" s="76"/>
      <c r="AY285" s="76"/>
    </row>
    <row r="287" spans="1:51" x14ac:dyDescent="0.2">
      <c r="B287" s="13" t="s">
        <v>209</v>
      </c>
    </row>
    <row r="288" spans="1:51" s="52" customFormat="1" ht="16.5" customHeight="1" x14ac:dyDescent="0.2">
      <c r="A288" s="38">
        <v>61</v>
      </c>
      <c r="B288" s="38" t="s">
        <v>110</v>
      </c>
      <c r="C288" s="94">
        <v>2.46</v>
      </c>
      <c r="D288" s="94"/>
      <c r="E288" s="95">
        <v>0.3</v>
      </c>
      <c r="F288" s="94"/>
      <c r="G288" s="185"/>
      <c r="H288" s="94"/>
      <c r="I288" s="95">
        <v>50</v>
      </c>
      <c r="J288" s="45">
        <f>(C288+D288+L288)*I288/100</f>
        <v>1.23</v>
      </c>
      <c r="K288" s="46"/>
      <c r="L288" s="187"/>
      <c r="M288" s="187"/>
      <c r="N288" s="45">
        <f>(D288+E288+F288+G288+J288+L288)</f>
        <v>1.53</v>
      </c>
      <c r="O288" s="45">
        <f>N288+C288</f>
        <v>3.99</v>
      </c>
      <c r="P288" s="46">
        <f>O288*1210000</f>
        <v>4827900</v>
      </c>
      <c r="Q288" s="46">
        <f>(C288+D288+L288)*1210000*10.5%</f>
        <v>312543</v>
      </c>
      <c r="R288" s="189"/>
      <c r="S288" s="189"/>
      <c r="T288" s="189"/>
      <c r="U288" s="189"/>
      <c r="V288" s="278"/>
      <c r="W288" s="78"/>
      <c r="X288" s="78"/>
      <c r="Y288" s="78"/>
      <c r="Z288" s="78"/>
      <c r="AA288" s="78"/>
      <c r="AB288" s="78"/>
      <c r="AC288" s="78"/>
      <c r="AD288" s="78"/>
      <c r="AE288" s="78"/>
      <c r="AF288" s="78"/>
      <c r="AG288" s="78"/>
      <c r="AH288" s="78"/>
      <c r="AI288" s="78"/>
      <c r="AJ288" s="78"/>
      <c r="AK288" s="78"/>
      <c r="AL288" s="78"/>
      <c r="AM288" s="78"/>
      <c r="AN288" s="78"/>
      <c r="AO288" s="78"/>
      <c r="AP288" s="78"/>
      <c r="AQ288" s="78"/>
      <c r="AR288" s="78"/>
      <c r="AS288" s="78"/>
      <c r="AT288" s="78"/>
      <c r="AU288" s="78"/>
      <c r="AV288" s="78"/>
      <c r="AW288" s="78"/>
      <c r="AX288" s="78"/>
      <c r="AY288" s="78"/>
    </row>
  </sheetData>
  <mergeCells count="24">
    <mergeCell ref="C193:D193"/>
    <mergeCell ref="C192:D192"/>
    <mergeCell ref="V4:V6"/>
    <mergeCell ref="N5:N6"/>
    <mergeCell ref="T4:T6"/>
    <mergeCell ref="U4:U6"/>
    <mergeCell ref="D5:D6"/>
    <mergeCell ref="E5:E6"/>
    <mergeCell ref="F5:F6"/>
    <mergeCell ref="G5:G6"/>
    <mergeCell ref="H5:H6"/>
    <mergeCell ref="I5:J5"/>
    <mergeCell ref="K5:L5"/>
    <mergeCell ref="M5:M6"/>
    <mergeCell ref="A3:U3"/>
    <mergeCell ref="A4:A6"/>
    <mergeCell ref="B4:B6"/>
    <mergeCell ref="C4:C6"/>
    <mergeCell ref="D4:N4"/>
    <mergeCell ref="O4:O6"/>
    <mergeCell ref="P4:P6"/>
    <mergeCell ref="Q4:Q6"/>
    <mergeCell ref="R4:R6"/>
    <mergeCell ref="S4:S6"/>
  </mergeCells>
  <pageMargins left="0.11811023622047245" right="0" top="0.15748031496062992" bottom="0.1574803149606299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4"/>
  <sheetViews>
    <sheetView workbookViewId="0">
      <selection activeCell="Z14" sqref="Z14"/>
    </sheetView>
  </sheetViews>
  <sheetFormatPr defaultColWidth="10.28515625" defaultRowHeight="15" x14ac:dyDescent="0.25"/>
  <cols>
    <col min="1" max="1" width="4.28515625" style="257" customWidth="1"/>
    <col min="2" max="2" width="16.42578125" style="258" customWidth="1"/>
    <col min="3" max="3" width="5.7109375" style="181" customWidth="1"/>
    <col min="4" max="4" width="7.42578125" style="181" customWidth="1"/>
    <col min="5" max="5" width="5.7109375" style="181" customWidth="1"/>
    <col min="6" max="6" width="5.28515625" style="181" customWidth="1"/>
    <col min="7" max="7" width="5.7109375" style="181" customWidth="1"/>
    <col min="8" max="8" width="5.28515625" style="181" customWidth="1"/>
    <col min="9" max="9" width="3.85546875" style="181" customWidth="1"/>
    <col min="10" max="10" width="6.7109375" style="181" customWidth="1"/>
    <col min="11" max="11" width="4.140625" style="181" customWidth="1"/>
    <col min="12" max="12" width="4.85546875" style="181" customWidth="1"/>
    <col min="13" max="13" width="7.28515625" style="181" customWidth="1"/>
    <col min="14" max="14" width="7.28515625" style="184" customWidth="1"/>
    <col min="15" max="16" width="10.5703125" style="181" customWidth="1"/>
    <col min="17" max="17" width="8.85546875" style="181" customWidth="1"/>
    <col min="18" max="18" width="8" style="181" customWidth="1"/>
    <col min="19" max="19" width="9.28515625" style="181" customWidth="1"/>
    <col min="20" max="20" width="5.28515625" style="205" customWidth="1"/>
    <col min="21" max="21" width="10.28515625" style="205" customWidth="1"/>
    <col min="22" max="22" width="15.5703125" style="205" customWidth="1"/>
    <col min="23" max="63" width="10.28515625" style="205" customWidth="1"/>
    <col min="64" max="74" width="10.28515625" style="206" customWidth="1"/>
    <col min="75" max="256" width="10.28515625" style="207"/>
    <col min="257" max="257" width="4.28515625" style="207" customWidth="1"/>
    <col min="258" max="258" width="19.5703125" style="207" customWidth="1"/>
    <col min="259" max="259" width="5.7109375" style="207" customWidth="1"/>
    <col min="260" max="260" width="7.42578125" style="207" customWidth="1"/>
    <col min="261" max="261" width="5.7109375" style="207" customWidth="1"/>
    <col min="262" max="262" width="5.28515625" style="207" customWidth="1"/>
    <col min="263" max="263" width="5.7109375" style="207" customWidth="1"/>
    <col min="264" max="264" width="5.28515625" style="207" customWidth="1"/>
    <col min="265" max="265" width="3.85546875" style="207" customWidth="1"/>
    <col min="266" max="266" width="6.7109375" style="207" customWidth="1"/>
    <col min="267" max="267" width="4.140625" style="207" customWidth="1"/>
    <col min="268" max="268" width="4.85546875" style="207" customWidth="1"/>
    <col min="269" max="270" width="7.28515625" style="207" customWidth="1"/>
    <col min="271" max="274" width="10.5703125" style="207" customWidth="1"/>
    <col min="275" max="275" width="9.28515625" style="207" customWidth="1"/>
    <col min="276" max="276" width="9.140625" style="207" customWidth="1"/>
    <col min="277" max="277" width="10.28515625" style="207" customWidth="1"/>
    <col min="278" max="278" width="15.5703125" style="207" customWidth="1"/>
    <col min="279" max="330" width="10.28515625" style="207" customWidth="1"/>
    <col min="331" max="512" width="10.28515625" style="207"/>
    <col min="513" max="513" width="4.28515625" style="207" customWidth="1"/>
    <col min="514" max="514" width="19.5703125" style="207" customWidth="1"/>
    <col min="515" max="515" width="5.7109375" style="207" customWidth="1"/>
    <col min="516" max="516" width="7.42578125" style="207" customWidth="1"/>
    <col min="517" max="517" width="5.7109375" style="207" customWidth="1"/>
    <col min="518" max="518" width="5.28515625" style="207" customWidth="1"/>
    <col min="519" max="519" width="5.7109375" style="207" customWidth="1"/>
    <col min="520" max="520" width="5.28515625" style="207" customWidth="1"/>
    <col min="521" max="521" width="3.85546875" style="207" customWidth="1"/>
    <col min="522" max="522" width="6.7109375" style="207" customWidth="1"/>
    <col min="523" max="523" width="4.140625" style="207" customWidth="1"/>
    <col min="524" max="524" width="4.85546875" style="207" customWidth="1"/>
    <col min="525" max="526" width="7.28515625" style="207" customWidth="1"/>
    <col min="527" max="530" width="10.5703125" style="207" customWidth="1"/>
    <col min="531" max="531" width="9.28515625" style="207" customWidth="1"/>
    <col min="532" max="532" width="9.140625" style="207" customWidth="1"/>
    <col min="533" max="533" width="10.28515625" style="207" customWidth="1"/>
    <col min="534" max="534" width="15.5703125" style="207" customWidth="1"/>
    <col min="535" max="586" width="10.28515625" style="207" customWidth="1"/>
    <col min="587" max="768" width="10.28515625" style="207"/>
    <col min="769" max="769" width="4.28515625" style="207" customWidth="1"/>
    <col min="770" max="770" width="19.5703125" style="207" customWidth="1"/>
    <col min="771" max="771" width="5.7109375" style="207" customWidth="1"/>
    <col min="772" max="772" width="7.42578125" style="207" customWidth="1"/>
    <col min="773" max="773" width="5.7109375" style="207" customWidth="1"/>
    <col min="774" max="774" width="5.28515625" style="207" customWidth="1"/>
    <col min="775" max="775" width="5.7109375" style="207" customWidth="1"/>
    <col min="776" max="776" width="5.28515625" style="207" customWidth="1"/>
    <col min="777" max="777" width="3.85546875" style="207" customWidth="1"/>
    <col min="778" max="778" width="6.7109375" style="207" customWidth="1"/>
    <col min="779" max="779" width="4.140625" style="207" customWidth="1"/>
    <col min="780" max="780" width="4.85546875" style="207" customWidth="1"/>
    <col min="781" max="782" width="7.28515625" style="207" customWidth="1"/>
    <col min="783" max="786" width="10.5703125" style="207" customWidth="1"/>
    <col min="787" max="787" width="9.28515625" style="207" customWidth="1"/>
    <col min="788" max="788" width="9.140625" style="207" customWidth="1"/>
    <col min="789" max="789" width="10.28515625" style="207" customWidth="1"/>
    <col min="790" max="790" width="15.5703125" style="207" customWidth="1"/>
    <col min="791" max="842" width="10.28515625" style="207" customWidth="1"/>
    <col min="843" max="1024" width="10.28515625" style="207"/>
    <col min="1025" max="1025" width="4.28515625" style="207" customWidth="1"/>
    <col min="1026" max="1026" width="19.5703125" style="207" customWidth="1"/>
    <col min="1027" max="1027" width="5.7109375" style="207" customWidth="1"/>
    <col min="1028" max="1028" width="7.42578125" style="207" customWidth="1"/>
    <col min="1029" max="1029" width="5.7109375" style="207" customWidth="1"/>
    <col min="1030" max="1030" width="5.28515625" style="207" customWidth="1"/>
    <col min="1031" max="1031" width="5.7109375" style="207" customWidth="1"/>
    <col min="1032" max="1032" width="5.28515625" style="207" customWidth="1"/>
    <col min="1033" max="1033" width="3.85546875" style="207" customWidth="1"/>
    <col min="1034" max="1034" width="6.7109375" style="207" customWidth="1"/>
    <col min="1035" max="1035" width="4.140625" style="207" customWidth="1"/>
    <col min="1036" max="1036" width="4.85546875" style="207" customWidth="1"/>
    <col min="1037" max="1038" width="7.28515625" style="207" customWidth="1"/>
    <col min="1039" max="1042" width="10.5703125" style="207" customWidth="1"/>
    <col min="1043" max="1043" width="9.28515625" style="207" customWidth="1"/>
    <col min="1044" max="1044" width="9.140625" style="207" customWidth="1"/>
    <col min="1045" max="1045" width="10.28515625" style="207" customWidth="1"/>
    <col min="1046" max="1046" width="15.5703125" style="207" customWidth="1"/>
    <col min="1047" max="1098" width="10.28515625" style="207" customWidth="1"/>
    <col min="1099" max="1280" width="10.28515625" style="207"/>
    <col min="1281" max="1281" width="4.28515625" style="207" customWidth="1"/>
    <col min="1282" max="1282" width="19.5703125" style="207" customWidth="1"/>
    <col min="1283" max="1283" width="5.7109375" style="207" customWidth="1"/>
    <col min="1284" max="1284" width="7.42578125" style="207" customWidth="1"/>
    <col min="1285" max="1285" width="5.7109375" style="207" customWidth="1"/>
    <col min="1286" max="1286" width="5.28515625" style="207" customWidth="1"/>
    <col min="1287" max="1287" width="5.7109375" style="207" customWidth="1"/>
    <col min="1288" max="1288" width="5.28515625" style="207" customWidth="1"/>
    <col min="1289" max="1289" width="3.85546875" style="207" customWidth="1"/>
    <col min="1290" max="1290" width="6.7109375" style="207" customWidth="1"/>
    <col min="1291" max="1291" width="4.140625" style="207" customWidth="1"/>
    <col min="1292" max="1292" width="4.85546875" style="207" customWidth="1"/>
    <col min="1293" max="1294" width="7.28515625" style="207" customWidth="1"/>
    <col min="1295" max="1298" width="10.5703125" style="207" customWidth="1"/>
    <col min="1299" max="1299" width="9.28515625" style="207" customWidth="1"/>
    <col min="1300" max="1300" width="9.140625" style="207" customWidth="1"/>
    <col min="1301" max="1301" width="10.28515625" style="207" customWidth="1"/>
    <col min="1302" max="1302" width="15.5703125" style="207" customWidth="1"/>
    <col min="1303" max="1354" width="10.28515625" style="207" customWidth="1"/>
    <col min="1355" max="1536" width="10.28515625" style="207"/>
    <col min="1537" max="1537" width="4.28515625" style="207" customWidth="1"/>
    <col min="1538" max="1538" width="19.5703125" style="207" customWidth="1"/>
    <col min="1539" max="1539" width="5.7109375" style="207" customWidth="1"/>
    <col min="1540" max="1540" width="7.42578125" style="207" customWidth="1"/>
    <col min="1541" max="1541" width="5.7109375" style="207" customWidth="1"/>
    <col min="1542" max="1542" width="5.28515625" style="207" customWidth="1"/>
    <col min="1543" max="1543" width="5.7109375" style="207" customWidth="1"/>
    <col min="1544" max="1544" width="5.28515625" style="207" customWidth="1"/>
    <col min="1545" max="1545" width="3.85546875" style="207" customWidth="1"/>
    <col min="1546" max="1546" width="6.7109375" style="207" customWidth="1"/>
    <col min="1547" max="1547" width="4.140625" style="207" customWidth="1"/>
    <col min="1548" max="1548" width="4.85546875" style="207" customWidth="1"/>
    <col min="1549" max="1550" width="7.28515625" style="207" customWidth="1"/>
    <col min="1551" max="1554" width="10.5703125" style="207" customWidth="1"/>
    <col min="1555" max="1555" width="9.28515625" style="207" customWidth="1"/>
    <col min="1556" max="1556" width="9.140625" style="207" customWidth="1"/>
    <col min="1557" max="1557" width="10.28515625" style="207" customWidth="1"/>
    <col min="1558" max="1558" width="15.5703125" style="207" customWidth="1"/>
    <col min="1559" max="1610" width="10.28515625" style="207" customWidth="1"/>
    <col min="1611" max="1792" width="10.28515625" style="207"/>
    <col min="1793" max="1793" width="4.28515625" style="207" customWidth="1"/>
    <col min="1794" max="1794" width="19.5703125" style="207" customWidth="1"/>
    <col min="1795" max="1795" width="5.7109375" style="207" customWidth="1"/>
    <col min="1796" max="1796" width="7.42578125" style="207" customWidth="1"/>
    <col min="1797" max="1797" width="5.7109375" style="207" customWidth="1"/>
    <col min="1798" max="1798" width="5.28515625" style="207" customWidth="1"/>
    <col min="1799" max="1799" width="5.7109375" style="207" customWidth="1"/>
    <col min="1800" max="1800" width="5.28515625" style="207" customWidth="1"/>
    <col min="1801" max="1801" width="3.85546875" style="207" customWidth="1"/>
    <col min="1802" max="1802" width="6.7109375" style="207" customWidth="1"/>
    <col min="1803" max="1803" width="4.140625" style="207" customWidth="1"/>
    <col min="1804" max="1804" width="4.85546875" style="207" customWidth="1"/>
    <col min="1805" max="1806" width="7.28515625" style="207" customWidth="1"/>
    <col min="1807" max="1810" width="10.5703125" style="207" customWidth="1"/>
    <col min="1811" max="1811" width="9.28515625" style="207" customWidth="1"/>
    <col min="1812" max="1812" width="9.140625" style="207" customWidth="1"/>
    <col min="1813" max="1813" width="10.28515625" style="207" customWidth="1"/>
    <col min="1814" max="1814" width="15.5703125" style="207" customWidth="1"/>
    <col min="1815" max="1866" width="10.28515625" style="207" customWidth="1"/>
    <col min="1867" max="2048" width="10.28515625" style="207"/>
    <col min="2049" max="2049" width="4.28515625" style="207" customWidth="1"/>
    <col min="2050" max="2050" width="19.5703125" style="207" customWidth="1"/>
    <col min="2051" max="2051" width="5.7109375" style="207" customWidth="1"/>
    <col min="2052" max="2052" width="7.42578125" style="207" customWidth="1"/>
    <col min="2053" max="2053" width="5.7109375" style="207" customWidth="1"/>
    <col min="2054" max="2054" width="5.28515625" style="207" customWidth="1"/>
    <col min="2055" max="2055" width="5.7109375" style="207" customWidth="1"/>
    <col min="2056" max="2056" width="5.28515625" style="207" customWidth="1"/>
    <col min="2057" max="2057" width="3.85546875" style="207" customWidth="1"/>
    <col min="2058" max="2058" width="6.7109375" style="207" customWidth="1"/>
    <col min="2059" max="2059" width="4.140625" style="207" customWidth="1"/>
    <col min="2060" max="2060" width="4.85546875" style="207" customWidth="1"/>
    <col min="2061" max="2062" width="7.28515625" style="207" customWidth="1"/>
    <col min="2063" max="2066" width="10.5703125" style="207" customWidth="1"/>
    <col min="2067" max="2067" width="9.28515625" style="207" customWidth="1"/>
    <col min="2068" max="2068" width="9.140625" style="207" customWidth="1"/>
    <col min="2069" max="2069" width="10.28515625" style="207" customWidth="1"/>
    <col min="2070" max="2070" width="15.5703125" style="207" customWidth="1"/>
    <col min="2071" max="2122" width="10.28515625" style="207" customWidth="1"/>
    <col min="2123" max="2304" width="10.28515625" style="207"/>
    <col min="2305" max="2305" width="4.28515625" style="207" customWidth="1"/>
    <col min="2306" max="2306" width="19.5703125" style="207" customWidth="1"/>
    <col min="2307" max="2307" width="5.7109375" style="207" customWidth="1"/>
    <col min="2308" max="2308" width="7.42578125" style="207" customWidth="1"/>
    <col min="2309" max="2309" width="5.7109375" style="207" customWidth="1"/>
    <col min="2310" max="2310" width="5.28515625" style="207" customWidth="1"/>
    <col min="2311" max="2311" width="5.7109375" style="207" customWidth="1"/>
    <col min="2312" max="2312" width="5.28515625" style="207" customWidth="1"/>
    <col min="2313" max="2313" width="3.85546875" style="207" customWidth="1"/>
    <col min="2314" max="2314" width="6.7109375" style="207" customWidth="1"/>
    <col min="2315" max="2315" width="4.140625" style="207" customWidth="1"/>
    <col min="2316" max="2316" width="4.85546875" style="207" customWidth="1"/>
    <col min="2317" max="2318" width="7.28515625" style="207" customWidth="1"/>
    <col min="2319" max="2322" width="10.5703125" style="207" customWidth="1"/>
    <col min="2323" max="2323" width="9.28515625" style="207" customWidth="1"/>
    <col min="2324" max="2324" width="9.140625" style="207" customWidth="1"/>
    <col min="2325" max="2325" width="10.28515625" style="207" customWidth="1"/>
    <col min="2326" max="2326" width="15.5703125" style="207" customWidth="1"/>
    <col min="2327" max="2378" width="10.28515625" style="207" customWidth="1"/>
    <col min="2379" max="2560" width="10.28515625" style="207"/>
    <col min="2561" max="2561" width="4.28515625" style="207" customWidth="1"/>
    <col min="2562" max="2562" width="19.5703125" style="207" customWidth="1"/>
    <col min="2563" max="2563" width="5.7109375" style="207" customWidth="1"/>
    <col min="2564" max="2564" width="7.42578125" style="207" customWidth="1"/>
    <col min="2565" max="2565" width="5.7109375" style="207" customWidth="1"/>
    <col min="2566" max="2566" width="5.28515625" style="207" customWidth="1"/>
    <col min="2567" max="2567" width="5.7109375" style="207" customWidth="1"/>
    <col min="2568" max="2568" width="5.28515625" style="207" customWidth="1"/>
    <col min="2569" max="2569" width="3.85546875" style="207" customWidth="1"/>
    <col min="2570" max="2570" width="6.7109375" style="207" customWidth="1"/>
    <col min="2571" max="2571" width="4.140625" style="207" customWidth="1"/>
    <col min="2572" max="2572" width="4.85546875" style="207" customWidth="1"/>
    <col min="2573" max="2574" width="7.28515625" style="207" customWidth="1"/>
    <col min="2575" max="2578" width="10.5703125" style="207" customWidth="1"/>
    <col min="2579" max="2579" width="9.28515625" style="207" customWidth="1"/>
    <col min="2580" max="2580" width="9.140625" style="207" customWidth="1"/>
    <col min="2581" max="2581" width="10.28515625" style="207" customWidth="1"/>
    <col min="2582" max="2582" width="15.5703125" style="207" customWidth="1"/>
    <col min="2583" max="2634" width="10.28515625" style="207" customWidth="1"/>
    <col min="2635" max="2816" width="10.28515625" style="207"/>
    <col min="2817" max="2817" width="4.28515625" style="207" customWidth="1"/>
    <col min="2818" max="2818" width="19.5703125" style="207" customWidth="1"/>
    <col min="2819" max="2819" width="5.7109375" style="207" customWidth="1"/>
    <col min="2820" max="2820" width="7.42578125" style="207" customWidth="1"/>
    <col min="2821" max="2821" width="5.7109375" style="207" customWidth="1"/>
    <col min="2822" max="2822" width="5.28515625" style="207" customWidth="1"/>
    <col min="2823" max="2823" width="5.7109375" style="207" customWidth="1"/>
    <col min="2824" max="2824" width="5.28515625" style="207" customWidth="1"/>
    <col min="2825" max="2825" width="3.85546875" style="207" customWidth="1"/>
    <col min="2826" max="2826" width="6.7109375" style="207" customWidth="1"/>
    <col min="2827" max="2827" width="4.140625" style="207" customWidth="1"/>
    <col min="2828" max="2828" width="4.85546875" style="207" customWidth="1"/>
    <col min="2829" max="2830" width="7.28515625" style="207" customWidth="1"/>
    <col min="2831" max="2834" width="10.5703125" style="207" customWidth="1"/>
    <col min="2835" max="2835" width="9.28515625" style="207" customWidth="1"/>
    <col min="2836" max="2836" width="9.140625" style="207" customWidth="1"/>
    <col min="2837" max="2837" width="10.28515625" style="207" customWidth="1"/>
    <col min="2838" max="2838" width="15.5703125" style="207" customWidth="1"/>
    <col min="2839" max="2890" width="10.28515625" style="207" customWidth="1"/>
    <col min="2891" max="3072" width="10.28515625" style="207"/>
    <col min="3073" max="3073" width="4.28515625" style="207" customWidth="1"/>
    <col min="3074" max="3074" width="19.5703125" style="207" customWidth="1"/>
    <col min="3075" max="3075" width="5.7109375" style="207" customWidth="1"/>
    <col min="3076" max="3076" width="7.42578125" style="207" customWidth="1"/>
    <col min="3077" max="3077" width="5.7109375" style="207" customWidth="1"/>
    <col min="3078" max="3078" width="5.28515625" style="207" customWidth="1"/>
    <col min="3079" max="3079" width="5.7109375" style="207" customWidth="1"/>
    <col min="3080" max="3080" width="5.28515625" style="207" customWidth="1"/>
    <col min="3081" max="3081" width="3.85546875" style="207" customWidth="1"/>
    <col min="3082" max="3082" width="6.7109375" style="207" customWidth="1"/>
    <col min="3083" max="3083" width="4.140625" style="207" customWidth="1"/>
    <col min="3084" max="3084" width="4.85546875" style="207" customWidth="1"/>
    <col min="3085" max="3086" width="7.28515625" style="207" customWidth="1"/>
    <col min="3087" max="3090" width="10.5703125" style="207" customWidth="1"/>
    <col min="3091" max="3091" width="9.28515625" style="207" customWidth="1"/>
    <col min="3092" max="3092" width="9.140625" style="207" customWidth="1"/>
    <col min="3093" max="3093" width="10.28515625" style="207" customWidth="1"/>
    <col min="3094" max="3094" width="15.5703125" style="207" customWidth="1"/>
    <col min="3095" max="3146" width="10.28515625" style="207" customWidth="1"/>
    <col min="3147" max="3328" width="10.28515625" style="207"/>
    <col min="3329" max="3329" width="4.28515625" style="207" customWidth="1"/>
    <col min="3330" max="3330" width="19.5703125" style="207" customWidth="1"/>
    <col min="3331" max="3331" width="5.7109375" style="207" customWidth="1"/>
    <col min="3332" max="3332" width="7.42578125" style="207" customWidth="1"/>
    <col min="3333" max="3333" width="5.7109375" style="207" customWidth="1"/>
    <col min="3334" max="3334" width="5.28515625" style="207" customWidth="1"/>
    <col min="3335" max="3335" width="5.7109375" style="207" customWidth="1"/>
    <col min="3336" max="3336" width="5.28515625" style="207" customWidth="1"/>
    <col min="3337" max="3337" width="3.85546875" style="207" customWidth="1"/>
    <col min="3338" max="3338" width="6.7109375" style="207" customWidth="1"/>
    <col min="3339" max="3339" width="4.140625" style="207" customWidth="1"/>
    <col min="3340" max="3340" width="4.85546875" style="207" customWidth="1"/>
    <col min="3341" max="3342" width="7.28515625" style="207" customWidth="1"/>
    <col min="3343" max="3346" width="10.5703125" style="207" customWidth="1"/>
    <col min="3347" max="3347" width="9.28515625" style="207" customWidth="1"/>
    <col min="3348" max="3348" width="9.140625" style="207" customWidth="1"/>
    <col min="3349" max="3349" width="10.28515625" style="207" customWidth="1"/>
    <col min="3350" max="3350" width="15.5703125" style="207" customWidth="1"/>
    <col min="3351" max="3402" width="10.28515625" style="207" customWidth="1"/>
    <col min="3403" max="3584" width="10.28515625" style="207"/>
    <col min="3585" max="3585" width="4.28515625" style="207" customWidth="1"/>
    <col min="3586" max="3586" width="19.5703125" style="207" customWidth="1"/>
    <col min="3587" max="3587" width="5.7109375" style="207" customWidth="1"/>
    <col min="3588" max="3588" width="7.42578125" style="207" customWidth="1"/>
    <col min="3589" max="3589" width="5.7109375" style="207" customWidth="1"/>
    <col min="3590" max="3590" width="5.28515625" style="207" customWidth="1"/>
    <col min="3591" max="3591" width="5.7109375" style="207" customWidth="1"/>
    <col min="3592" max="3592" width="5.28515625" style="207" customWidth="1"/>
    <col min="3593" max="3593" width="3.85546875" style="207" customWidth="1"/>
    <col min="3594" max="3594" width="6.7109375" style="207" customWidth="1"/>
    <col min="3595" max="3595" width="4.140625" style="207" customWidth="1"/>
    <col min="3596" max="3596" width="4.85546875" style="207" customWidth="1"/>
    <col min="3597" max="3598" width="7.28515625" style="207" customWidth="1"/>
    <col min="3599" max="3602" width="10.5703125" style="207" customWidth="1"/>
    <col min="3603" max="3603" width="9.28515625" style="207" customWidth="1"/>
    <col min="3604" max="3604" width="9.140625" style="207" customWidth="1"/>
    <col min="3605" max="3605" width="10.28515625" style="207" customWidth="1"/>
    <col min="3606" max="3606" width="15.5703125" style="207" customWidth="1"/>
    <col min="3607" max="3658" width="10.28515625" style="207" customWidth="1"/>
    <col min="3659" max="3840" width="10.28515625" style="207"/>
    <col min="3841" max="3841" width="4.28515625" style="207" customWidth="1"/>
    <col min="3842" max="3842" width="19.5703125" style="207" customWidth="1"/>
    <col min="3843" max="3843" width="5.7109375" style="207" customWidth="1"/>
    <col min="3844" max="3844" width="7.42578125" style="207" customWidth="1"/>
    <col min="3845" max="3845" width="5.7109375" style="207" customWidth="1"/>
    <col min="3846" max="3846" width="5.28515625" style="207" customWidth="1"/>
    <col min="3847" max="3847" width="5.7109375" style="207" customWidth="1"/>
    <col min="3848" max="3848" width="5.28515625" style="207" customWidth="1"/>
    <col min="3849" max="3849" width="3.85546875" style="207" customWidth="1"/>
    <col min="3850" max="3850" width="6.7109375" style="207" customWidth="1"/>
    <col min="3851" max="3851" width="4.140625" style="207" customWidth="1"/>
    <col min="3852" max="3852" width="4.85546875" style="207" customWidth="1"/>
    <col min="3853" max="3854" width="7.28515625" style="207" customWidth="1"/>
    <col min="3855" max="3858" width="10.5703125" style="207" customWidth="1"/>
    <col min="3859" max="3859" width="9.28515625" style="207" customWidth="1"/>
    <col min="3860" max="3860" width="9.140625" style="207" customWidth="1"/>
    <col min="3861" max="3861" width="10.28515625" style="207" customWidth="1"/>
    <col min="3862" max="3862" width="15.5703125" style="207" customWidth="1"/>
    <col min="3863" max="3914" width="10.28515625" style="207" customWidth="1"/>
    <col min="3915" max="4096" width="10.28515625" style="207"/>
    <col min="4097" max="4097" width="4.28515625" style="207" customWidth="1"/>
    <col min="4098" max="4098" width="19.5703125" style="207" customWidth="1"/>
    <col min="4099" max="4099" width="5.7109375" style="207" customWidth="1"/>
    <col min="4100" max="4100" width="7.42578125" style="207" customWidth="1"/>
    <col min="4101" max="4101" width="5.7109375" style="207" customWidth="1"/>
    <col min="4102" max="4102" width="5.28515625" style="207" customWidth="1"/>
    <col min="4103" max="4103" width="5.7109375" style="207" customWidth="1"/>
    <col min="4104" max="4104" width="5.28515625" style="207" customWidth="1"/>
    <col min="4105" max="4105" width="3.85546875" style="207" customWidth="1"/>
    <col min="4106" max="4106" width="6.7109375" style="207" customWidth="1"/>
    <col min="4107" max="4107" width="4.140625" style="207" customWidth="1"/>
    <col min="4108" max="4108" width="4.85546875" style="207" customWidth="1"/>
    <col min="4109" max="4110" width="7.28515625" style="207" customWidth="1"/>
    <col min="4111" max="4114" width="10.5703125" style="207" customWidth="1"/>
    <col min="4115" max="4115" width="9.28515625" style="207" customWidth="1"/>
    <col min="4116" max="4116" width="9.140625" style="207" customWidth="1"/>
    <col min="4117" max="4117" width="10.28515625" style="207" customWidth="1"/>
    <col min="4118" max="4118" width="15.5703125" style="207" customWidth="1"/>
    <col min="4119" max="4170" width="10.28515625" style="207" customWidth="1"/>
    <col min="4171" max="4352" width="10.28515625" style="207"/>
    <col min="4353" max="4353" width="4.28515625" style="207" customWidth="1"/>
    <col min="4354" max="4354" width="19.5703125" style="207" customWidth="1"/>
    <col min="4355" max="4355" width="5.7109375" style="207" customWidth="1"/>
    <col min="4356" max="4356" width="7.42578125" style="207" customWidth="1"/>
    <col min="4357" max="4357" width="5.7109375" style="207" customWidth="1"/>
    <col min="4358" max="4358" width="5.28515625" style="207" customWidth="1"/>
    <col min="4359" max="4359" width="5.7109375" style="207" customWidth="1"/>
    <col min="4360" max="4360" width="5.28515625" style="207" customWidth="1"/>
    <col min="4361" max="4361" width="3.85546875" style="207" customWidth="1"/>
    <col min="4362" max="4362" width="6.7109375" style="207" customWidth="1"/>
    <col min="4363" max="4363" width="4.140625" style="207" customWidth="1"/>
    <col min="4364" max="4364" width="4.85546875" style="207" customWidth="1"/>
    <col min="4365" max="4366" width="7.28515625" style="207" customWidth="1"/>
    <col min="4367" max="4370" width="10.5703125" style="207" customWidth="1"/>
    <col min="4371" max="4371" width="9.28515625" style="207" customWidth="1"/>
    <col min="4372" max="4372" width="9.140625" style="207" customWidth="1"/>
    <col min="4373" max="4373" width="10.28515625" style="207" customWidth="1"/>
    <col min="4374" max="4374" width="15.5703125" style="207" customWidth="1"/>
    <col min="4375" max="4426" width="10.28515625" style="207" customWidth="1"/>
    <col min="4427" max="4608" width="10.28515625" style="207"/>
    <col min="4609" max="4609" width="4.28515625" style="207" customWidth="1"/>
    <col min="4610" max="4610" width="19.5703125" style="207" customWidth="1"/>
    <col min="4611" max="4611" width="5.7109375" style="207" customWidth="1"/>
    <col min="4612" max="4612" width="7.42578125" style="207" customWidth="1"/>
    <col min="4613" max="4613" width="5.7109375" style="207" customWidth="1"/>
    <col min="4614" max="4614" width="5.28515625" style="207" customWidth="1"/>
    <col min="4615" max="4615" width="5.7109375" style="207" customWidth="1"/>
    <col min="4616" max="4616" width="5.28515625" style="207" customWidth="1"/>
    <col min="4617" max="4617" width="3.85546875" style="207" customWidth="1"/>
    <col min="4618" max="4618" width="6.7109375" style="207" customWidth="1"/>
    <col min="4619" max="4619" width="4.140625" style="207" customWidth="1"/>
    <col min="4620" max="4620" width="4.85546875" style="207" customWidth="1"/>
    <col min="4621" max="4622" width="7.28515625" style="207" customWidth="1"/>
    <col min="4623" max="4626" width="10.5703125" style="207" customWidth="1"/>
    <col min="4627" max="4627" width="9.28515625" style="207" customWidth="1"/>
    <col min="4628" max="4628" width="9.140625" style="207" customWidth="1"/>
    <col min="4629" max="4629" width="10.28515625" style="207" customWidth="1"/>
    <col min="4630" max="4630" width="15.5703125" style="207" customWidth="1"/>
    <col min="4631" max="4682" width="10.28515625" style="207" customWidth="1"/>
    <col min="4683" max="4864" width="10.28515625" style="207"/>
    <col min="4865" max="4865" width="4.28515625" style="207" customWidth="1"/>
    <col min="4866" max="4866" width="19.5703125" style="207" customWidth="1"/>
    <col min="4867" max="4867" width="5.7109375" style="207" customWidth="1"/>
    <col min="4868" max="4868" width="7.42578125" style="207" customWidth="1"/>
    <col min="4869" max="4869" width="5.7109375" style="207" customWidth="1"/>
    <col min="4870" max="4870" width="5.28515625" style="207" customWidth="1"/>
    <col min="4871" max="4871" width="5.7109375" style="207" customWidth="1"/>
    <col min="4872" max="4872" width="5.28515625" style="207" customWidth="1"/>
    <col min="4873" max="4873" width="3.85546875" style="207" customWidth="1"/>
    <col min="4874" max="4874" width="6.7109375" style="207" customWidth="1"/>
    <col min="4875" max="4875" width="4.140625" style="207" customWidth="1"/>
    <col min="4876" max="4876" width="4.85546875" style="207" customWidth="1"/>
    <col min="4877" max="4878" width="7.28515625" style="207" customWidth="1"/>
    <col min="4879" max="4882" width="10.5703125" style="207" customWidth="1"/>
    <col min="4883" max="4883" width="9.28515625" style="207" customWidth="1"/>
    <col min="4884" max="4884" width="9.140625" style="207" customWidth="1"/>
    <col min="4885" max="4885" width="10.28515625" style="207" customWidth="1"/>
    <col min="4886" max="4886" width="15.5703125" style="207" customWidth="1"/>
    <col min="4887" max="4938" width="10.28515625" style="207" customWidth="1"/>
    <col min="4939" max="5120" width="10.28515625" style="207"/>
    <col min="5121" max="5121" width="4.28515625" style="207" customWidth="1"/>
    <col min="5122" max="5122" width="19.5703125" style="207" customWidth="1"/>
    <col min="5123" max="5123" width="5.7109375" style="207" customWidth="1"/>
    <col min="5124" max="5124" width="7.42578125" style="207" customWidth="1"/>
    <col min="5125" max="5125" width="5.7109375" style="207" customWidth="1"/>
    <col min="5126" max="5126" width="5.28515625" style="207" customWidth="1"/>
    <col min="5127" max="5127" width="5.7109375" style="207" customWidth="1"/>
    <col min="5128" max="5128" width="5.28515625" style="207" customWidth="1"/>
    <col min="5129" max="5129" width="3.85546875" style="207" customWidth="1"/>
    <col min="5130" max="5130" width="6.7109375" style="207" customWidth="1"/>
    <col min="5131" max="5131" width="4.140625" style="207" customWidth="1"/>
    <col min="5132" max="5132" width="4.85546875" style="207" customWidth="1"/>
    <col min="5133" max="5134" width="7.28515625" style="207" customWidth="1"/>
    <col min="5135" max="5138" width="10.5703125" style="207" customWidth="1"/>
    <col min="5139" max="5139" width="9.28515625" style="207" customWidth="1"/>
    <col min="5140" max="5140" width="9.140625" style="207" customWidth="1"/>
    <col min="5141" max="5141" width="10.28515625" style="207" customWidth="1"/>
    <col min="5142" max="5142" width="15.5703125" style="207" customWidth="1"/>
    <col min="5143" max="5194" width="10.28515625" style="207" customWidth="1"/>
    <col min="5195" max="5376" width="10.28515625" style="207"/>
    <col min="5377" max="5377" width="4.28515625" style="207" customWidth="1"/>
    <col min="5378" max="5378" width="19.5703125" style="207" customWidth="1"/>
    <col min="5379" max="5379" width="5.7109375" style="207" customWidth="1"/>
    <col min="5380" max="5380" width="7.42578125" style="207" customWidth="1"/>
    <col min="5381" max="5381" width="5.7109375" style="207" customWidth="1"/>
    <col min="5382" max="5382" width="5.28515625" style="207" customWidth="1"/>
    <col min="5383" max="5383" width="5.7109375" style="207" customWidth="1"/>
    <col min="5384" max="5384" width="5.28515625" style="207" customWidth="1"/>
    <col min="5385" max="5385" width="3.85546875" style="207" customWidth="1"/>
    <col min="5386" max="5386" width="6.7109375" style="207" customWidth="1"/>
    <col min="5387" max="5387" width="4.140625" style="207" customWidth="1"/>
    <col min="5388" max="5388" width="4.85546875" style="207" customWidth="1"/>
    <col min="5389" max="5390" width="7.28515625" style="207" customWidth="1"/>
    <col min="5391" max="5394" width="10.5703125" style="207" customWidth="1"/>
    <col min="5395" max="5395" width="9.28515625" style="207" customWidth="1"/>
    <col min="5396" max="5396" width="9.140625" style="207" customWidth="1"/>
    <col min="5397" max="5397" width="10.28515625" style="207" customWidth="1"/>
    <col min="5398" max="5398" width="15.5703125" style="207" customWidth="1"/>
    <col min="5399" max="5450" width="10.28515625" style="207" customWidth="1"/>
    <col min="5451" max="5632" width="10.28515625" style="207"/>
    <col min="5633" max="5633" width="4.28515625" style="207" customWidth="1"/>
    <col min="5634" max="5634" width="19.5703125" style="207" customWidth="1"/>
    <col min="5635" max="5635" width="5.7109375" style="207" customWidth="1"/>
    <col min="5636" max="5636" width="7.42578125" style="207" customWidth="1"/>
    <col min="5637" max="5637" width="5.7109375" style="207" customWidth="1"/>
    <col min="5638" max="5638" width="5.28515625" style="207" customWidth="1"/>
    <col min="5639" max="5639" width="5.7109375" style="207" customWidth="1"/>
    <col min="5640" max="5640" width="5.28515625" style="207" customWidth="1"/>
    <col min="5641" max="5641" width="3.85546875" style="207" customWidth="1"/>
    <col min="5642" max="5642" width="6.7109375" style="207" customWidth="1"/>
    <col min="5643" max="5643" width="4.140625" style="207" customWidth="1"/>
    <col min="5644" max="5644" width="4.85546875" style="207" customWidth="1"/>
    <col min="5645" max="5646" width="7.28515625" style="207" customWidth="1"/>
    <col min="5647" max="5650" width="10.5703125" style="207" customWidth="1"/>
    <col min="5651" max="5651" width="9.28515625" style="207" customWidth="1"/>
    <col min="5652" max="5652" width="9.140625" style="207" customWidth="1"/>
    <col min="5653" max="5653" width="10.28515625" style="207" customWidth="1"/>
    <col min="5654" max="5654" width="15.5703125" style="207" customWidth="1"/>
    <col min="5655" max="5706" width="10.28515625" style="207" customWidth="1"/>
    <col min="5707" max="5888" width="10.28515625" style="207"/>
    <col min="5889" max="5889" width="4.28515625" style="207" customWidth="1"/>
    <col min="5890" max="5890" width="19.5703125" style="207" customWidth="1"/>
    <col min="5891" max="5891" width="5.7109375" style="207" customWidth="1"/>
    <col min="5892" max="5892" width="7.42578125" style="207" customWidth="1"/>
    <col min="5893" max="5893" width="5.7109375" style="207" customWidth="1"/>
    <col min="5894" max="5894" width="5.28515625" style="207" customWidth="1"/>
    <col min="5895" max="5895" width="5.7109375" style="207" customWidth="1"/>
    <col min="5896" max="5896" width="5.28515625" style="207" customWidth="1"/>
    <col min="5897" max="5897" width="3.85546875" style="207" customWidth="1"/>
    <col min="5898" max="5898" width="6.7109375" style="207" customWidth="1"/>
    <col min="5899" max="5899" width="4.140625" style="207" customWidth="1"/>
    <col min="5900" max="5900" width="4.85546875" style="207" customWidth="1"/>
    <col min="5901" max="5902" width="7.28515625" style="207" customWidth="1"/>
    <col min="5903" max="5906" width="10.5703125" style="207" customWidth="1"/>
    <col min="5907" max="5907" width="9.28515625" style="207" customWidth="1"/>
    <col min="5908" max="5908" width="9.140625" style="207" customWidth="1"/>
    <col min="5909" max="5909" width="10.28515625" style="207" customWidth="1"/>
    <col min="5910" max="5910" width="15.5703125" style="207" customWidth="1"/>
    <col min="5911" max="5962" width="10.28515625" style="207" customWidth="1"/>
    <col min="5963" max="6144" width="10.28515625" style="207"/>
    <col min="6145" max="6145" width="4.28515625" style="207" customWidth="1"/>
    <col min="6146" max="6146" width="19.5703125" style="207" customWidth="1"/>
    <col min="6147" max="6147" width="5.7109375" style="207" customWidth="1"/>
    <col min="6148" max="6148" width="7.42578125" style="207" customWidth="1"/>
    <col min="6149" max="6149" width="5.7109375" style="207" customWidth="1"/>
    <col min="6150" max="6150" width="5.28515625" style="207" customWidth="1"/>
    <col min="6151" max="6151" width="5.7109375" style="207" customWidth="1"/>
    <col min="6152" max="6152" width="5.28515625" style="207" customWidth="1"/>
    <col min="6153" max="6153" width="3.85546875" style="207" customWidth="1"/>
    <col min="6154" max="6154" width="6.7109375" style="207" customWidth="1"/>
    <col min="6155" max="6155" width="4.140625" style="207" customWidth="1"/>
    <col min="6156" max="6156" width="4.85546875" style="207" customWidth="1"/>
    <col min="6157" max="6158" width="7.28515625" style="207" customWidth="1"/>
    <col min="6159" max="6162" width="10.5703125" style="207" customWidth="1"/>
    <col min="6163" max="6163" width="9.28515625" style="207" customWidth="1"/>
    <col min="6164" max="6164" width="9.140625" style="207" customWidth="1"/>
    <col min="6165" max="6165" width="10.28515625" style="207" customWidth="1"/>
    <col min="6166" max="6166" width="15.5703125" style="207" customWidth="1"/>
    <col min="6167" max="6218" width="10.28515625" style="207" customWidth="1"/>
    <col min="6219" max="6400" width="10.28515625" style="207"/>
    <col min="6401" max="6401" width="4.28515625" style="207" customWidth="1"/>
    <col min="6402" max="6402" width="19.5703125" style="207" customWidth="1"/>
    <col min="6403" max="6403" width="5.7109375" style="207" customWidth="1"/>
    <col min="6404" max="6404" width="7.42578125" style="207" customWidth="1"/>
    <col min="6405" max="6405" width="5.7109375" style="207" customWidth="1"/>
    <col min="6406" max="6406" width="5.28515625" style="207" customWidth="1"/>
    <col min="6407" max="6407" width="5.7109375" style="207" customWidth="1"/>
    <col min="6408" max="6408" width="5.28515625" style="207" customWidth="1"/>
    <col min="6409" max="6409" width="3.85546875" style="207" customWidth="1"/>
    <col min="6410" max="6410" width="6.7109375" style="207" customWidth="1"/>
    <col min="6411" max="6411" width="4.140625" style="207" customWidth="1"/>
    <col min="6412" max="6412" width="4.85546875" style="207" customWidth="1"/>
    <col min="6413" max="6414" width="7.28515625" style="207" customWidth="1"/>
    <col min="6415" max="6418" width="10.5703125" style="207" customWidth="1"/>
    <col min="6419" max="6419" width="9.28515625" style="207" customWidth="1"/>
    <col min="6420" max="6420" width="9.140625" style="207" customWidth="1"/>
    <col min="6421" max="6421" width="10.28515625" style="207" customWidth="1"/>
    <col min="6422" max="6422" width="15.5703125" style="207" customWidth="1"/>
    <col min="6423" max="6474" width="10.28515625" style="207" customWidth="1"/>
    <col min="6475" max="6656" width="10.28515625" style="207"/>
    <col min="6657" max="6657" width="4.28515625" style="207" customWidth="1"/>
    <col min="6658" max="6658" width="19.5703125" style="207" customWidth="1"/>
    <col min="6659" max="6659" width="5.7109375" style="207" customWidth="1"/>
    <col min="6660" max="6660" width="7.42578125" style="207" customWidth="1"/>
    <col min="6661" max="6661" width="5.7109375" style="207" customWidth="1"/>
    <col min="6662" max="6662" width="5.28515625" style="207" customWidth="1"/>
    <col min="6663" max="6663" width="5.7109375" style="207" customWidth="1"/>
    <col min="6664" max="6664" width="5.28515625" style="207" customWidth="1"/>
    <col min="6665" max="6665" width="3.85546875" style="207" customWidth="1"/>
    <col min="6666" max="6666" width="6.7109375" style="207" customWidth="1"/>
    <col min="6667" max="6667" width="4.140625" style="207" customWidth="1"/>
    <col min="6668" max="6668" width="4.85546875" style="207" customWidth="1"/>
    <col min="6669" max="6670" width="7.28515625" style="207" customWidth="1"/>
    <col min="6671" max="6674" width="10.5703125" style="207" customWidth="1"/>
    <col min="6675" max="6675" width="9.28515625" style="207" customWidth="1"/>
    <col min="6676" max="6676" width="9.140625" style="207" customWidth="1"/>
    <col min="6677" max="6677" width="10.28515625" style="207" customWidth="1"/>
    <col min="6678" max="6678" width="15.5703125" style="207" customWidth="1"/>
    <col min="6679" max="6730" width="10.28515625" style="207" customWidth="1"/>
    <col min="6731" max="6912" width="10.28515625" style="207"/>
    <col min="6913" max="6913" width="4.28515625" style="207" customWidth="1"/>
    <col min="6914" max="6914" width="19.5703125" style="207" customWidth="1"/>
    <col min="6915" max="6915" width="5.7109375" style="207" customWidth="1"/>
    <col min="6916" max="6916" width="7.42578125" style="207" customWidth="1"/>
    <col min="6917" max="6917" width="5.7109375" style="207" customWidth="1"/>
    <col min="6918" max="6918" width="5.28515625" style="207" customWidth="1"/>
    <col min="6919" max="6919" width="5.7109375" style="207" customWidth="1"/>
    <col min="6920" max="6920" width="5.28515625" style="207" customWidth="1"/>
    <col min="6921" max="6921" width="3.85546875" style="207" customWidth="1"/>
    <col min="6922" max="6922" width="6.7109375" style="207" customWidth="1"/>
    <col min="6923" max="6923" width="4.140625" style="207" customWidth="1"/>
    <col min="6924" max="6924" width="4.85546875" style="207" customWidth="1"/>
    <col min="6925" max="6926" width="7.28515625" style="207" customWidth="1"/>
    <col min="6927" max="6930" width="10.5703125" style="207" customWidth="1"/>
    <col min="6931" max="6931" width="9.28515625" style="207" customWidth="1"/>
    <col min="6932" max="6932" width="9.140625" style="207" customWidth="1"/>
    <col min="6933" max="6933" width="10.28515625" style="207" customWidth="1"/>
    <col min="6934" max="6934" width="15.5703125" style="207" customWidth="1"/>
    <col min="6935" max="6986" width="10.28515625" style="207" customWidth="1"/>
    <col min="6987" max="7168" width="10.28515625" style="207"/>
    <col min="7169" max="7169" width="4.28515625" style="207" customWidth="1"/>
    <col min="7170" max="7170" width="19.5703125" style="207" customWidth="1"/>
    <col min="7171" max="7171" width="5.7109375" style="207" customWidth="1"/>
    <col min="7172" max="7172" width="7.42578125" style="207" customWidth="1"/>
    <col min="7173" max="7173" width="5.7109375" style="207" customWidth="1"/>
    <col min="7174" max="7174" width="5.28515625" style="207" customWidth="1"/>
    <col min="7175" max="7175" width="5.7109375" style="207" customWidth="1"/>
    <col min="7176" max="7176" width="5.28515625" style="207" customWidth="1"/>
    <col min="7177" max="7177" width="3.85546875" style="207" customWidth="1"/>
    <col min="7178" max="7178" width="6.7109375" style="207" customWidth="1"/>
    <col min="7179" max="7179" width="4.140625" style="207" customWidth="1"/>
    <col min="7180" max="7180" width="4.85546875" style="207" customWidth="1"/>
    <col min="7181" max="7182" width="7.28515625" style="207" customWidth="1"/>
    <col min="7183" max="7186" width="10.5703125" style="207" customWidth="1"/>
    <col min="7187" max="7187" width="9.28515625" style="207" customWidth="1"/>
    <col min="7188" max="7188" width="9.140625" style="207" customWidth="1"/>
    <col min="7189" max="7189" width="10.28515625" style="207" customWidth="1"/>
    <col min="7190" max="7190" width="15.5703125" style="207" customWidth="1"/>
    <col min="7191" max="7242" width="10.28515625" style="207" customWidth="1"/>
    <col min="7243" max="7424" width="10.28515625" style="207"/>
    <col min="7425" max="7425" width="4.28515625" style="207" customWidth="1"/>
    <col min="7426" max="7426" width="19.5703125" style="207" customWidth="1"/>
    <col min="7427" max="7427" width="5.7109375" style="207" customWidth="1"/>
    <col min="7428" max="7428" width="7.42578125" style="207" customWidth="1"/>
    <col min="7429" max="7429" width="5.7109375" style="207" customWidth="1"/>
    <col min="7430" max="7430" width="5.28515625" style="207" customWidth="1"/>
    <col min="7431" max="7431" width="5.7109375" style="207" customWidth="1"/>
    <col min="7432" max="7432" width="5.28515625" style="207" customWidth="1"/>
    <col min="7433" max="7433" width="3.85546875" style="207" customWidth="1"/>
    <col min="7434" max="7434" width="6.7109375" style="207" customWidth="1"/>
    <col min="7435" max="7435" width="4.140625" style="207" customWidth="1"/>
    <col min="7436" max="7436" width="4.85546875" style="207" customWidth="1"/>
    <col min="7437" max="7438" width="7.28515625" style="207" customWidth="1"/>
    <col min="7439" max="7442" width="10.5703125" style="207" customWidth="1"/>
    <col min="7443" max="7443" width="9.28515625" style="207" customWidth="1"/>
    <col min="7444" max="7444" width="9.140625" style="207" customWidth="1"/>
    <col min="7445" max="7445" width="10.28515625" style="207" customWidth="1"/>
    <col min="7446" max="7446" width="15.5703125" style="207" customWidth="1"/>
    <col min="7447" max="7498" width="10.28515625" style="207" customWidth="1"/>
    <col min="7499" max="7680" width="10.28515625" style="207"/>
    <col min="7681" max="7681" width="4.28515625" style="207" customWidth="1"/>
    <col min="7682" max="7682" width="19.5703125" style="207" customWidth="1"/>
    <col min="7683" max="7683" width="5.7109375" style="207" customWidth="1"/>
    <col min="7684" max="7684" width="7.42578125" style="207" customWidth="1"/>
    <col min="7685" max="7685" width="5.7109375" style="207" customWidth="1"/>
    <col min="7686" max="7686" width="5.28515625" style="207" customWidth="1"/>
    <col min="7687" max="7687" width="5.7109375" style="207" customWidth="1"/>
    <col min="7688" max="7688" width="5.28515625" style="207" customWidth="1"/>
    <col min="7689" max="7689" width="3.85546875" style="207" customWidth="1"/>
    <col min="7690" max="7690" width="6.7109375" style="207" customWidth="1"/>
    <col min="7691" max="7691" width="4.140625" style="207" customWidth="1"/>
    <col min="7692" max="7692" width="4.85546875" style="207" customWidth="1"/>
    <col min="7693" max="7694" width="7.28515625" style="207" customWidth="1"/>
    <col min="7695" max="7698" width="10.5703125" style="207" customWidth="1"/>
    <col min="7699" max="7699" width="9.28515625" style="207" customWidth="1"/>
    <col min="7700" max="7700" width="9.140625" style="207" customWidth="1"/>
    <col min="7701" max="7701" width="10.28515625" style="207" customWidth="1"/>
    <col min="7702" max="7702" width="15.5703125" style="207" customWidth="1"/>
    <col min="7703" max="7754" width="10.28515625" style="207" customWidth="1"/>
    <col min="7755" max="7936" width="10.28515625" style="207"/>
    <col min="7937" max="7937" width="4.28515625" style="207" customWidth="1"/>
    <col min="7938" max="7938" width="19.5703125" style="207" customWidth="1"/>
    <col min="7939" max="7939" width="5.7109375" style="207" customWidth="1"/>
    <col min="7940" max="7940" width="7.42578125" style="207" customWidth="1"/>
    <col min="7941" max="7941" width="5.7109375" style="207" customWidth="1"/>
    <col min="7942" max="7942" width="5.28515625" style="207" customWidth="1"/>
    <col min="7943" max="7943" width="5.7109375" style="207" customWidth="1"/>
    <col min="7944" max="7944" width="5.28515625" style="207" customWidth="1"/>
    <col min="7945" max="7945" width="3.85546875" style="207" customWidth="1"/>
    <col min="7946" max="7946" width="6.7109375" style="207" customWidth="1"/>
    <col min="7947" max="7947" width="4.140625" style="207" customWidth="1"/>
    <col min="7948" max="7948" width="4.85546875" style="207" customWidth="1"/>
    <col min="7949" max="7950" width="7.28515625" style="207" customWidth="1"/>
    <col min="7951" max="7954" width="10.5703125" style="207" customWidth="1"/>
    <col min="7955" max="7955" width="9.28515625" style="207" customWidth="1"/>
    <col min="7956" max="7956" width="9.140625" style="207" customWidth="1"/>
    <col min="7957" max="7957" width="10.28515625" style="207" customWidth="1"/>
    <col min="7958" max="7958" width="15.5703125" style="207" customWidth="1"/>
    <col min="7959" max="8010" width="10.28515625" style="207" customWidth="1"/>
    <col min="8011" max="8192" width="10.28515625" style="207"/>
    <col min="8193" max="8193" width="4.28515625" style="207" customWidth="1"/>
    <col min="8194" max="8194" width="19.5703125" style="207" customWidth="1"/>
    <col min="8195" max="8195" width="5.7109375" style="207" customWidth="1"/>
    <col min="8196" max="8196" width="7.42578125" style="207" customWidth="1"/>
    <col min="8197" max="8197" width="5.7109375" style="207" customWidth="1"/>
    <col min="8198" max="8198" width="5.28515625" style="207" customWidth="1"/>
    <col min="8199" max="8199" width="5.7109375" style="207" customWidth="1"/>
    <col min="8200" max="8200" width="5.28515625" style="207" customWidth="1"/>
    <col min="8201" max="8201" width="3.85546875" style="207" customWidth="1"/>
    <col min="8202" max="8202" width="6.7109375" style="207" customWidth="1"/>
    <col min="8203" max="8203" width="4.140625" style="207" customWidth="1"/>
    <col min="8204" max="8204" width="4.85546875" style="207" customWidth="1"/>
    <col min="8205" max="8206" width="7.28515625" style="207" customWidth="1"/>
    <col min="8207" max="8210" width="10.5703125" style="207" customWidth="1"/>
    <col min="8211" max="8211" width="9.28515625" style="207" customWidth="1"/>
    <col min="8212" max="8212" width="9.140625" style="207" customWidth="1"/>
    <col min="8213" max="8213" width="10.28515625" style="207" customWidth="1"/>
    <col min="8214" max="8214" width="15.5703125" style="207" customWidth="1"/>
    <col min="8215" max="8266" width="10.28515625" style="207" customWidth="1"/>
    <col min="8267" max="8448" width="10.28515625" style="207"/>
    <col min="8449" max="8449" width="4.28515625" style="207" customWidth="1"/>
    <col min="8450" max="8450" width="19.5703125" style="207" customWidth="1"/>
    <col min="8451" max="8451" width="5.7109375" style="207" customWidth="1"/>
    <col min="8452" max="8452" width="7.42578125" style="207" customWidth="1"/>
    <col min="8453" max="8453" width="5.7109375" style="207" customWidth="1"/>
    <col min="8454" max="8454" width="5.28515625" style="207" customWidth="1"/>
    <col min="8455" max="8455" width="5.7109375" style="207" customWidth="1"/>
    <col min="8456" max="8456" width="5.28515625" style="207" customWidth="1"/>
    <col min="8457" max="8457" width="3.85546875" style="207" customWidth="1"/>
    <col min="8458" max="8458" width="6.7109375" style="207" customWidth="1"/>
    <col min="8459" max="8459" width="4.140625" style="207" customWidth="1"/>
    <col min="8460" max="8460" width="4.85546875" style="207" customWidth="1"/>
    <col min="8461" max="8462" width="7.28515625" style="207" customWidth="1"/>
    <col min="8463" max="8466" width="10.5703125" style="207" customWidth="1"/>
    <col min="8467" max="8467" width="9.28515625" style="207" customWidth="1"/>
    <col min="8468" max="8468" width="9.140625" style="207" customWidth="1"/>
    <col min="8469" max="8469" width="10.28515625" style="207" customWidth="1"/>
    <col min="8470" max="8470" width="15.5703125" style="207" customWidth="1"/>
    <col min="8471" max="8522" width="10.28515625" style="207" customWidth="1"/>
    <col min="8523" max="8704" width="10.28515625" style="207"/>
    <col min="8705" max="8705" width="4.28515625" style="207" customWidth="1"/>
    <col min="8706" max="8706" width="19.5703125" style="207" customWidth="1"/>
    <col min="8707" max="8707" width="5.7109375" style="207" customWidth="1"/>
    <col min="8708" max="8708" width="7.42578125" style="207" customWidth="1"/>
    <col min="8709" max="8709" width="5.7109375" style="207" customWidth="1"/>
    <col min="8710" max="8710" width="5.28515625" style="207" customWidth="1"/>
    <col min="8711" max="8711" width="5.7109375" style="207" customWidth="1"/>
    <col min="8712" max="8712" width="5.28515625" style="207" customWidth="1"/>
    <col min="8713" max="8713" width="3.85546875" style="207" customWidth="1"/>
    <col min="8714" max="8714" width="6.7109375" style="207" customWidth="1"/>
    <col min="8715" max="8715" width="4.140625" style="207" customWidth="1"/>
    <col min="8716" max="8716" width="4.85546875" style="207" customWidth="1"/>
    <col min="8717" max="8718" width="7.28515625" style="207" customWidth="1"/>
    <col min="8719" max="8722" width="10.5703125" style="207" customWidth="1"/>
    <col min="8723" max="8723" width="9.28515625" style="207" customWidth="1"/>
    <col min="8724" max="8724" width="9.140625" style="207" customWidth="1"/>
    <col min="8725" max="8725" width="10.28515625" style="207" customWidth="1"/>
    <col min="8726" max="8726" width="15.5703125" style="207" customWidth="1"/>
    <col min="8727" max="8778" width="10.28515625" style="207" customWidth="1"/>
    <col min="8779" max="8960" width="10.28515625" style="207"/>
    <col min="8961" max="8961" width="4.28515625" style="207" customWidth="1"/>
    <col min="8962" max="8962" width="19.5703125" style="207" customWidth="1"/>
    <col min="8963" max="8963" width="5.7109375" style="207" customWidth="1"/>
    <col min="8964" max="8964" width="7.42578125" style="207" customWidth="1"/>
    <col min="8965" max="8965" width="5.7109375" style="207" customWidth="1"/>
    <col min="8966" max="8966" width="5.28515625" style="207" customWidth="1"/>
    <col min="8967" max="8967" width="5.7109375" style="207" customWidth="1"/>
    <col min="8968" max="8968" width="5.28515625" style="207" customWidth="1"/>
    <col min="8969" max="8969" width="3.85546875" style="207" customWidth="1"/>
    <col min="8970" max="8970" width="6.7109375" style="207" customWidth="1"/>
    <col min="8971" max="8971" width="4.140625" style="207" customWidth="1"/>
    <col min="8972" max="8972" width="4.85546875" style="207" customWidth="1"/>
    <col min="8973" max="8974" width="7.28515625" style="207" customWidth="1"/>
    <col min="8975" max="8978" width="10.5703125" style="207" customWidth="1"/>
    <col min="8979" max="8979" width="9.28515625" style="207" customWidth="1"/>
    <col min="8980" max="8980" width="9.140625" style="207" customWidth="1"/>
    <col min="8981" max="8981" width="10.28515625" style="207" customWidth="1"/>
    <col min="8982" max="8982" width="15.5703125" style="207" customWidth="1"/>
    <col min="8983" max="9034" width="10.28515625" style="207" customWidth="1"/>
    <col min="9035" max="9216" width="10.28515625" style="207"/>
    <col min="9217" max="9217" width="4.28515625" style="207" customWidth="1"/>
    <col min="9218" max="9218" width="19.5703125" style="207" customWidth="1"/>
    <col min="9219" max="9219" width="5.7109375" style="207" customWidth="1"/>
    <col min="9220" max="9220" width="7.42578125" style="207" customWidth="1"/>
    <col min="9221" max="9221" width="5.7109375" style="207" customWidth="1"/>
    <col min="9222" max="9222" width="5.28515625" style="207" customWidth="1"/>
    <col min="9223" max="9223" width="5.7109375" style="207" customWidth="1"/>
    <col min="9224" max="9224" width="5.28515625" style="207" customWidth="1"/>
    <col min="9225" max="9225" width="3.85546875" style="207" customWidth="1"/>
    <col min="9226" max="9226" width="6.7109375" style="207" customWidth="1"/>
    <col min="9227" max="9227" width="4.140625" style="207" customWidth="1"/>
    <col min="9228" max="9228" width="4.85546875" style="207" customWidth="1"/>
    <col min="9229" max="9230" width="7.28515625" style="207" customWidth="1"/>
    <col min="9231" max="9234" width="10.5703125" style="207" customWidth="1"/>
    <col min="9235" max="9235" width="9.28515625" style="207" customWidth="1"/>
    <col min="9236" max="9236" width="9.140625" style="207" customWidth="1"/>
    <col min="9237" max="9237" width="10.28515625" style="207" customWidth="1"/>
    <col min="9238" max="9238" width="15.5703125" style="207" customWidth="1"/>
    <col min="9239" max="9290" width="10.28515625" style="207" customWidth="1"/>
    <col min="9291" max="9472" width="10.28515625" style="207"/>
    <col min="9473" max="9473" width="4.28515625" style="207" customWidth="1"/>
    <col min="9474" max="9474" width="19.5703125" style="207" customWidth="1"/>
    <col min="9475" max="9475" width="5.7109375" style="207" customWidth="1"/>
    <col min="9476" max="9476" width="7.42578125" style="207" customWidth="1"/>
    <col min="9477" max="9477" width="5.7109375" style="207" customWidth="1"/>
    <col min="9478" max="9478" width="5.28515625" style="207" customWidth="1"/>
    <col min="9479" max="9479" width="5.7109375" style="207" customWidth="1"/>
    <col min="9480" max="9480" width="5.28515625" style="207" customWidth="1"/>
    <col min="9481" max="9481" width="3.85546875" style="207" customWidth="1"/>
    <col min="9482" max="9482" width="6.7109375" style="207" customWidth="1"/>
    <col min="9483" max="9483" width="4.140625" style="207" customWidth="1"/>
    <col min="9484" max="9484" width="4.85546875" style="207" customWidth="1"/>
    <col min="9485" max="9486" width="7.28515625" style="207" customWidth="1"/>
    <col min="9487" max="9490" width="10.5703125" style="207" customWidth="1"/>
    <col min="9491" max="9491" width="9.28515625" style="207" customWidth="1"/>
    <col min="9492" max="9492" width="9.140625" style="207" customWidth="1"/>
    <col min="9493" max="9493" width="10.28515625" style="207" customWidth="1"/>
    <col min="9494" max="9494" width="15.5703125" style="207" customWidth="1"/>
    <col min="9495" max="9546" width="10.28515625" style="207" customWidth="1"/>
    <col min="9547" max="9728" width="10.28515625" style="207"/>
    <col min="9729" max="9729" width="4.28515625" style="207" customWidth="1"/>
    <col min="9730" max="9730" width="19.5703125" style="207" customWidth="1"/>
    <col min="9731" max="9731" width="5.7109375" style="207" customWidth="1"/>
    <col min="9732" max="9732" width="7.42578125" style="207" customWidth="1"/>
    <col min="9733" max="9733" width="5.7109375" style="207" customWidth="1"/>
    <col min="9734" max="9734" width="5.28515625" style="207" customWidth="1"/>
    <col min="9735" max="9735" width="5.7109375" style="207" customWidth="1"/>
    <col min="9736" max="9736" width="5.28515625" style="207" customWidth="1"/>
    <col min="9737" max="9737" width="3.85546875" style="207" customWidth="1"/>
    <col min="9738" max="9738" width="6.7109375" style="207" customWidth="1"/>
    <col min="9739" max="9739" width="4.140625" style="207" customWidth="1"/>
    <col min="9740" max="9740" width="4.85546875" style="207" customWidth="1"/>
    <col min="9741" max="9742" width="7.28515625" style="207" customWidth="1"/>
    <col min="9743" max="9746" width="10.5703125" style="207" customWidth="1"/>
    <col min="9747" max="9747" width="9.28515625" style="207" customWidth="1"/>
    <col min="9748" max="9748" width="9.140625" style="207" customWidth="1"/>
    <col min="9749" max="9749" width="10.28515625" style="207" customWidth="1"/>
    <col min="9750" max="9750" width="15.5703125" style="207" customWidth="1"/>
    <col min="9751" max="9802" width="10.28515625" style="207" customWidth="1"/>
    <col min="9803" max="9984" width="10.28515625" style="207"/>
    <col min="9985" max="9985" width="4.28515625" style="207" customWidth="1"/>
    <col min="9986" max="9986" width="19.5703125" style="207" customWidth="1"/>
    <col min="9987" max="9987" width="5.7109375" style="207" customWidth="1"/>
    <col min="9988" max="9988" width="7.42578125" style="207" customWidth="1"/>
    <col min="9989" max="9989" width="5.7109375" style="207" customWidth="1"/>
    <col min="9990" max="9990" width="5.28515625" style="207" customWidth="1"/>
    <col min="9991" max="9991" width="5.7109375" style="207" customWidth="1"/>
    <col min="9992" max="9992" width="5.28515625" style="207" customWidth="1"/>
    <col min="9993" max="9993" width="3.85546875" style="207" customWidth="1"/>
    <col min="9994" max="9994" width="6.7109375" style="207" customWidth="1"/>
    <col min="9995" max="9995" width="4.140625" style="207" customWidth="1"/>
    <col min="9996" max="9996" width="4.85546875" style="207" customWidth="1"/>
    <col min="9997" max="9998" width="7.28515625" style="207" customWidth="1"/>
    <col min="9999" max="10002" width="10.5703125" style="207" customWidth="1"/>
    <col min="10003" max="10003" width="9.28515625" style="207" customWidth="1"/>
    <col min="10004" max="10004" width="9.140625" style="207" customWidth="1"/>
    <col min="10005" max="10005" width="10.28515625" style="207" customWidth="1"/>
    <col min="10006" max="10006" width="15.5703125" style="207" customWidth="1"/>
    <col min="10007" max="10058" width="10.28515625" style="207" customWidth="1"/>
    <col min="10059" max="10240" width="10.28515625" style="207"/>
    <col min="10241" max="10241" width="4.28515625" style="207" customWidth="1"/>
    <col min="10242" max="10242" width="19.5703125" style="207" customWidth="1"/>
    <col min="10243" max="10243" width="5.7109375" style="207" customWidth="1"/>
    <col min="10244" max="10244" width="7.42578125" style="207" customWidth="1"/>
    <col min="10245" max="10245" width="5.7109375" style="207" customWidth="1"/>
    <col min="10246" max="10246" width="5.28515625" style="207" customWidth="1"/>
    <col min="10247" max="10247" width="5.7109375" style="207" customWidth="1"/>
    <col min="10248" max="10248" width="5.28515625" style="207" customWidth="1"/>
    <col min="10249" max="10249" width="3.85546875" style="207" customWidth="1"/>
    <col min="10250" max="10250" width="6.7109375" style="207" customWidth="1"/>
    <col min="10251" max="10251" width="4.140625" style="207" customWidth="1"/>
    <col min="10252" max="10252" width="4.85546875" style="207" customWidth="1"/>
    <col min="10253" max="10254" width="7.28515625" style="207" customWidth="1"/>
    <col min="10255" max="10258" width="10.5703125" style="207" customWidth="1"/>
    <col min="10259" max="10259" width="9.28515625" style="207" customWidth="1"/>
    <col min="10260" max="10260" width="9.140625" style="207" customWidth="1"/>
    <col min="10261" max="10261" width="10.28515625" style="207" customWidth="1"/>
    <col min="10262" max="10262" width="15.5703125" style="207" customWidth="1"/>
    <col min="10263" max="10314" width="10.28515625" style="207" customWidth="1"/>
    <col min="10315" max="10496" width="10.28515625" style="207"/>
    <col min="10497" max="10497" width="4.28515625" style="207" customWidth="1"/>
    <col min="10498" max="10498" width="19.5703125" style="207" customWidth="1"/>
    <col min="10499" max="10499" width="5.7109375" style="207" customWidth="1"/>
    <col min="10500" max="10500" width="7.42578125" style="207" customWidth="1"/>
    <col min="10501" max="10501" width="5.7109375" style="207" customWidth="1"/>
    <col min="10502" max="10502" width="5.28515625" style="207" customWidth="1"/>
    <col min="10503" max="10503" width="5.7109375" style="207" customWidth="1"/>
    <col min="10504" max="10504" width="5.28515625" style="207" customWidth="1"/>
    <col min="10505" max="10505" width="3.85546875" style="207" customWidth="1"/>
    <col min="10506" max="10506" width="6.7109375" style="207" customWidth="1"/>
    <col min="10507" max="10507" width="4.140625" style="207" customWidth="1"/>
    <col min="10508" max="10508" width="4.85546875" style="207" customWidth="1"/>
    <col min="10509" max="10510" width="7.28515625" style="207" customWidth="1"/>
    <col min="10511" max="10514" width="10.5703125" style="207" customWidth="1"/>
    <col min="10515" max="10515" width="9.28515625" style="207" customWidth="1"/>
    <col min="10516" max="10516" width="9.140625" style="207" customWidth="1"/>
    <col min="10517" max="10517" width="10.28515625" style="207" customWidth="1"/>
    <col min="10518" max="10518" width="15.5703125" style="207" customWidth="1"/>
    <col min="10519" max="10570" width="10.28515625" style="207" customWidth="1"/>
    <col min="10571" max="10752" width="10.28515625" style="207"/>
    <col min="10753" max="10753" width="4.28515625" style="207" customWidth="1"/>
    <col min="10754" max="10754" width="19.5703125" style="207" customWidth="1"/>
    <col min="10755" max="10755" width="5.7109375" style="207" customWidth="1"/>
    <col min="10756" max="10756" width="7.42578125" style="207" customWidth="1"/>
    <col min="10757" max="10757" width="5.7109375" style="207" customWidth="1"/>
    <col min="10758" max="10758" width="5.28515625" style="207" customWidth="1"/>
    <col min="10759" max="10759" width="5.7109375" style="207" customWidth="1"/>
    <col min="10760" max="10760" width="5.28515625" style="207" customWidth="1"/>
    <col min="10761" max="10761" width="3.85546875" style="207" customWidth="1"/>
    <col min="10762" max="10762" width="6.7109375" style="207" customWidth="1"/>
    <col min="10763" max="10763" width="4.140625" style="207" customWidth="1"/>
    <col min="10764" max="10764" width="4.85546875" style="207" customWidth="1"/>
    <col min="10765" max="10766" width="7.28515625" style="207" customWidth="1"/>
    <col min="10767" max="10770" width="10.5703125" style="207" customWidth="1"/>
    <col min="10771" max="10771" width="9.28515625" style="207" customWidth="1"/>
    <col min="10772" max="10772" width="9.140625" style="207" customWidth="1"/>
    <col min="10773" max="10773" width="10.28515625" style="207" customWidth="1"/>
    <col min="10774" max="10774" width="15.5703125" style="207" customWidth="1"/>
    <col min="10775" max="10826" width="10.28515625" style="207" customWidth="1"/>
    <col min="10827" max="11008" width="10.28515625" style="207"/>
    <col min="11009" max="11009" width="4.28515625" style="207" customWidth="1"/>
    <col min="11010" max="11010" width="19.5703125" style="207" customWidth="1"/>
    <col min="11011" max="11011" width="5.7109375" style="207" customWidth="1"/>
    <col min="11012" max="11012" width="7.42578125" style="207" customWidth="1"/>
    <col min="11013" max="11013" width="5.7109375" style="207" customWidth="1"/>
    <col min="11014" max="11014" width="5.28515625" style="207" customWidth="1"/>
    <col min="11015" max="11015" width="5.7109375" style="207" customWidth="1"/>
    <col min="11016" max="11016" width="5.28515625" style="207" customWidth="1"/>
    <col min="11017" max="11017" width="3.85546875" style="207" customWidth="1"/>
    <col min="11018" max="11018" width="6.7109375" style="207" customWidth="1"/>
    <col min="11019" max="11019" width="4.140625" style="207" customWidth="1"/>
    <col min="11020" max="11020" width="4.85546875" style="207" customWidth="1"/>
    <col min="11021" max="11022" width="7.28515625" style="207" customWidth="1"/>
    <col min="11023" max="11026" width="10.5703125" style="207" customWidth="1"/>
    <col min="11027" max="11027" width="9.28515625" style="207" customWidth="1"/>
    <col min="11028" max="11028" width="9.140625" style="207" customWidth="1"/>
    <col min="11029" max="11029" width="10.28515625" style="207" customWidth="1"/>
    <col min="11030" max="11030" width="15.5703125" style="207" customWidth="1"/>
    <col min="11031" max="11082" width="10.28515625" style="207" customWidth="1"/>
    <col min="11083" max="11264" width="10.28515625" style="207"/>
    <col min="11265" max="11265" width="4.28515625" style="207" customWidth="1"/>
    <col min="11266" max="11266" width="19.5703125" style="207" customWidth="1"/>
    <col min="11267" max="11267" width="5.7109375" style="207" customWidth="1"/>
    <col min="11268" max="11268" width="7.42578125" style="207" customWidth="1"/>
    <col min="11269" max="11269" width="5.7109375" style="207" customWidth="1"/>
    <col min="11270" max="11270" width="5.28515625" style="207" customWidth="1"/>
    <col min="11271" max="11271" width="5.7109375" style="207" customWidth="1"/>
    <col min="11272" max="11272" width="5.28515625" style="207" customWidth="1"/>
    <col min="11273" max="11273" width="3.85546875" style="207" customWidth="1"/>
    <col min="11274" max="11274" width="6.7109375" style="207" customWidth="1"/>
    <col min="11275" max="11275" width="4.140625" style="207" customWidth="1"/>
    <col min="11276" max="11276" width="4.85546875" style="207" customWidth="1"/>
    <col min="11277" max="11278" width="7.28515625" style="207" customWidth="1"/>
    <col min="11279" max="11282" width="10.5703125" style="207" customWidth="1"/>
    <col min="11283" max="11283" width="9.28515625" style="207" customWidth="1"/>
    <col min="11284" max="11284" width="9.140625" style="207" customWidth="1"/>
    <col min="11285" max="11285" width="10.28515625" style="207" customWidth="1"/>
    <col min="11286" max="11286" width="15.5703125" style="207" customWidth="1"/>
    <col min="11287" max="11338" width="10.28515625" style="207" customWidth="1"/>
    <col min="11339" max="11520" width="10.28515625" style="207"/>
    <col min="11521" max="11521" width="4.28515625" style="207" customWidth="1"/>
    <col min="11522" max="11522" width="19.5703125" style="207" customWidth="1"/>
    <col min="11523" max="11523" width="5.7109375" style="207" customWidth="1"/>
    <col min="11524" max="11524" width="7.42578125" style="207" customWidth="1"/>
    <col min="11525" max="11525" width="5.7109375" style="207" customWidth="1"/>
    <col min="11526" max="11526" width="5.28515625" style="207" customWidth="1"/>
    <col min="11527" max="11527" width="5.7109375" style="207" customWidth="1"/>
    <col min="11528" max="11528" width="5.28515625" style="207" customWidth="1"/>
    <col min="11529" max="11529" width="3.85546875" style="207" customWidth="1"/>
    <col min="11530" max="11530" width="6.7109375" style="207" customWidth="1"/>
    <col min="11531" max="11531" width="4.140625" style="207" customWidth="1"/>
    <col min="11532" max="11532" width="4.85546875" style="207" customWidth="1"/>
    <col min="11533" max="11534" width="7.28515625" style="207" customWidth="1"/>
    <col min="11535" max="11538" width="10.5703125" style="207" customWidth="1"/>
    <col min="11539" max="11539" width="9.28515625" style="207" customWidth="1"/>
    <col min="11540" max="11540" width="9.140625" style="207" customWidth="1"/>
    <col min="11541" max="11541" width="10.28515625" style="207" customWidth="1"/>
    <col min="11542" max="11542" width="15.5703125" style="207" customWidth="1"/>
    <col min="11543" max="11594" width="10.28515625" style="207" customWidth="1"/>
    <col min="11595" max="11776" width="10.28515625" style="207"/>
    <col min="11777" max="11777" width="4.28515625" style="207" customWidth="1"/>
    <col min="11778" max="11778" width="19.5703125" style="207" customWidth="1"/>
    <col min="11779" max="11779" width="5.7109375" style="207" customWidth="1"/>
    <col min="11780" max="11780" width="7.42578125" style="207" customWidth="1"/>
    <col min="11781" max="11781" width="5.7109375" style="207" customWidth="1"/>
    <col min="11782" max="11782" width="5.28515625" style="207" customWidth="1"/>
    <col min="11783" max="11783" width="5.7109375" style="207" customWidth="1"/>
    <col min="11784" max="11784" width="5.28515625" style="207" customWidth="1"/>
    <col min="11785" max="11785" width="3.85546875" style="207" customWidth="1"/>
    <col min="11786" max="11786" width="6.7109375" style="207" customWidth="1"/>
    <col min="11787" max="11787" width="4.140625" style="207" customWidth="1"/>
    <col min="11788" max="11788" width="4.85546875" style="207" customWidth="1"/>
    <col min="11789" max="11790" width="7.28515625" style="207" customWidth="1"/>
    <col min="11791" max="11794" width="10.5703125" style="207" customWidth="1"/>
    <col min="11795" max="11795" width="9.28515625" style="207" customWidth="1"/>
    <col min="11796" max="11796" width="9.140625" style="207" customWidth="1"/>
    <col min="11797" max="11797" width="10.28515625" style="207" customWidth="1"/>
    <col min="11798" max="11798" width="15.5703125" style="207" customWidth="1"/>
    <col min="11799" max="11850" width="10.28515625" style="207" customWidth="1"/>
    <col min="11851" max="12032" width="10.28515625" style="207"/>
    <col min="12033" max="12033" width="4.28515625" style="207" customWidth="1"/>
    <col min="12034" max="12034" width="19.5703125" style="207" customWidth="1"/>
    <col min="12035" max="12035" width="5.7109375" style="207" customWidth="1"/>
    <col min="12036" max="12036" width="7.42578125" style="207" customWidth="1"/>
    <col min="12037" max="12037" width="5.7109375" style="207" customWidth="1"/>
    <col min="12038" max="12038" width="5.28515625" style="207" customWidth="1"/>
    <col min="12039" max="12039" width="5.7109375" style="207" customWidth="1"/>
    <col min="12040" max="12040" width="5.28515625" style="207" customWidth="1"/>
    <col min="12041" max="12041" width="3.85546875" style="207" customWidth="1"/>
    <col min="12042" max="12042" width="6.7109375" style="207" customWidth="1"/>
    <col min="12043" max="12043" width="4.140625" style="207" customWidth="1"/>
    <col min="12044" max="12044" width="4.85546875" style="207" customWidth="1"/>
    <col min="12045" max="12046" width="7.28515625" style="207" customWidth="1"/>
    <col min="12047" max="12050" width="10.5703125" style="207" customWidth="1"/>
    <col min="12051" max="12051" width="9.28515625" style="207" customWidth="1"/>
    <col min="12052" max="12052" width="9.140625" style="207" customWidth="1"/>
    <col min="12053" max="12053" width="10.28515625" style="207" customWidth="1"/>
    <col min="12054" max="12054" width="15.5703125" style="207" customWidth="1"/>
    <col min="12055" max="12106" width="10.28515625" style="207" customWidth="1"/>
    <col min="12107" max="12288" width="10.28515625" style="207"/>
    <col min="12289" max="12289" width="4.28515625" style="207" customWidth="1"/>
    <col min="12290" max="12290" width="19.5703125" style="207" customWidth="1"/>
    <col min="12291" max="12291" width="5.7109375" style="207" customWidth="1"/>
    <col min="12292" max="12292" width="7.42578125" style="207" customWidth="1"/>
    <col min="12293" max="12293" width="5.7109375" style="207" customWidth="1"/>
    <col min="12294" max="12294" width="5.28515625" style="207" customWidth="1"/>
    <col min="12295" max="12295" width="5.7109375" style="207" customWidth="1"/>
    <col min="12296" max="12296" width="5.28515625" style="207" customWidth="1"/>
    <col min="12297" max="12297" width="3.85546875" style="207" customWidth="1"/>
    <col min="12298" max="12298" width="6.7109375" style="207" customWidth="1"/>
    <col min="12299" max="12299" width="4.140625" style="207" customWidth="1"/>
    <col min="12300" max="12300" width="4.85546875" style="207" customWidth="1"/>
    <col min="12301" max="12302" width="7.28515625" style="207" customWidth="1"/>
    <col min="12303" max="12306" width="10.5703125" style="207" customWidth="1"/>
    <col min="12307" max="12307" width="9.28515625" style="207" customWidth="1"/>
    <col min="12308" max="12308" width="9.140625" style="207" customWidth="1"/>
    <col min="12309" max="12309" width="10.28515625" style="207" customWidth="1"/>
    <col min="12310" max="12310" width="15.5703125" style="207" customWidth="1"/>
    <col min="12311" max="12362" width="10.28515625" style="207" customWidth="1"/>
    <col min="12363" max="12544" width="10.28515625" style="207"/>
    <col min="12545" max="12545" width="4.28515625" style="207" customWidth="1"/>
    <col min="12546" max="12546" width="19.5703125" style="207" customWidth="1"/>
    <col min="12547" max="12547" width="5.7109375" style="207" customWidth="1"/>
    <col min="12548" max="12548" width="7.42578125" style="207" customWidth="1"/>
    <col min="12549" max="12549" width="5.7109375" style="207" customWidth="1"/>
    <col min="12550" max="12550" width="5.28515625" style="207" customWidth="1"/>
    <col min="12551" max="12551" width="5.7109375" style="207" customWidth="1"/>
    <col min="12552" max="12552" width="5.28515625" style="207" customWidth="1"/>
    <col min="12553" max="12553" width="3.85546875" style="207" customWidth="1"/>
    <col min="12554" max="12554" width="6.7109375" style="207" customWidth="1"/>
    <col min="12555" max="12555" width="4.140625" style="207" customWidth="1"/>
    <col min="12556" max="12556" width="4.85546875" style="207" customWidth="1"/>
    <col min="12557" max="12558" width="7.28515625" style="207" customWidth="1"/>
    <col min="12559" max="12562" width="10.5703125" style="207" customWidth="1"/>
    <col min="12563" max="12563" width="9.28515625" style="207" customWidth="1"/>
    <col min="12564" max="12564" width="9.140625" style="207" customWidth="1"/>
    <col min="12565" max="12565" width="10.28515625" style="207" customWidth="1"/>
    <col min="12566" max="12566" width="15.5703125" style="207" customWidth="1"/>
    <col min="12567" max="12618" width="10.28515625" style="207" customWidth="1"/>
    <col min="12619" max="12800" width="10.28515625" style="207"/>
    <col min="12801" max="12801" width="4.28515625" style="207" customWidth="1"/>
    <col min="12802" max="12802" width="19.5703125" style="207" customWidth="1"/>
    <col min="12803" max="12803" width="5.7109375" style="207" customWidth="1"/>
    <col min="12804" max="12804" width="7.42578125" style="207" customWidth="1"/>
    <col min="12805" max="12805" width="5.7109375" style="207" customWidth="1"/>
    <col min="12806" max="12806" width="5.28515625" style="207" customWidth="1"/>
    <col min="12807" max="12807" width="5.7109375" style="207" customWidth="1"/>
    <col min="12808" max="12808" width="5.28515625" style="207" customWidth="1"/>
    <col min="12809" max="12809" width="3.85546875" style="207" customWidth="1"/>
    <col min="12810" max="12810" width="6.7109375" style="207" customWidth="1"/>
    <col min="12811" max="12811" width="4.140625" style="207" customWidth="1"/>
    <col min="12812" max="12812" width="4.85546875" style="207" customWidth="1"/>
    <col min="12813" max="12814" width="7.28515625" style="207" customWidth="1"/>
    <col min="12815" max="12818" width="10.5703125" style="207" customWidth="1"/>
    <col min="12819" max="12819" width="9.28515625" style="207" customWidth="1"/>
    <col min="12820" max="12820" width="9.140625" style="207" customWidth="1"/>
    <col min="12821" max="12821" width="10.28515625" style="207" customWidth="1"/>
    <col min="12822" max="12822" width="15.5703125" style="207" customWidth="1"/>
    <col min="12823" max="12874" width="10.28515625" style="207" customWidth="1"/>
    <col min="12875" max="13056" width="10.28515625" style="207"/>
    <col min="13057" max="13057" width="4.28515625" style="207" customWidth="1"/>
    <col min="13058" max="13058" width="19.5703125" style="207" customWidth="1"/>
    <col min="13059" max="13059" width="5.7109375" style="207" customWidth="1"/>
    <col min="13060" max="13060" width="7.42578125" style="207" customWidth="1"/>
    <col min="13061" max="13061" width="5.7109375" style="207" customWidth="1"/>
    <col min="13062" max="13062" width="5.28515625" style="207" customWidth="1"/>
    <col min="13063" max="13063" width="5.7109375" style="207" customWidth="1"/>
    <col min="13064" max="13064" width="5.28515625" style="207" customWidth="1"/>
    <col min="13065" max="13065" width="3.85546875" style="207" customWidth="1"/>
    <col min="13066" max="13066" width="6.7109375" style="207" customWidth="1"/>
    <col min="13067" max="13067" width="4.140625" style="207" customWidth="1"/>
    <col min="13068" max="13068" width="4.85546875" style="207" customWidth="1"/>
    <col min="13069" max="13070" width="7.28515625" style="207" customWidth="1"/>
    <col min="13071" max="13074" width="10.5703125" style="207" customWidth="1"/>
    <col min="13075" max="13075" width="9.28515625" style="207" customWidth="1"/>
    <col min="13076" max="13076" width="9.140625" style="207" customWidth="1"/>
    <col min="13077" max="13077" width="10.28515625" style="207" customWidth="1"/>
    <col min="13078" max="13078" width="15.5703125" style="207" customWidth="1"/>
    <col min="13079" max="13130" width="10.28515625" style="207" customWidth="1"/>
    <col min="13131" max="13312" width="10.28515625" style="207"/>
    <col min="13313" max="13313" width="4.28515625" style="207" customWidth="1"/>
    <col min="13314" max="13314" width="19.5703125" style="207" customWidth="1"/>
    <col min="13315" max="13315" width="5.7109375" style="207" customWidth="1"/>
    <col min="13316" max="13316" width="7.42578125" style="207" customWidth="1"/>
    <col min="13317" max="13317" width="5.7109375" style="207" customWidth="1"/>
    <col min="13318" max="13318" width="5.28515625" style="207" customWidth="1"/>
    <col min="13319" max="13319" width="5.7109375" style="207" customWidth="1"/>
    <col min="13320" max="13320" width="5.28515625" style="207" customWidth="1"/>
    <col min="13321" max="13321" width="3.85546875" style="207" customWidth="1"/>
    <col min="13322" max="13322" width="6.7109375" style="207" customWidth="1"/>
    <col min="13323" max="13323" width="4.140625" style="207" customWidth="1"/>
    <col min="13324" max="13324" width="4.85546875" style="207" customWidth="1"/>
    <col min="13325" max="13326" width="7.28515625" style="207" customWidth="1"/>
    <col min="13327" max="13330" width="10.5703125" style="207" customWidth="1"/>
    <col min="13331" max="13331" width="9.28515625" style="207" customWidth="1"/>
    <col min="13332" max="13332" width="9.140625" style="207" customWidth="1"/>
    <col min="13333" max="13333" width="10.28515625" style="207" customWidth="1"/>
    <col min="13334" max="13334" width="15.5703125" style="207" customWidth="1"/>
    <col min="13335" max="13386" width="10.28515625" style="207" customWidth="1"/>
    <col min="13387" max="13568" width="10.28515625" style="207"/>
    <col min="13569" max="13569" width="4.28515625" style="207" customWidth="1"/>
    <col min="13570" max="13570" width="19.5703125" style="207" customWidth="1"/>
    <col min="13571" max="13571" width="5.7109375" style="207" customWidth="1"/>
    <col min="13572" max="13572" width="7.42578125" style="207" customWidth="1"/>
    <col min="13573" max="13573" width="5.7109375" style="207" customWidth="1"/>
    <col min="13574" max="13574" width="5.28515625" style="207" customWidth="1"/>
    <col min="13575" max="13575" width="5.7109375" style="207" customWidth="1"/>
    <col min="13576" max="13576" width="5.28515625" style="207" customWidth="1"/>
    <col min="13577" max="13577" width="3.85546875" style="207" customWidth="1"/>
    <col min="13578" max="13578" width="6.7109375" style="207" customWidth="1"/>
    <col min="13579" max="13579" width="4.140625" style="207" customWidth="1"/>
    <col min="13580" max="13580" width="4.85546875" style="207" customWidth="1"/>
    <col min="13581" max="13582" width="7.28515625" style="207" customWidth="1"/>
    <col min="13583" max="13586" width="10.5703125" style="207" customWidth="1"/>
    <col min="13587" max="13587" width="9.28515625" style="207" customWidth="1"/>
    <col min="13588" max="13588" width="9.140625" style="207" customWidth="1"/>
    <col min="13589" max="13589" width="10.28515625" style="207" customWidth="1"/>
    <col min="13590" max="13590" width="15.5703125" style="207" customWidth="1"/>
    <col min="13591" max="13642" width="10.28515625" style="207" customWidth="1"/>
    <col min="13643" max="13824" width="10.28515625" style="207"/>
    <col min="13825" max="13825" width="4.28515625" style="207" customWidth="1"/>
    <col min="13826" max="13826" width="19.5703125" style="207" customWidth="1"/>
    <col min="13827" max="13827" width="5.7109375" style="207" customWidth="1"/>
    <col min="13828" max="13828" width="7.42578125" style="207" customWidth="1"/>
    <col min="13829" max="13829" width="5.7109375" style="207" customWidth="1"/>
    <col min="13830" max="13830" width="5.28515625" style="207" customWidth="1"/>
    <col min="13831" max="13831" width="5.7109375" style="207" customWidth="1"/>
    <col min="13832" max="13832" width="5.28515625" style="207" customWidth="1"/>
    <col min="13833" max="13833" width="3.85546875" style="207" customWidth="1"/>
    <col min="13834" max="13834" width="6.7109375" style="207" customWidth="1"/>
    <col min="13835" max="13835" width="4.140625" style="207" customWidth="1"/>
    <col min="13836" max="13836" width="4.85546875" style="207" customWidth="1"/>
    <col min="13837" max="13838" width="7.28515625" style="207" customWidth="1"/>
    <col min="13839" max="13842" width="10.5703125" style="207" customWidth="1"/>
    <col min="13843" max="13843" width="9.28515625" style="207" customWidth="1"/>
    <col min="13844" max="13844" width="9.140625" style="207" customWidth="1"/>
    <col min="13845" max="13845" width="10.28515625" style="207" customWidth="1"/>
    <col min="13846" max="13846" width="15.5703125" style="207" customWidth="1"/>
    <col min="13847" max="13898" width="10.28515625" style="207" customWidth="1"/>
    <col min="13899" max="14080" width="10.28515625" style="207"/>
    <col min="14081" max="14081" width="4.28515625" style="207" customWidth="1"/>
    <col min="14082" max="14082" width="19.5703125" style="207" customWidth="1"/>
    <col min="14083" max="14083" width="5.7109375" style="207" customWidth="1"/>
    <col min="14084" max="14084" width="7.42578125" style="207" customWidth="1"/>
    <col min="14085" max="14085" width="5.7109375" style="207" customWidth="1"/>
    <col min="14086" max="14086" width="5.28515625" style="207" customWidth="1"/>
    <col min="14087" max="14087" width="5.7109375" style="207" customWidth="1"/>
    <col min="14088" max="14088" width="5.28515625" style="207" customWidth="1"/>
    <col min="14089" max="14089" width="3.85546875" style="207" customWidth="1"/>
    <col min="14090" max="14090" width="6.7109375" style="207" customWidth="1"/>
    <col min="14091" max="14091" width="4.140625" style="207" customWidth="1"/>
    <col min="14092" max="14092" width="4.85546875" style="207" customWidth="1"/>
    <col min="14093" max="14094" width="7.28515625" style="207" customWidth="1"/>
    <col min="14095" max="14098" width="10.5703125" style="207" customWidth="1"/>
    <col min="14099" max="14099" width="9.28515625" style="207" customWidth="1"/>
    <col min="14100" max="14100" width="9.140625" style="207" customWidth="1"/>
    <col min="14101" max="14101" width="10.28515625" style="207" customWidth="1"/>
    <col min="14102" max="14102" width="15.5703125" style="207" customWidth="1"/>
    <col min="14103" max="14154" width="10.28515625" style="207" customWidth="1"/>
    <col min="14155" max="14336" width="10.28515625" style="207"/>
    <col min="14337" max="14337" width="4.28515625" style="207" customWidth="1"/>
    <col min="14338" max="14338" width="19.5703125" style="207" customWidth="1"/>
    <col min="14339" max="14339" width="5.7109375" style="207" customWidth="1"/>
    <col min="14340" max="14340" width="7.42578125" style="207" customWidth="1"/>
    <col min="14341" max="14341" width="5.7109375" style="207" customWidth="1"/>
    <col min="14342" max="14342" width="5.28515625" style="207" customWidth="1"/>
    <col min="14343" max="14343" width="5.7109375" style="207" customWidth="1"/>
    <col min="14344" max="14344" width="5.28515625" style="207" customWidth="1"/>
    <col min="14345" max="14345" width="3.85546875" style="207" customWidth="1"/>
    <col min="14346" max="14346" width="6.7109375" style="207" customWidth="1"/>
    <col min="14347" max="14347" width="4.140625" style="207" customWidth="1"/>
    <col min="14348" max="14348" width="4.85546875" style="207" customWidth="1"/>
    <col min="14349" max="14350" width="7.28515625" style="207" customWidth="1"/>
    <col min="14351" max="14354" width="10.5703125" style="207" customWidth="1"/>
    <col min="14355" max="14355" width="9.28515625" style="207" customWidth="1"/>
    <col min="14356" max="14356" width="9.140625" style="207" customWidth="1"/>
    <col min="14357" max="14357" width="10.28515625" style="207" customWidth="1"/>
    <col min="14358" max="14358" width="15.5703125" style="207" customWidth="1"/>
    <col min="14359" max="14410" width="10.28515625" style="207" customWidth="1"/>
    <col min="14411" max="14592" width="10.28515625" style="207"/>
    <col min="14593" max="14593" width="4.28515625" style="207" customWidth="1"/>
    <col min="14594" max="14594" width="19.5703125" style="207" customWidth="1"/>
    <col min="14595" max="14595" width="5.7109375" style="207" customWidth="1"/>
    <col min="14596" max="14596" width="7.42578125" style="207" customWidth="1"/>
    <col min="14597" max="14597" width="5.7109375" style="207" customWidth="1"/>
    <col min="14598" max="14598" width="5.28515625" style="207" customWidth="1"/>
    <col min="14599" max="14599" width="5.7109375" style="207" customWidth="1"/>
    <col min="14600" max="14600" width="5.28515625" style="207" customWidth="1"/>
    <col min="14601" max="14601" width="3.85546875" style="207" customWidth="1"/>
    <col min="14602" max="14602" width="6.7109375" style="207" customWidth="1"/>
    <col min="14603" max="14603" width="4.140625" style="207" customWidth="1"/>
    <col min="14604" max="14604" width="4.85546875" style="207" customWidth="1"/>
    <col min="14605" max="14606" width="7.28515625" style="207" customWidth="1"/>
    <col min="14607" max="14610" width="10.5703125" style="207" customWidth="1"/>
    <col min="14611" max="14611" width="9.28515625" style="207" customWidth="1"/>
    <col min="14612" max="14612" width="9.140625" style="207" customWidth="1"/>
    <col min="14613" max="14613" width="10.28515625" style="207" customWidth="1"/>
    <col min="14614" max="14614" width="15.5703125" style="207" customWidth="1"/>
    <col min="14615" max="14666" width="10.28515625" style="207" customWidth="1"/>
    <col min="14667" max="14848" width="10.28515625" style="207"/>
    <col min="14849" max="14849" width="4.28515625" style="207" customWidth="1"/>
    <col min="14850" max="14850" width="19.5703125" style="207" customWidth="1"/>
    <col min="14851" max="14851" width="5.7109375" style="207" customWidth="1"/>
    <col min="14852" max="14852" width="7.42578125" style="207" customWidth="1"/>
    <col min="14853" max="14853" width="5.7109375" style="207" customWidth="1"/>
    <col min="14854" max="14854" width="5.28515625" style="207" customWidth="1"/>
    <col min="14855" max="14855" width="5.7109375" style="207" customWidth="1"/>
    <col min="14856" max="14856" width="5.28515625" style="207" customWidth="1"/>
    <col min="14857" max="14857" width="3.85546875" style="207" customWidth="1"/>
    <col min="14858" max="14858" width="6.7109375" style="207" customWidth="1"/>
    <col min="14859" max="14859" width="4.140625" style="207" customWidth="1"/>
    <col min="14860" max="14860" width="4.85546875" style="207" customWidth="1"/>
    <col min="14861" max="14862" width="7.28515625" style="207" customWidth="1"/>
    <col min="14863" max="14866" width="10.5703125" style="207" customWidth="1"/>
    <col min="14867" max="14867" width="9.28515625" style="207" customWidth="1"/>
    <col min="14868" max="14868" width="9.140625" style="207" customWidth="1"/>
    <col min="14869" max="14869" width="10.28515625" style="207" customWidth="1"/>
    <col min="14870" max="14870" width="15.5703125" style="207" customWidth="1"/>
    <col min="14871" max="14922" width="10.28515625" style="207" customWidth="1"/>
    <col min="14923" max="15104" width="10.28515625" style="207"/>
    <col min="15105" max="15105" width="4.28515625" style="207" customWidth="1"/>
    <col min="15106" max="15106" width="19.5703125" style="207" customWidth="1"/>
    <col min="15107" max="15107" width="5.7109375" style="207" customWidth="1"/>
    <col min="15108" max="15108" width="7.42578125" style="207" customWidth="1"/>
    <col min="15109" max="15109" width="5.7109375" style="207" customWidth="1"/>
    <col min="15110" max="15110" width="5.28515625" style="207" customWidth="1"/>
    <col min="15111" max="15111" width="5.7109375" style="207" customWidth="1"/>
    <col min="15112" max="15112" width="5.28515625" style="207" customWidth="1"/>
    <col min="15113" max="15113" width="3.85546875" style="207" customWidth="1"/>
    <col min="15114" max="15114" width="6.7109375" style="207" customWidth="1"/>
    <col min="15115" max="15115" width="4.140625" style="207" customWidth="1"/>
    <col min="15116" max="15116" width="4.85546875" style="207" customWidth="1"/>
    <col min="15117" max="15118" width="7.28515625" style="207" customWidth="1"/>
    <col min="15119" max="15122" width="10.5703125" style="207" customWidth="1"/>
    <col min="15123" max="15123" width="9.28515625" style="207" customWidth="1"/>
    <col min="15124" max="15124" width="9.140625" style="207" customWidth="1"/>
    <col min="15125" max="15125" width="10.28515625" style="207" customWidth="1"/>
    <col min="15126" max="15126" width="15.5703125" style="207" customWidth="1"/>
    <col min="15127" max="15178" width="10.28515625" style="207" customWidth="1"/>
    <col min="15179" max="15360" width="10.28515625" style="207"/>
    <col min="15361" max="15361" width="4.28515625" style="207" customWidth="1"/>
    <col min="15362" max="15362" width="19.5703125" style="207" customWidth="1"/>
    <col min="15363" max="15363" width="5.7109375" style="207" customWidth="1"/>
    <col min="15364" max="15364" width="7.42578125" style="207" customWidth="1"/>
    <col min="15365" max="15365" width="5.7109375" style="207" customWidth="1"/>
    <col min="15366" max="15366" width="5.28515625" style="207" customWidth="1"/>
    <col min="15367" max="15367" width="5.7109375" style="207" customWidth="1"/>
    <col min="15368" max="15368" width="5.28515625" style="207" customWidth="1"/>
    <col min="15369" max="15369" width="3.85546875" style="207" customWidth="1"/>
    <col min="15370" max="15370" width="6.7109375" style="207" customWidth="1"/>
    <col min="15371" max="15371" width="4.140625" style="207" customWidth="1"/>
    <col min="15372" max="15372" width="4.85546875" style="207" customWidth="1"/>
    <col min="15373" max="15374" width="7.28515625" style="207" customWidth="1"/>
    <col min="15375" max="15378" width="10.5703125" style="207" customWidth="1"/>
    <col min="15379" max="15379" width="9.28515625" style="207" customWidth="1"/>
    <col min="15380" max="15380" width="9.140625" style="207" customWidth="1"/>
    <col min="15381" max="15381" width="10.28515625" style="207" customWidth="1"/>
    <col min="15382" max="15382" width="15.5703125" style="207" customWidth="1"/>
    <col min="15383" max="15434" width="10.28515625" style="207" customWidth="1"/>
    <col min="15435" max="15616" width="10.28515625" style="207"/>
    <col min="15617" max="15617" width="4.28515625" style="207" customWidth="1"/>
    <col min="15618" max="15618" width="19.5703125" style="207" customWidth="1"/>
    <col min="15619" max="15619" width="5.7109375" style="207" customWidth="1"/>
    <col min="15620" max="15620" width="7.42578125" style="207" customWidth="1"/>
    <col min="15621" max="15621" width="5.7109375" style="207" customWidth="1"/>
    <col min="15622" max="15622" width="5.28515625" style="207" customWidth="1"/>
    <col min="15623" max="15623" width="5.7109375" style="207" customWidth="1"/>
    <col min="15624" max="15624" width="5.28515625" style="207" customWidth="1"/>
    <col min="15625" max="15625" width="3.85546875" style="207" customWidth="1"/>
    <col min="15626" max="15626" width="6.7109375" style="207" customWidth="1"/>
    <col min="15627" max="15627" width="4.140625" style="207" customWidth="1"/>
    <col min="15628" max="15628" width="4.85546875" style="207" customWidth="1"/>
    <col min="15629" max="15630" width="7.28515625" style="207" customWidth="1"/>
    <col min="15631" max="15634" width="10.5703125" style="207" customWidth="1"/>
    <col min="15635" max="15635" width="9.28515625" style="207" customWidth="1"/>
    <col min="15636" max="15636" width="9.140625" style="207" customWidth="1"/>
    <col min="15637" max="15637" width="10.28515625" style="207" customWidth="1"/>
    <col min="15638" max="15638" width="15.5703125" style="207" customWidth="1"/>
    <col min="15639" max="15690" width="10.28515625" style="207" customWidth="1"/>
    <col min="15691" max="15872" width="10.28515625" style="207"/>
    <col min="15873" max="15873" width="4.28515625" style="207" customWidth="1"/>
    <col min="15874" max="15874" width="19.5703125" style="207" customWidth="1"/>
    <col min="15875" max="15875" width="5.7109375" style="207" customWidth="1"/>
    <col min="15876" max="15876" width="7.42578125" style="207" customWidth="1"/>
    <col min="15877" max="15877" width="5.7109375" style="207" customWidth="1"/>
    <col min="15878" max="15878" width="5.28515625" style="207" customWidth="1"/>
    <col min="15879" max="15879" width="5.7109375" style="207" customWidth="1"/>
    <col min="15880" max="15880" width="5.28515625" style="207" customWidth="1"/>
    <col min="15881" max="15881" width="3.85546875" style="207" customWidth="1"/>
    <col min="15882" max="15882" width="6.7109375" style="207" customWidth="1"/>
    <col min="15883" max="15883" width="4.140625" style="207" customWidth="1"/>
    <col min="15884" max="15884" width="4.85546875" style="207" customWidth="1"/>
    <col min="15885" max="15886" width="7.28515625" style="207" customWidth="1"/>
    <col min="15887" max="15890" width="10.5703125" style="207" customWidth="1"/>
    <col min="15891" max="15891" width="9.28515625" style="207" customWidth="1"/>
    <col min="15892" max="15892" width="9.140625" style="207" customWidth="1"/>
    <col min="15893" max="15893" width="10.28515625" style="207" customWidth="1"/>
    <col min="15894" max="15894" width="15.5703125" style="207" customWidth="1"/>
    <col min="15895" max="15946" width="10.28515625" style="207" customWidth="1"/>
    <col min="15947" max="16128" width="10.28515625" style="207"/>
    <col min="16129" max="16129" width="4.28515625" style="207" customWidth="1"/>
    <col min="16130" max="16130" width="19.5703125" style="207" customWidth="1"/>
    <col min="16131" max="16131" width="5.7109375" style="207" customWidth="1"/>
    <col min="16132" max="16132" width="7.42578125" style="207" customWidth="1"/>
    <col min="16133" max="16133" width="5.7109375" style="207" customWidth="1"/>
    <col min="16134" max="16134" width="5.28515625" style="207" customWidth="1"/>
    <col min="16135" max="16135" width="5.7109375" style="207" customWidth="1"/>
    <col min="16136" max="16136" width="5.28515625" style="207" customWidth="1"/>
    <col min="16137" max="16137" width="3.85546875" style="207" customWidth="1"/>
    <col min="16138" max="16138" width="6.7109375" style="207" customWidth="1"/>
    <col min="16139" max="16139" width="4.140625" style="207" customWidth="1"/>
    <col min="16140" max="16140" width="4.85546875" style="207" customWidth="1"/>
    <col min="16141" max="16142" width="7.28515625" style="207" customWidth="1"/>
    <col min="16143" max="16146" width="10.5703125" style="207" customWidth="1"/>
    <col min="16147" max="16147" width="9.28515625" style="207" customWidth="1"/>
    <col min="16148" max="16148" width="9.140625" style="207" customWidth="1"/>
    <col min="16149" max="16149" width="10.28515625" style="207" customWidth="1"/>
    <col min="16150" max="16150" width="15.5703125" style="207" customWidth="1"/>
    <col min="16151" max="16202" width="10.28515625" style="207" customWidth="1"/>
    <col min="16203" max="16384" width="10.28515625" style="207"/>
  </cols>
  <sheetData>
    <row r="1" spans="1:75" s="2" customFormat="1" ht="24" customHeight="1" x14ac:dyDescent="0.35">
      <c r="A1" s="1" t="s">
        <v>0</v>
      </c>
      <c r="B1" s="190"/>
      <c r="C1" s="3"/>
      <c r="D1" s="191"/>
      <c r="E1" s="191"/>
      <c r="F1" s="191"/>
      <c r="G1" s="192"/>
      <c r="H1" s="193"/>
      <c r="I1" s="193"/>
      <c r="J1" s="193"/>
      <c r="K1" s="193"/>
      <c r="L1" s="193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  <c r="AS1" s="194"/>
      <c r="AT1" s="194"/>
      <c r="AU1" s="194"/>
      <c r="AV1" s="194"/>
      <c r="AW1" s="194"/>
      <c r="AX1" s="194"/>
      <c r="AY1" s="194"/>
      <c r="AZ1" s="194"/>
      <c r="BA1" s="194"/>
      <c r="BB1" s="194"/>
      <c r="BC1" s="194"/>
      <c r="BD1" s="194"/>
      <c r="BE1" s="194"/>
      <c r="BF1" s="194"/>
      <c r="BG1" s="194"/>
      <c r="BH1" s="194"/>
      <c r="BI1" s="194"/>
      <c r="BJ1" s="194"/>
      <c r="BK1" s="194"/>
      <c r="BL1" s="194"/>
      <c r="BM1" s="195"/>
      <c r="BN1" s="195"/>
      <c r="BO1" s="195"/>
      <c r="BP1" s="195"/>
      <c r="BQ1" s="195"/>
      <c r="BR1" s="195"/>
      <c r="BS1" s="195"/>
      <c r="BT1" s="195"/>
      <c r="BU1" s="195"/>
      <c r="BV1" s="195"/>
      <c r="BW1" s="195"/>
    </row>
    <row r="2" spans="1:75" s="2" customFormat="1" ht="24" customHeight="1" x14ac:dyDescent="0.35">
      <c r="A2" s="1" t="s">
        <v>1</v>
      </c>
      <c r="B2" s="190"/>
      <c r="C2" s="3"/>
      <c r="D2" s="191"/>
      <c r="E2" s="191"/>
      <c r="F2" s="191"/>
      <c r="G2" s="192"/>
      <c r="H2" s="193"/>
      <c r="I2" s="193"/>
      <c r="J2" s="193"/>
      <c r="K2" s="193"/>
      <c r="L2" s="193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F2" s="194"/>
      <c r="BG2" s="194"/>
      <c r="BH2" s="194"/>
      <c r="BI2" s="194"/>
      <c r="BJ2" s="194"/>
      <c r="BK2" s="194"/>
      <c r="BL2" s="195"/>
      <c r="BM2" s="195"/>
      <c r="BN2" s="195"/>
      <c r="BO2" s="195"/>
      <c r="BP2" s="195"/>
      <c r="BQ2" s="195"/>
      <c r="BR2" s="195"/>
      <c r="BS2" s="195"/>
      <c r="BT2" s="195"/>
      <c r="BU2" s="195"/>
      <c r="BV2" s="195"/>
    </row>
    <row r="3" spans="1:75" s="2" customFormat="1" ht="24" customHeight="1" x14ac:dyDescent="0.3">
      <c r="A3" s="311" t="s">
        <v>218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194"/>
      <c r="AU3" s="194"/>
      <c r="AV3" s="194"/>
      <c r="AW3" s="194"/>
      <c r="AX3" s="194"/>
      <c r="AY3" s="194"/>
      <c r="AZ3" s="194"/>
      <c r="BA3" s="194"/>
      <c r="BB3" s="194"/>
      <c r="BC3" s="194"/>
      <c r="BD3" s="194"/>
      <c r="BE3" s="194"/>
      <c r="BF3" s="194"/>
      <c r="BG3" s="194"/>
      <c r="BH3" s="194"/>
      <c r="BI3" s="194"/>
      <c r="BJ3" s="194"/>
      <c r="BK3" s="194"/>
      <c r="BL3" s="195"/>
      <c r="BM3" s="195"/>
      <c r="BN3" s="195"/>
      <c r="BO3" s="195"/>
      <c r="BP3" s="195"/>
      <c r="BQ3" s="195"/>
      <c r="BR3" s="195"/>
      <c r="BS3" s="195"/>
      <c r="BT3" s="195"/>
      <c r="BU3" s="195"/>
      <c r="BV3" s="195"/>
    </row>
    <row r="4" spans="1:75" ht="25.5" customHeight="1" x14ac:dyDescent="0.35">
      <c r="A4" s="197"/>
      <c r="B4" s="198"/>
      <c r="C4" s="199"/>
      <c r="D4" s="199"/>
      <c r="E4" s="193"/>
      <c r="F4" s="193"/>
      <c r="G4" s="200"/>
      <c r="H4" s="201"/>
      <c r="I4" s="201"/>
      <c r="J4" s="202"/>
      <c r="K4" s="201"/>
      <c r="L4" s="203" t="s">
        <v>210</v>
      </c>
      <c r="M4" s="200"/>
      <c r="N4" s="204"/>
      <c r="O4" s="202"/>
    </row>
    <row r="5" spans="1:75" ht="10.5" customHeight="1" thickBot="1" x14ac:dyDescent="0.4">
      <c r="A5" s="197"/>
      <c r="B5" s="198"/>
      <c r="C5" s="199"/>
      <c r="D5" s="199"/>
      <c r="E5" s="193"/>
      <c r="F5" s="193"/>
      <c r="G5" s="193"/>
      <c r="H5" s="208"/>
      <c r="I5" s="208"/>
      <c r="J5" s="207"/>
      <c r="K5" s="208"/>
      <c r="L5" s="209"/>
      <c r="M5" s="193"/>
      <c r="O5" s="207"/>
    </row>
    <row r="6" spans="1:75" s="9" customFormat="1" ht="18" customHeight="1" thickTop="1" x14ac:dyDescent="0.15">
      <c r="A6" s="287" t="s">
        <v>3</v>
      </c>
      <c r="B6" s="290" t="s">
        <v>4</v>
      </c>
      <c r="C6" s="290" t="s">
        <v>211</v>
      </c>
      <c r="D6" s="290" t="s">
        <v>5</v>
      </c>
      <c r="E6" s="293" t="s">
        <v>6</v>
      </c>
      <c r="F6" s="293"/>
      <c r="G6" s="293"/>
      <c r="H6" s="293"/>
      <c r="I6" s="293"/>
      <c r="J6" s="293"/>
      <c r="K6" s="293"/>
      <c r="L6" s="293"/>
      <c r="M6" s="293"/>
      <c r="N6" s="294" t="s">
        <v>7</v>
      </c>
      <c r="O6" s="297" t="s">
        <v>8</v>
      </c>
      <c r="P6" s="297" t="s">
        <v>9</v>
      </c>
      <c r="Q6" s="297" t="s">
        <v>10</v>
      </c>
      <c r="R6" s="297" t="s">
        <v>11</v>
      </c>
      <c r="S6" s="297" t="s">
        <v>212</v>
      </c>
      <c r="T6" s="302" t="s">
        <v>13</v>
      </c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</row>
    <row r="7" spans="1:75" s="9" customFormat="1" ht="16.5" customHeight="1" x14ac:dyDescent="0.15">
      <c r="A7" s="288"/>
      <c r="B7" s="291"/>
      <c r="C7" s="291"/>
      <c r="D7" s="291"/>
      <c r="E7" s="305" t="s">
        <v>14</v>
      </c>
      <c r="F7" s="305" t="s">
        <v>15</v>
      </c>
      <c r="G7" s="305" t="s">
        <v>213</v>
      </c>
      <c r="H7" s="305" t="s">
        <v>17</v>
      </c>
      <c r="I7" s="307" t="s">
        <v>19</v>
      </c>
      <c r="J7" s="307"/>
      <c r="K7" s="307" t="s">
        <v>20</v>
      </c>
      <c r="L7" s="307"/>
      <c r="M7" s="301" t="s">
        <v>22</v>
      </c>
      <c r="N7" s="295"/>
      <c r="O7" s="298"/>
      <c r="P7" s="298"/>
      <c r="Q7" s="298"/>
      <c r="R7" s="298"/>
      <c r="S7" s="298"/>
      <c r="T7" s="303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75" s="16" customFormat="1" ht="66" customHeight="1" x14ac:dyDescent="0.15">
      <c r="A8" s="289"/>
      <c r="B8" s="292"/>
      <c r="C8" s="292"/>
      <c r="D8" s="292"/>
      <c r="E8" s="305"/>
      <c r="F8" s="305"/>
      <c r="G8" s="305"/>
      <c r="H8" s="305"/>
      <c r="I8" s="15" t="s">
        <v>23</v>
      </c>
      <c r="J8" s="15" t="s">
        <v>24</v>
      </c>
      <c r="K8" s="15" t="s">
        <v>23</v>
      </c>
      <c r="L8" s="15" t="s">
        <v>24</v>
      </c>
      <c r="M8" s="292"/>
      <c r="N8" s="296"/>
      <c r="O8" s="299"/>
      <c r="P8" s="299"/>
      <c r="Q8" s="299"/>
      <c r="R8" s="299"/>
      <c r="S8" s="299"/>
      <c r="T8" s="30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</row>
    <row r="9" spans="1:75" s="206" customFormat="1" ht="18.75" customHeight="1" x14ac:dyDescent="0.2">
      <c r="A9" s="210">
        <v>1</v>
      </c>
      <c r="B9" s="211" t="s">
        <v>150</v>
      </c>
      <c r="C9" s="212"/>
      <c r="D9" s="213">
        <v>2.25</v>
      </c>
      <c r="E9" s="213"/>
      <c r="F9" s="213">
        <v>0.3</v>
      </c>
      <c r="G9" s="213"/>
      <c r="H9" s="213">
        <v>0.2</v>
      </c>
      <c r="I9" s="214">
        <v>20</v>
      </c>
      <c r="J9" s="215">
        <f>(D9+E9+L9)*I9/100</f>
        <v>0.45</v>
      </c>
      <c r="K9" s="216"/>
      <c r="L9" s="217"/>
      <c r="M9" s="215">
        <f>(E9+F9+G9+H9+J9+L9)</f>
        <v>0.95</v>
      </c>
      <c r="N9" s="215">
        <f>M9+D9</f>
        <v>3.2</v>
      </c>
      <c r="O9" s="33">
        <f>N9*90000</f>
        <v>288000</v>
      </c>
      <c r="P9" s="33">
        <f>(D9)*90000*10.5%</f>
        <v>21262.5</v>
      </c>
      <c r="Q9" s="33">
        <f>O9-P9</f>
        <v>266737.5</v>
      </c>
      <c r="R9" s="34">
        <v>6</v>
      </c>
      <c r="S9" s="34">
        <f>Q9*R9</f>
        <v>1600425</v>
      </c>
      <c r="T9" s="218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</row>
    <row r="10" spans="1:75" s="206" customFormat="1" ht="18.75" customHeight="1" x14ac:dyDescent="0.2">
      <c r="A10" s="210">
        <v>2</v>
      </c>
      <c r="B10" s="211" t="s">
        <v>152</v>
      </c>
      <c r="C10" s="215"/>
      <c r="D10" s="213">
        <v>1.5</v>
      </c>
      <c r="E10" s="213"/>
      <c r="F10" s="213">
        <v>0.3</v>
      </c>
      <c r="G10" s="213"/>
      <c r="H10" s="213"/>
      <c r="I10" s="214">
        <v>40</v>
      </c>
      <c r="J10" s="215">
        <f>(D10+E10+L10)*I10/100</f>
        <v>0.6</v>
      </c>
      <c r="K10" s="216"/>
      <c r="L10" s="217"/>
      <c r="M10" s="215">
        <f>(E10+F10+G10+H10+J10+L10)</f>
        <v>0.89999999999999991</v>
      </c>
      <c r="N10" s="215">
        <f>M10+D10</f>
        <v>2.4</v>
      </c>
      <c r="O10" s="33">
        <f>N10*90000</f>
        <v>216000</v>
      </c>
      <c r="P10" s="33">
        <f>(D10)*90000*10.5%</f>
        <v>14175</v>
      </c>
      <c r="Q10" s="33">
        <f>O10-P10</f>
        <v>201825</v>
      </c>
      <c r="R10" s="34">
        <v>6</v>
      </c>
      <c r="S10" s="34">
        <f>Q10*R10</f>
        <v>1210950</v>
      </c>
      <c r="T10" s="218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J10" s="205"/>
      <c r="BK10" s="205"/>
      <c r="BL10" s="205"/>
      <c r="BM10" s="205"/>
    </row>
    <row r="11" spans="1:75" s="206" customFormat="1" ht="18.75" customHeight="1" x14ac:dyDescent="0.2">
      <c r="A11" s="210">
        <v>3</v>
      </c>
      <c r="B11" s="211" t="s">
        <v>153</v>
      </c>
      <c r="C11" s="212"/>
      <c r="D11" s="213">
        <v>2.0499999999999998</v>
      </c>
      <c r="E11" s="213"/>
      <c r="F11" s="213">
        <v>0.3</v>
      </c>
      <c r="G11" s="213"/>
      <c r="H11" s="213"/>
      <c r="I11" s="214">
        <v>20</v>
      </c>
      <c r="J11" s="215">
        <f>(D11+E11+L11)*I11/100</f>
        <v>0.41</v>
      </c>
      <c r="K11" s="216"/>
      <c r="L11" s="217"/>
      <c r="M11" s="215">
        <f>(E11+F11+G11+H11+J11+L11)</f>
        <v>0.71</v>
      </c>
      <c r="N11" s="215">
        <f>M11+D11</f>
        <v>2.76</v>
      </c>
      <c r="O11" s="33">
        <f>N11*90000</f>
        <v>248399.99999999997</v>
      </c>
      <c r="P11" s="33">
        <f>(D11)*90000*10.5%</f>
        <v>19372.499999999996</v>
      </c>
      <c r="Q11" s="33">
        <f>O11-P11</f>
        <v>229027.49999999997</v>
      </c>
      <c r="R11" s="34">
        <v>6</v>
      </c>
      <c r="S11" s="34">
        <f>Q11*R11</f>
        <v>1374164.9999999998</v>
      </c>
      <c r="T11" s="218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</row>
    <row r="12" spans="1:75" s="228" customFormat="1" ht="18.75" customHeight="1" thickBot="1" x14ac:dyDescent="0.3">
      <c r="A12" s="219"/>
      <c r="B12" s="220" t="s">
        <v>214</v>
      </c>
      <c r="C12" s="221"/>
      <c r="D12" s="222">
        <f>SUM(D9:D11)</f>
        <v>5.8</v>
      </c>
      <c r="E12" s="222">
        <f>SUM(E9:E11)</f>
        <v>0</v>
      </c>
      <c r="F12" s="222">
        <f>SUM(F9:F11)</f>
        <v>0.89999999999999991</v>
      </c>
      <c r="G12" s="222">
        <f>SUM(G9:G11)</f>
        <v>0</v>
      </c>
      <c r="H12" s="222">
        <f>SUM(H9:H11)</f>
        <v>0.2</v>
      </c>
      <c r="I12" s="222"/>
      <c r="J12" s="222">
        <f t="shared" ref="J12:S12" si="0">SUM(J9:J11)</f>
        <v>1.46</v>
      </c>
      <c r="K12" s="222">
        <f t="shared" si="0"/>
        <v>0</v>
      </c>
      <c r="L12" s="222">
        <f t="shared" si="0"/>
        <v>0</v>
      </c>
      <c r="M12" s="223">
        <f t="shared" si="0"/>
        <v>2.5599999999999996</v>
      </c>
      <c r="N12" s="223">
        <f t="shared" si="0"/>
        <v>8.36</v>
      </c>
      <c r="O12" s="224">
        <f t="shared" si="0"/>
        <v>752400</v>
      </c>
      <c r="P12" s="224">
        <f t="shared" si="0"/>
        <v>54810</v>
      </c>
      <c r="Q12" s="224"/>
      <c r="R12" s="224"/>
      <c r="S12" s="224">
        <f t="shared" si="0"/>
        <v>4185540</v>
      </c>
      <c r="T12" s="225"/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226"/>
      <c r="AG12" s="226"/>
      <c r="AH12" s="226"/>
      <c r="AI12" s="226"/>
      <c r="AJ12" s="226"/>
      <c r="AK12" s="226"/>
      <c r="AL12" s="22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6"/>
      <c r="AX12" s="226"/>
      <c r="AY12" s="226"/>
      <c r="AZ12" s="226"/>
      <c r="BA12" s="226"/>
      <c r="BB12" s="226"/>
      <c r="BC12" s="226"/>
      <c r="BD12" s="226"/>
      <c r="BE12" s="226"/>
      <c r="BF12" s="226"/>
      <c r="BG12" s="226"/>
      <c r="BH12" s="226"/>
      <c r="BI12" s="226"/>
      <c r="BJ12" s="226"/>
      <c r="BK12" s="226"/>
      <c r="BL12" s="226"/>
      <c r="BM12" s="227"/>
      <c r="BN12" s="227"/>
      <c r="BO12" s="227"/>
      <c r="BP12" s="227"/>
      <c r="BQ12" s="227"/>
      <c r="BR12" s="227"/>
      <c r="BS12" s="227"/>
      <c r="BT12" s="227"/>
      <c r="BU12" s="227"/>
      <c r="BV12" s="227"/>
      <c r="BW12" s="227"/>
    </row>
    <row r="13" spans="1:75" s="230" customFormat="1" ht="9.75" customHeight="1" thickTop="1" x14ac:dyDescent="0.25">
      <c r="A13" s="229"/>
      <c r="C13" s="231"/>
      <c r="D13" s="232"/>
      <c r="E13" s="232"/>
      <c r="F13" s="233"/>
      <c r="G13" s="233"/>
      <c r="H13" s="233"/>
      <c r="I13" s="233"/>
      <c r="J13" s="233"/>
      <c r="K13" s="233"/>
      <c r="L13" s="233"/>
      <c r="M13" s="233"/>
      <c r="N13" s="234"/>
      <c r="O13" s="233"/>
      <c r="P13" s="235"/>
      <c r="Q13" s="235"/>
      <c r="R13" s="235"/>
      <c r="S13" s="235"/>
      <c r="T13" s="236"/>
      <c r="U13" s="236"/>
      <c r="V13" s="236"/>
      <c r="W13" s="236"/>
      <c r="X13" s="236"/>
      <c r="Y13" s="236"/>
      <c r="Z13" s="236"/>
      <c r="AA13" s="236"/>
      <c r="AB13" s="236"/>
      <c r="AC13" s="236"/>
      <c r="AD13" s="236"/>
      <c r="AE13" s="236"/>
      <c r="AF13" s="236"/>
      <c r="AG13" s="236"/>
      <c r="AH13" s="236"/>
      <c r="AI13" s="236"/>
      <c r="AJ13" s="236"/>
      <c r="AK13" s="236"/>
      <c r="AL13" s="236"/>
      <c r="AM13" s="236"/>
      <c r="AN13" s="236"/>
      <c r="AO13" s="236"/>
      <c r="AP13" s="236"/>
      <c r="AQ13" s="236"/>
      <c r="AR13" s="236"/>
      <c r="AS13" s="236"/>
      <c r="AT13" s="236"/>
      <c r="AU13" s="236"/>
      <c r="AV13" s="236"/>
      <c r="AW13" s="236"/>
      <c r="AX13" s="236"/>
      <c r="AY13" s="236"/>
      <c r="AZ13" s="236"/>
      <c r="BA13" s="236"/>
      <c r="BB13" s="236"/>
      <c r="BC13" s="236"/>
      <c r="BD13" s="236"/>
      <c r="BE13" s="236"/>
      <c r="BF13" s="236"/>
      <c r="BG13" s="236"/>
      <c r="BH13" s="236"/>
      <c r="BI13" s="236"/>
      <c r="BJ13" s="236"/>
      <c r="BK13" s="236"/>
      <c r="BL13" s="236"/>
      <c r="BM13" s="236"/>
      <c r="BN13" s="236"/>
      <c r="BO13" s="236"/>
      <c r="BP13" s="236"/>
      <c r="BQ13" s="236"/>
      <c r="BR13" s="236"/>
      <c r="BS13" s="236"/>
      <c r="BT13" s="236"/>
      <c r="BU13" s="236"/>
      <c r="BV13" s="236"/>
      <c r="BW13" s="236"/>
    </row>
    <row r="14" spans="1:75" ht="20.25" customHeight="1" x14ac:dyDescent="0.3">
      <c r="A14" s="237"/>
      <c r="B14" s="238" t="s">
        <v>215</v>
      </c>
      <c r="C14" s="239"/>
      <c r="D14" s="238" t="str">
        <f>[2]!VND(S12,TRUE)</f>
        <v>Bốn triệu, một trăm tám mươi lăm ngàn, năm trăm bốn mươi đồng</v>
      </c>
      <c r="E14" s="239"/>
      <c r="F14" s="239"/>
      <c r="G14" s="238"/>
      <c r="H14" s="239"/>
      <c r="I14" s="239"/>
      <c r="J14" s="239"/>
      <c r="K14" s="239"/>
      <c r="L14" s="239"/>
      <c r="M14" s="190"/>
      <c r="N14" s="240"/>
      <c r="O14" s="241"/>
      <c r="P14" s="242"/>
      <c r="Q14" s="242"/>
      <c r="R14" s="242"/>
      <c r="S14" s="242"/>
      <c r="BL14" s="205"/>
      <c r="BW14" s="206"/>
    </row>
    <row r="15" spans="1:75" s="247" customFormat="1" ht="12.75" x14ac:dyDescent="0.2">
      <c r="A15" s="243"/>
      <c r="B15" s="244"/>
      <c r="C15" s="244"/>
      <c r="D15" s="245"/>
      <c r="E15" s="244"/>
      <c r="F15" s="243"/>
      <c r="G15" s="246"/>
      <c r="H15" s="246"/>
      <c r="I15" s="246"/>
      <c r="J15" s="244"/>
      <c r="K15" s="244"/>
      <c r="L15" s="244"/>
      <c r="M15" s="244"/>
      <c r="N15" s="244"/>
      <c r="O15" s="244"/>
      <c r="P15" s="244"/>
      <c r="Q15" s="244"/>
      <c r="R15" s="244"/>
      <c r="S15" s="244"/>
    </row>
    <row r="16" spans="1:75" s="251" customFormat="1" ht="15.75" x14ac:dyDescent="0.25">
      <c r="A16" s="248"/>
      <c r="B16" s="249"/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50" t="s">
        <v>217</v>
      </c>
      <c r="Q16" s="250"/>
      <c r="R16" s="250"/>
      <c r="S16" s="250"/>
      <c r="Y16" s="252"/>
    </row>
    <row r="17" spans="1:19" s="251" customFormat="1" ht="15.75" x14ac:dyDescent="0.25">
      <c r="A17" s="248"/>
      <c r="B17" s="249"/>
      <c r="C17" s="248" t="s">
        <v>201</v>
      </c>
      <c r="D17" s="253"/>
      <c r="E17" s="249"/>
      <c r="F17" s="249"/>
      <c r="G17" s="254"/>
      <c r="H17" s="254"/>
      <c r="I17" s="254"/>
      <c r="J17" s="249"/>
      <c r="K17" s="248" t="s">
        <v>202</v>
      </c>
      <c r="L17" s="249"/>
      <c r="M17" s="249"/>
      <c r="N17" s="249"/>
      <c r="O17" s="249"/>
      <c r="P17" s="250" t="s">
        <v>203</v>
      </c>
      <c r="Q17" s="250"/>
      <c r="R17" s="250"/>
      <c r="S17" s="250"/>
    </row>
    <row r="18" spans="1:19" s="251" customFormat="1" ht="15.75" x14ac:dyDescent="0.25">
      <c r="A18" s="248"/>
      <c r="B18" s="249"/>
      <c r="C18" s="248"/>
      <c r="D18" s="253"/>
      <c r="E18" s="249"/>
      <c r="F18" s="249"/>
      <c r="G18" s="254"/>
      <c r="H18" s="254"/>
      <c r="I18" s="254"/>
      <c r="J18" s="249"/>
      <c r="K18" s="248"/>
      <c r="L18" s="249"/>
      <c r="M18" s="249"/>
      <c r="N18" s="249"/>
      <c r="O18" s="249"/>
      <c r="P18" s="250"/>
      <c r="Q18" s="250"/>
      <c r="R18" s="250"/>
      <c r="S18" s="250"/>
    </row>
    <row r="19" spans="1:19" s="251" customFormat="1" ht="15.75" x14ac:dyDescent="0.25">
      <c r="A19" s="248"/>
      <c r="B19" s="249"/>
      <c r="C19" s="248"/>
      <c r="D19" s="253"/>
      <c r="E19" s="249"/>
      <c r="F19" s="249"/>
      <c r="G19" s="254"/>
      <c r="H19" s="254"/>
      <c r="I19" s="254"/>
      <c r="J19" s="249"/>
      <c r="K19" s="248"/>
      <c r="L19" s="249"/>
      <c r="M19" s="249"/>
      <c r="N19" s="249"/>
      <c r="O19" s="249"/>
      <c r="P19" s="250"/>
      <c r="Q19" s="250"/>
      <c r="R19" s="250"/>
      <c r="S19" s="250"/>
    </row>
    <row r="20" spans="1:19" s="251" customFormat="1" ht="15.75" x14ac:dyDescent="0.25">
      <c r="A20" s="248"/>
      <c r="B20" s="249"/>
      <c r="C20" s="248"/>
      <c r="D20" s="253"/>
      <c r="E20" s="249"/>
      <c r="F20" s="249"/>
      <c r="G20" s="254"/>
      <c r="H20" s="254"/>
      <c r="I20" s="254"/>
      <c r="J20" s="249"/>
      <c r="K20" s="248"/>
      <c r="L20" s="249"/>
      <c r="M20" s="249"/>
      <c r="N20" s="249"/>
      <c r="O20" s="249"/>
      <c r="P20" s="250"/>
      <c r="Q20" s="250"/>
      <c r="R20" s="250"/>
      <c r="S20" s="250"/>
    </row>
    <row r="21" spans="1:19" s="251" customFormat="1" ht="15.75" x14ac:dyDescent="0.25">
      <c r="A21" s="248"/>
      <c r="B21" s="248"/>
      <c r="C21" s="248"/>
      <c r="D21" s="253"/>
      <c r="E21" s="249"/>
      <c r="F21" s="249"/>
      <c r="G21" s="254"/>
      <c r="H21" s="254"/>
      <c r="I21" s="254"/>
      <c r="J21" s="249"/>
      <c r="K21" s="248"/>
      <c r="L21" s="249"/>
      <c r="M21" s="249"/>
      <c r="N21" s="249"/>
      <c r="O21" s="249"/>
      <c r="P21" s="250"/>
      <c r="Q21" s="250"/>
      <c r="R21" s="250"/>
      <c r="S21" s="250"/>
    </row>
    <row r="22" spans="1:19" s="251" customFormat="1" ht="15.75" x14ac:dyDescent="0.25">
      <c r="A22" s="248"/>
      <c r="B22" s="249"/>
      <c r="C22" s="248" t="s">
        <v>167</v>
      </c>
      <c r="D22" s="255"/>
      <c r="E22" s="248"/>
      <c r="F22" s="249"/>
      <c r="G22" s="254"/>
      <c r="H22" s="254"/>
      <c r="I22" s="254"/>
      <c r="J22" s="249"/>
      <c r="K22" s="248" t="s">
        <v>204</v>
      </c>
      <c r="L22" s="249"/>
      <c r="M22" s="249"/>
      <c r="N22" s="249"/>
      <c r="O22" s="249"/>
      <c r="P22" s="250" t="s">
        <v>205</v>
      </c>
      <c r="Q22" s="250"/>
      <c r="R22" s="250"/>
      <c r="S22" s="250"/>
    </row>
    <row r="23" spans="1:19" ht="14.25" x14ac:dyDescent="0.2">
      <c r="A23" s="256"/>
      <c r="B23" s="190"/>
      <c r="C23" s="239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04"/>
      <c r="O23" s="239"/>
      <c r="P23" s="239"/>
      <c r="Q23" s="239"/>
      <c r="R23" s="239"/>
      <c r="S23" s="239"/>
    </row>
    <row r="24" spans="1:19" ht="14.25" x14ac:dyDescent="0.2">
      <c r="A24" s="256"/>
      <c r="B24" s="190"/>
      <c r="C24" s="239"/>
      <c r="D24" s="239"/>
      <c r="E24" s="239"/>
      <c r="F24" s="239"/>
      <c r="G24" s="239"/>
      <c r="H24" s="239"/>
      <c r="I24" s="239"/>
      <c r="J24" s="239"/>
      <c r="K24" s="239"/>
      <c r="L24" s="239"/>
      <c r="M24" s="239"/>
      <c r="N24" s="204"/>
      <c r="O24" s="239"/>
      <c r="P24" s="239"/>
      <c r="Q24" s="239"/>
      <c r="R24" s="239"/>
      <c r="S24" s="239"/>
    </row>
    <row r="25" spans="1:19" ht="14.25" x14ac:dyDescent="0.2">
      <c r="A25" s="256"/>
      <c r="B25" s="190"/>
      <c r="C25" s="239"/>
      <c r="D25" s="239"/>
      <c r="E25" s="239"/>
      <c r="F25" s="239"/>
      <c r="G25" s="239"/>
      <c r="H25" s="239"/>
      <c r="I25" s="239"/>
      <c r="J25" s="239"/>
      <c r="K25" s="239"/>
      <c r="L25" s="239"/>
      <c r="M25" s="239"/>
      <c r="N25" s="204"/>
      <c r="O25" s="239"/>
      <c r="P25" s="239"/>
      <c r="Q25" s="239"/>
      <c r="R25" s="239"/>
      <c r="S25" s="239"/>
    </row>
    <row r="26" spans="1:19" ht="14.25" x14ac:dyDescent="0.2">
      <c r="A26" s="256"/>
      <c r="B26" s="190"/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204"/>
      <c r="O26" s="239"/>
      <c r="P26" s="239"/>
      <c r="Q26" s="239"/>
      <c r="R26" s="239"/>
      <c r="S26" s="239"/>
    </row>
    <row r="27" spans="1:19" ht="14.25" x14ac:dyDescent="0.2">
      <c r="A27" s="256"/>
      <c r="B27" s="190"/>
      <c r="C27" s="239"/>
      <c r="D27" s="239"/>
      <c r="E27" s="239"/>
      <c r="F27" s="239"/>
      <c r="G27" s="239"/>
      <c r="H27" s="239"/>
      <c r="I27" s="239"/>
      <c r="J27" s="239"/>
      <c r="K27" s="239"/>
      <c r="L27" s="239"/>
      <c r="M27" s="239"/>
      <c r="N27" s="204"/>
      <c r="O27" s="239"/>
      <c r="P27" s="239"/>
      <c r="Q27" s="239"/>
      <c r="R27" s="239"/>
      <c r="S27" s="239"/>
    </row>
    <row r="28" spans="1:19" ht="14.25" x14ac:dyDescent="0.2">
      <c r="A28" s="256"/>
      <c r="B28" s="190"/>
      <c r="C28" s="239"/>
      <c r="D28" s="239"/>
      <c r="E28" s="239"/>
      <c r="F28" s="239"/>
      <c r="G28" s="239"/>
      <c r="H28" s="239"/>
      <c r="I28" s="239"/>
      <c r="J28" s="239"/>
      <c r="K28" s="239"/>
      <c r="L28" s="239"/>
      <c r="M28" s="239"/>
      <c r="N28" s="204"/>
      <c r="O28" s="239"/>
      <c r="P28" s="239"/>
      <c r="Q28" s="239"/>
      <c r="R28" s="239"/>
      <c r="S28" s="239"/>
    </row>
    <row r="32" spans="1:19" ht="23.25" x14ac:dyDescent="0.35">
      <c r="A32" s="1" t="s">
        <v>0</v>
      </c>
      <c r="B32" s="190"/>
      <c r="C32" s="3"/>
      <c r="D32" s="191"/>
      <c r="E32" s="191"/>
    </row>
    <row r="33" spans="1:75" s="2" customFormat="1" ht="23.25" x14ac:dyDescent="0.35">
      <c r="A33" s="1" t="s">
        <v>1</v>
      </c>
      <c r="B33" s="190"/>
      <c r="C33" s="3"/>
      <c r="D33" s="191"/>
      <c r="E33" s="191"/>
      <c r="F33" s="191"/>
      <c r="G33" s="192"/>
      <c r="H33" s="193"/>
      <c r="I33" s="193"/>
      <c r="J33" s="193"/>
      <c r="K33" s="193"/>
      <c r="L33" s="193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194"/>
      <c r="AI33" s="194"/>
      <c r="AJ33" s="194"/>
      <c r="AK33" s="194"/>
      <c r="AL33" s="194"/>
      <c r="AM33" s="194"/>
      <c r="AN33" s="194"/>
      <c r="AO33" s="194"/>
      <c r="AP33" s="194"/>
      <c r="AQ33" s="194"/>
      <c r="AR33" s="194"/>
      <c r="AS33" s="194"/>
      <c r="AT33" s="194"/>
      <c r="AU33" s="194"/>
      <c r="AV33" s="194"/>
      <c r="AW33" s="194"/>
      <c r="AX33" s="194"/>
      <c r="AY33" s="194"/>
      <c r="AZ33" s="194"/>
      <c r="BA33" s="194"/>
      <c r="BB33" s="194"/>
      <c r="BC33" s="194"/>
      <c r="BD33" s="194"/>
      <c r="BE33" s="194"/>
      <c r="BF33" s="194"/>
      <c r="BG33" s="194"/>
      <c r="BH33" s="194"/>
      <c r="BI33" s="194"/>
      <c r="BJ33" s="194"/>
      <c r="BK33" s="194"/>
      <c r="BL33" s="195"/>
      <c r="BM33" s="195"/>
      <c r="BN33" s="195"/>
      <c r="BO33" s="195"/>
      <c r="BP33" s="195"/>
      <c r="BQ33" s="195"/>
      <c r="BR33" s="195"/>
      <c r="BS33" s="195"/>
      <c r="BT33" s="195"/>
      <c r="BU33" s="195"/>
      <c r="BV33" s="195"/>
    </row>
    <row r="34" spans="1:75" s="2" customFormat="1" ht="16.5" customHeight="1" x14ac:dyDescent="0.35">
      <c r="A34" s="1"/>
      <c r="B34" s="190"/>
      <c r="C34" s="3"/>
      <c r="D34" s="3"/>
      <c r="E34" s="191"/>
      <c r="F34" s="191"/>
      <c r="G34" s="192"/>
      <c r="H34" s="193"/>
      <c r="I34" s="193"/>
      <c r="J34" s="193"/>
      <c r="K34" s="193"/>
      <c r="L34" s="193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94"/>
      <c r="AI34" s="194"/>
      <c r="AJ34" s="194"/>
      <c r="AK34" s="194"/>
      <c r="AL34" s="194"/>
      <c r="AM34" s="194"/>
      <c r="AN34" s="194"/>
      <c r="AO34" s="194"/>
      <c r="AP34" s="194"/>
      <c r="AQ34" s="194"/>
      <c r="AR34" s="194"/>
      <c r="AS34" s="194"/>
      <c r="AT34" s="194"/>
      <c r="AU34" s="194"/>
      <c r="AV34" s="194"/>
      <c r="AW34" s="194"/>
      <c r="AX34" s="194"/>
      <c r="AY34" s="194"/>
      <c r="AZ34" s="194"/>
      <c r="BA34" s="194"/>
      <c r="BB34" s="194"/>
      <c r="BC34" s="194"/>
      <c r="BD34" s="194"/>
      <c r="BE34" s="194"/>
      <c r="BF34" s="194"/>
      <c r="BG34" s="194"/>
      <c r="BH34" s="194"/>
      <c r="BI34" s="194"/>
      <c r="BJ34" s="194"/>
      <c r="BK34" s="194"/>
      <c r="BL34" s="195"/>
      <c r="BM34" s="195"/>
      <c r="BN34" s="195"/>
      <c r="BO34" s="195"/>
      <c r="BP34" s="195"/>
      <c r="BQ34" s="195"/>
      <c r="BR34" s="195"/>
      <c r="BS34" s="195"/>
      <c r="BT34" s="195"/>
      <c r="BU34" s="195"/>
      <c r="BV34" s="195"/>
    </row>
    <row r="35" spans="1:75" s="2" customFormat="1" ht="24" customHeight="1" x14ac:dyDescent="0.3">
      <c r="A35" s="311" t="s">
        <v>218</v>
      </c>
      <c r="B35" s="311"/>
      <c r="C35" s="311"/>
      <c r="D35" s="311"/>
      <c r="E35" s="311"/>
      <c r="F35" s="311"/>
      <c r="G35" s="311"/>
      <c r="H35" s="311"/>
      <c r="I35" s="311"/>
      <c r="J35" s="311"/>
      <c r="K35" s="311"/>
      <c r="L35" s="311"/>
      <c r="M35" s="311"/>
      <c r="N35" s="311"/>
      <c r="O35" s="311"/>
      <c r="P35" s="311"/>
      <c r="Q35" s="311"/>
      <c r="R35" s="311"/>
      <c r="S35" s="311"/>
      <c r="T35" s="311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4"/>
      <c r="AH35" s="194"/>
      <c r="AI35" s="194"/>
      <c r="AJ35" s="194"/>
      <c r="AK35" s="194"/>
      <c r="AL35" s="194"/>
      <c r="AM35" s="194"/>
      <c r="AN35" s="194"/>
      <c r="AO35" s="194"/>
      <c r="AP35" s="194"/>
      <c r="AQ35" s="194"/>
      <c r="AR35" s="194"/>
      <c r="AS35" s="194"/>
      <c r="AT35" s="194"/>
      <c r="AU35" s="194"/>
      <c r="AV35" s="194"/>
      <c r="AW35" s="194"/>
      <c r="AX35" s="194"/>
      <c r="AY35" s="194"/>
      <c r="AZ35" s="194"/>
      <c r="BA35" s="194"/>
      <c r="BB35" s="194"/>
      <c r="BC35" s="194"/>
      <c r="BD35" s="194"/>
      <c r="BE35" s="194"/>
      <c r="BF35" s="194"/>
      <c r="BG35" s="194"/>
      <c r="BH35" s="194"/>
      <c r="BI35" s="194"/>
      <c r="BJ35" s="194"/>
      <c r="BK35" s="194"/>
      <c r="BL35" s="195"/>
      <c r="BM35" s="195"/>
      <c r="BN35" s="195"/>
      <c r="BO35" s="195"/>
      <c r="BP35" s="195"/>
      <c r="BQ35" s="195"/>
      <c r="BR35" s="195"/>
      <c r="BS35" s="195"/>
      <c r="BT35" s="195"/>
      <c r="BU35" s="195"/>
      <c r="BV35" s="195"/>
    </row>
    <row r="36" spans="1:75" ht="23.25" x14ac:dyDescent="0.35">
      <c r="A36" s="197"/>
      <c r="B36" s="198"/>
      <c r="C36" s="199"/>
      <c r="D36" s="199"/>
      <c r="E36" s="193"/>
      <c r="F36" s="193"/>
      <c r="G36" s="193"/>
      <c r="H36" s="208"/>
      <c r="I36" s="208"/>
      <c r="J36" s="207"/>
      <c r="K36" s="208"/>
      <c r="L36" s="196"/>
      <c r="M36" s="193"/>
      <c r="O36" s="207"/>
    </row>
    <row r="37" spans="1:75" ht="10.5" customHeight="1" thickBot="1" x14ac:dyDescent="0.4">
      <c r="A37" s="197"/>
      <c r="B37" s="198"/>
      <c r="C37" s="199"/>
      <c r="D37" s="199"/>
      <c r="E37" s="193"/>
      <c r="F37" s="193"/>
      <c r="G37" s="193"/>
      <c r="H37" s="208"/>
      <c r="I37" s="208"/>
      <c r="J37" s="207"/>
      <c r="K37" s="208"/>
      <c r="L37" s="209"/>
      <c r="M37" s="193"/>
      <c r="O37" s="207"/>
    </row>
    <row r="38" spans="1:75" s="9" customFormat="1" ht="18" customHeight="1" thickTop="1" x14ac:dyDescent="0.15">
      <c r="A38" s="287" t="s">
        <v>3</v>
      </c>
      <c r="B38" s="290" t="s">
        <v>4</v>
      </c>
      <c r="C38" s="290" t="s">
        <v>211</v>
      </c>
      <c r="D38" s="290" t="s">
        <v>5</v>
      </c>
      <c r="E38" s="293" t="s">
        <v>6</v>
      </c>
      <c r="F38" s="293"/>
      <c r="G38" s="293"/>
      <c r="H38" s="293"/>
      <c r="I38" s="293"/>
      <c r="J38" s="293"/>
      <c r="K38" s="293"/>
      <c r="L38" s="293"/>
      <c r="M38" s="293"/>
      <c r="N38" s="294" t="s">
        <v>7</v>
      </c>
      <c r="O38" s="297" t="s">
        <v>8</v>
      </c>
      <c r="P38" s="297" t="s">
        <v>9</v>
      </c>
      <c r="Q38" s="297" t="s">
        <v>10</v>
      </c>
      <c r="R38" s="297" t="s">
        <v>11</v>
      </c>
      <c r="S38" s="297" t="s">
        <v>212</v>
      </c>
      <c r="T38" s="302" t="s">
        <v>13</v>
      </c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</row>
    <row r="39" spans="1:75" s="9" customFormat="1" ht="16.5" customHeight="1" x14ac:dyDescent="0.15">
      <c r="A39" s="288"/>
      <c r="B39" s="291"/>
      <c r="C39" s="291"/>
      <c r="D39" s="291"/>
      <c r="E39" s="305" t="s">
        <v>14</v>
      </c>
      <c r="F39" s="305" t="s">
        <v>15</v>
      </c>
      <c r="G39" s="305" t="s">
        <v>213</v>
      </c>
      <c r="H39" s="305" t="s">
        <v>17</v>
      </c>
      <c r="I39" s="307" t="s">
        <v>19</v>
      </c>
      <c r="J39" s="307"/>
      <c r="K39" s="307" t="s">
        <v>20</v>
      </c>
      <c r="L39" s="307"/>
      <c r="M39" s="301" t="s">
        <v>22</v>
      </c>
      <c r="N39" s="295"/>
      <c r="O39" s="298"/>
      <c r="P39" s="298"/>
      <c r="Q39" s="298"/>
      <c r="R39" s="298"/>
      <c r="S39" s="298"/>
      <c r="T39" s="303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</row>
    <row r="40" spans="1:75" s="16" customFormat="1" ht="63.75" customHeight="1" x14ac:dyDescent="0.15">
      <c r="A40" s="289"/>
      <c r="B40" s="292"/>
      <c r="C40" s="292"/>
      <c r="D40" s="292"/>
      <c r="E40" s="305"/>
      <c r="F40" s="305"/>
      <c r="G40" s="305"/>
      <c r="H40" s="305"/>
      <c r="I40" s="15" t="s">
        <v>23</v>
      </c>
      <c r="J40" s="15" t="s">
        <v>24</v>
      </c>
      <c r="K40" s="15" t="s">
        <v>23</v>
      </c>
      <c r="L40" s="15" t="s">
        <v>24</v>
      </c>
      <c r="M40" s="292"/>
      <c r="N40" s="296"/>
      <c r="O40" s="299"/>
      <c r="P40" s="299"/>
      <c r="Q40" s="299"/>
      <c r="R40" s="299"/>
      <c r="S40" s="299"/>
      <c r="T40" s="30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</row>
    <row r="41" spans="1:75" s="269" customFormat="1" ht="23.25" customHeight="1" x14ac:dyDescent="0.25">
      <c r="A41" s="259">
        <v>1</v>
      </c>
      <c r="B41" s="211" t="s">
        <v>154</v>
      </c>
      <c r="C41" s="212"/>
      <c r="D41" s="260">
        <v>2.34</v>
      </c>
      <c r="E41" s="261"/>
      <c r="F41" s="262"/>
      <c r="G41" s="261"/>
      <c r="H41" s="261"/>
      <c r="I41" s="261"/>
      <c r="J41" s="263"/>
      <c r="K41" s="264"/>
      <c r="L41" s="263"/>
      <c r="M41" s="265">
        <f>SUM(E41:J41)</f>
        <v>0</v>
      </c>
      <c r="N41" s="266">
        <f>SUM(D41:K41)</f>
        <v>2.34</v>
      </c>
      <c r="O41" s="267">
        <f>N41*90000</f>
        <v>210600</v>
      </c>
      <c r="P41" s="267"/>
      <c r="Q41" s="267">
        <f>O41</f>
        <v>210600</v>
      </c>
      <c r="R41" s="267">
        <v>6</v>
      </c>
      <c r="S41" s="267">
        <f>Q41*R41</f>
        <v>1263600</v>
      </c>
      <c r="T41" s="268"/>
      <c r="U41" s="205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205"/>
      <c r="AG41" s="205"/>
      <c r="AH41" s="205"/>
      <c r="AI41" s="205"/>
      <c r="AJ41" s="205"/>
      <c r="AK41" s="205"/>
      <c r="AL41" s="205"/>
      <c r="AM41" s="205"/>
      <c r="AN41" s="205"/>
      <c r="AO41" s="205"/>
      <c r="AP41" s="205"/>
      <c r="AQ41" s="205"/>
      <c r="AR41" s="205"/>
      <c r="AS41" s="205"/>
      <c r="AT41" s="205"/>
      <c r="AU41" s="205"/>
      <c r="AV41" s="205"/>
      <c r="AW41" s="205"/>
      <c r="AX41" s="205"/>
      <c r="AY41" s="205"/>
      <c r="AZ41" s="205"/>
      <c r="BA41" s="205"/>
      <c r="BB41" s="205"/>
      <c r="BC41" s="205"/>
      <c r="BD41" s="205"/>
      <c r="BE41" s="205"/>
      <c r="BF41" s="205"/>
      <c r="BG41" s="205"/>
      <c r="BH41" s="205"/>
      <c r="BI41" s="205"/>
      <c r="BJ41" s="205"/>
      <c r="BK41" s="205"/>
      <c r="BL41" s="205"/>
      <c r="BM41" s="206"/>
      <c r="BN41" s="206"/>
      <c r="BO41" s="206"/>
      <c r="BP41" s="206"/>
      <c r="BQ41" s="206"/>
      <c r="BR41" s="206"/>
      <c r="BS41" s="206"/>
      <c r="BT41" s="206"/>
      <c r="BU41" s="206"/>
      <c r="BV41" s="206"/>
      <c r="BW41" s="206"/>
    </row>
    <row r="42" spans="1:75" s="228" customFormat="1" ht="20.25" customHeight="1" thickBot="1" x14ac:dyDescent="0.3">
      <c r="A42" s="219"/>
      <c r="B42" s="220" t="s">
        <v>214</v>
      </c>
      <c r="C42" s="221"/>
      <c r="D42" s="270">
        <v>2.34</v>
      </c>
      <c r="E42" s="271">
        <v>0</v>
      </c>
      <c r="F42" s="271">
        <v>0.3</v>
      </c>
      <c r="G42" s="272">
        <v>0</v>
      </c>
      <c r="H42" s="272">
        <v>0</v>
      </c>
      <c r="I42" s="270"/>
      <c r="J42" s="270">
        <v>0</v>
      </c>
      <c r="K42" s="270"/>
      <c r="L42" s="270">
        <v>0</v>
      </c>
      <c r="M42" s="270">
        <v>0.3</v>
      </c>
      <c r="N42" s="270">
        <v>2.6399999999999997</v>
      </c>
      <c r="O42" s="273">
        <f>SUM(O41:O41)</f>
        <v>210600</v>
      </c>
      <c r="P42" s="274">
        <v>282555</v>
      </c>
      <c r="Q42" s="274"/>
      <c r="R42" s="274"/>
      <c r="S42" s="273">
        <f>SUM(S41)</f>
        <v>1263600</v>
      </c>
      <c r="T42" s="275"/>
      <c r="U42" s="226"/>
      <c r="V42" s="226"/>
      <c r="W42" s="226"/>
      <c r="X42" s="226"/>
      <c r="Y42" s="226"/>
      <c r="Z42" s="226"/>
      <c r="AA42" s="226"/>
      <c r="AB42" s="226"/>
      <c r="AC42" s="226"/>
      <c r="AD42" s="226"/>
      <c r="AE42" s="226"/>
      <c r="AF42" s="226"/>
      <c r="AG42" s="226"/>
      <c r="AH42" s="226"/>
      <c r="AI42" s="226"/>
      <c r="AJ42" s="226"/>
      <c r="AK42" s="226"/>
      <c r="AL42" s="226"/>
      <c r="AM42" s="226"/>
      <c r="AN42" s="226"/>
      <c r="AO42" s="226"/>
      <c r="AP42" s="226"/>
      <c r="AQ42" s="226"/>
      <c r="AR42" s="226"/>
      <c r="AS42" s="226"/>
      <c r="AT42" s="226"/>
      <c r="AU42" s="226"/>
      <c r="AV42" s="226"/>
      <c r="AW42" s="226"/>
      <c r="AX42" s="226"/>
      <c r="AY42" s="226"/>
      <c r="AZ42" s="226"/>
      <c r="BA42" s="226"/>
      <c r="BB42" s="226"/>
      <c r="BC42" s="226"/>
      <c r="BD42" s="226"/>
      <c r="BE42" s="226"/>
      <c r="BF42" s="226"/>
      <c r="BG42" s="226"/>
      <c r="BH42" s="226"/>
      <c r="BI42" s="226"/>
      <c r="BJ42" s="226"/>
      <c r="BK42" s="226"/>
      <c r="BL42" s="226"/>
      <c r="BM42" s="227"/>
      <c r="BN42" s="227"/>
      <c r="BO42" s="227"/>
      <c r="BP42" s="227"/>
      <c r="BQ42" s="227"/>
      <c r="BR42" s="227"/>
      <c r="BS42" s="227"/>
      <c r="BT42" s="227"/>
      <c r="BU42" s="227"/>
      <c r="BV42" s="227"/>
      <c r="BW42" s="227"/>
    </row>
    <row r="43" spans="1:75" s="230" customFormat="1" ht="9.75" customHeight="1" thickTop="1" x14ac:dyDescent="0.25">
      <c r="A43" s="229"/>
      <c r="C43" s="231"/>
      <c r="D43" s="232"/>
      <c r="E43" s="232"/>
      <c r="F43" s="233"/>
      <c r="G43" s="233"/>
      <c r="H43" s="233"/>
      <c r="I43" s="233"/>
      <c r="J43" s="233"/>
      <c r="K43" s="233"/>
      <c r="L43" s="233"/>
      <c r="M43" s="233"/>
      <c r="N43" s="234"/>
      <c r="O43" s="233"/>
      <c r="P43" s="235"/>
      <c r="Q43" s="235"/>
      <c r="R43" s="235"/>
      <c r="S43" s="235"/>
      <c r="T43" s="236"/>
      <c r="U43" s="236"/>
      <c r="V43" s="236"/>
      <c r="W43" s="236"/>
      <c r="X43" s="236"/>
      <c r="Y43" s="236"/>
      <c r="Z43" s="236"/>
      <c r="AA43" s="236"/>
      <c r="AB43" s="236"/>
      <c r="AC43" s="236"/>
      <c r="AD43" s="236"/>
      <c r="AE43" s="236"/>
      <c r="AF43" s="236"/>
      <c r="AG43" s="236"/>
      <c r="AH43" s="236"/>
      <c r="AI43" s="236"/>
      <c r="AJ43" s="236"/>
      <c r="AK43" s="236"/>
      <c r="AL43" s="236"/>
      <c r="AM43" s="236"/>
      <c r="AN43" s="236"/>
      <c r="AO43" s="236"/>
      <c r="AP43" s="236"/>
      <c r="AQ43" s="236"/>
      <c r="AR43" s="236"/>
      <c r="AS43" s="236"/>
      <c r="AT43" s="236"/>
      <c r="AU43" s="236"/>
      <c r="AV43" s="236"/>
      <c r="AW43" s="236"/>
      <c r="AX43" s="236"/>
      <c r="AY43" s="236"/>
      <c r="AZ43" s="236"/>
      <c r="BA43" s="236"/>
      <c r="BB43" s="236"/>
      <c r="BC43" s="236"/>
      <c r="BD43" s="236"/>
      <c r="BE43" s="236"/>
      <c r="BF43" s="236"/>
      <c r="BG43" s="236"/>
      <c r="BH43" s="236"/>
      <c r="BI43" s="236"/>
      <c r="BJ43" s="236"/>
      <c r="BK43" s="236"/>
      <c r="BL43" s="236"/>
      <c r="BM43" s="236"/>
      <c r="BN43" s="236"/>
      <c r="BO43" s="236"/>
      <c r="BP43" s="236"/>
      <c r="BQ43" s="236"/>
      <c r="BR43" s="236"/>
      <c r="BS43" s="236"/>
      <c r="BT43" s="236"/>
      <c r="BU43" s="236"/>
      <c r="BV43" s="236"/>
      <c r="BW43" s="236"/>
    </row>
    <row r="44" spans="1:75" ht="20.25" customHeight="1" x14ac:dyDescent="0.3">
      <c r="A44" s="237"/>
      <c r="B44" s="238" t="s">
        <v>215</v>
      </c>
      <c r="C44" s="239"/>
      <c r="D44" s="238" t="str">
        <f>[2]!VND(S41,TRUE)</f>
        <v>Một triệu, hai trăm sáu mươi ba ngàn, sáu trăm đồng</v>
      </c>
      <c r="E44" s="239"/>
      <c r="F44" s="239"/>
      <c r="G44" s="238"/>
      <c r="H44" s="239"/>
      <c r="I44" s="239"/>
      <c r="J44" s="239"/>
      <c r="K44" s="239"/>
      <c r="L44" s="239"/>
      <c r="M44" s="190"/>
      <c r="N44" s="240"/>
      <c r="O44" s="241"/>
      <c r="P44" s="242"/>
      <c r="Q44" s="242"/>
      <c r="R44" s="242"/>
      <c r="S44" s="242"/>
      <c r="T44" s="276"/>
      <c r="BL44" s="205"/>
      <c r="BW44" s="206"/>
    </row>
    <row r="45" spans="1:75" s="247" customFormat="1" ht="12.75" x14ac:dyDescent="0.2">
      <c r="A45" s="243"/>
      <c r="B45" s="244"/>
      <c r="C45" s="244"/>
      <c r="D45" s="245"/>
      <c r="E45" s="244"/>
      <c r="F45" s="243"/>
      <c r="G45" s="246"/>
      <c r="H45" s="246"/>
      <c r="I45" s="246"/>
      <c r="J45" s="244"/>
      <c r="K45" s="244"/>
      <c r="L45" s="244"/>
      <c r="M45" s="244"/>
      <c r="N45" s="244"/>
      <c r="O45" s="244"/>
      <c r="P45" s="244"/>
      <c r="Q45" s="244"/>
      <c r="R45" s="244"/>
      <c r="S45" s="244"/>
      <c r="T45" s="244"/>
    </row>
    <row r="46" spans="1:75" s="251" customFormat="1" ht="15.75" x14ac:dyDescent="0.25">
      <c r="A46" s="248"/>
      <c r="B46" s="249"/>
      <c r="C46" s="249"/>
      <c r="D46" s="249"/>
      <c r="E46" s="249"/>
      <c r="F46" s="249"/>
      <c r="G46" s="249"/>
      <c r="H46" s="249"/>
      <c r="I46" s="249"/>
      <c r="J46" s="249"/>
      <c r="K46" s="249"/>
      <c r="L46" s="249"/>
      <c r="M46" s="249"/>
      <c r="N46" s="249"/>
      <c r="O46" s="249"/>
      <c r="P46" s="250" t="s">
        <v>217</v>
      </c>
      <c r="Q46" s="250"/>
      <c r="R46" s="250"/>
      <c r="S46" s="250"/>
      <c r="T46" s="249"/>
    </row>
    <row r="47" spans="1:75" s="251" customFormat="1" ht="15.75" x14ac:dyDescent="0.25">
      <c r="A47" s="248"/>
      <c r="B47" s="249"/>
      <c r="C47" s="248" t="s">
        <v>201</v>
      </c>
      <c r="D47" s="253"/>
      <c r="E47" s="249"/>
      <c r="F47" s="249"/>
      <c r="G47" s="254"/>
      <c r="H47" s="254"/>
      <c r="I47" s="254"/>
      <c r="J47" s="249"/>
      <c r="K47" s="248" t="s">
        <v>202</v>
      </c>
      <c r="L47" s="249"/>
      <c r="M47" s="249"/>
      <c r="N47" s="249"/>
      <c r="O47" s="249"/>
      <c r="P47" s="250" t="s">
        <v>203</v>
      </c>
      <c r="Q47" s="250"/>
      <c r="R47" s="250"/>
      <c r="S47" s="250"/>
      <c r="T47" s="249"/>
    </row>
    <row r="48" spans="1:75" s="251" customFormat="1" ht="15.75" x14ac:dyDescent="0.25">
      <c r="A48" s="248"/>
      <c r="B48" s="249"/>
      <c r="C48" s="248"/>
      <c r="D48" s="253"/>
      <c r="E48" s="249"/>
      <c r="F48" s="249"/>
      <c r="G48" s="254"/>
      <c r="H48" s="254"/>
      <c r="I48" s="254"/>
      <c r="J48" s="249"/>
      <c r="K48" s="248"/>
      <c r="L48" s="249"/>
      <c r="M48" s="249"/>
      <c r="N48" s="249"/>
      <c r="O48" s="249"/>
      <c r="P48" s="250"/>
      <c r="Q48" s="250"/>
      <c r="R48" s="250"/>
      <c r="S48" s="250"/>
      <c r="T48" s="249"/>
    </row>
    <row r="49" spans="1:20" s="251" customFormat="1" ht="15.75" x14ac:dyDescent="0.25">
      <c r="A49" s="248"/>
      <c r="B49" s="249"/>
      <c r="C49" s="248"/>
      <c r="D49" s="253"/>
      <c r="E49" s="249"/>
      <c r="F49" s="249"/>
      <c r="G49" s="254"/>
      <c r="H49" s="254"/>
      <c r="I49" s="254"/>
      <c r="J49" s="249"/>
      <c r="K49" s="248"/>
      <c r="L49" s="249"/>
      <c r="M49" s="249"/>
      <c r="N49" s="249"/>
      <c r="O49" s="249"/>
      <c r="P49" s="250"/>
      <c r="Q49" s="250"/>
      <c r="R49" s="250"/>
      <c r="S49" s="250"/>
      <c r="T49" s="249"/>
    </row>
    <row r="50" spans="1:20" s="251" customFormat="1" ht="15.75" x14ac:dyDescent="0.25">
      <c r="A50" s="248"/>
      <c r="B50" s="249"/>
      <c r="C50" s="248"/>
      <c r="D50" s="253"/>
      <c r="E50" s="249"/>
      <c r="F50" s="249"/>
      <c r="G50" s="254"/>
      <c r="H50" s="254"/>
      <c r="I50" s="254"/>
      <c r="J50" s="249"/>
      <c r="K50" s="248"/>
      <c r="L50" s="249"/>
      <c r="M50" s="249"/>
      <c r="N50" s="249"/>
      <c r="O50" s="249"/>
      <c r="P50" s="250"/>
      <c r="Q50" s="250"/>
      <c r="R50" s="250"/>
      <c r="S50" s="250"/>
      <c r="T50" s="249"/>
    </row>
    <row r="51" spans="1:20" s="251" customFormat="1" ht="15.75" x14ac:dyDescent="0.25">
      <c r="A51" s="248"/>
      <c r="B51" s="248"/>
      <c r="C51" s="248"/>
      <c r="D51" s="253"/>
      <c r="E51" s="249"/>
      <c r="F51" s="249"/>
      <c r="G51" s="254"/>
      <c r="H51" s="254"/>
      <c r="I51" s="254"/>
      <c r="J51" s="249"/>
      <c r="K51" s="248"/>
      <c r="L51" s="249"/>
      <c r="M51" s="249"/>
      <c r="N51" s="249"/>
      <c r="O51" s="249"/>
      <c r="P51" s="250"/>
      <c r="Q51" s="250"/>
      <c r="R51" s="250"/>
      <c r="S51" s="250"/>
      <c r="T51" s="249"/>
    </row>
    <row r="52" spans="1:20" s="251" customFormat="1" ht="15.75" x14ac:dyDescent="0.25">
      <c r="A52" s="248"/>
      <c r="B52" s="249"/>
      <c r="C52" s="248" t="s">
        <v>167</v>
      </c>
      <c r="D52" s="255"/>
      <c r="E52" s="248"/>
      <c r="F52" s="249"/>
      <c r="G52" s="254"/>
      <c r="H52" s="254"/>
      <c r="I52" s="254"/>
      <c r="J52" s="249"/>
      <c r="K52" s="248" t="s">
        <v>204</v>
      </c>
      <c r="L52" s="249"/>
      <c r="M52" s="249"/>
      <c r="N52" s="249"/>
      <c r="O52" s="249"/>
      <c r="P52" s="250" t="s">
        <v>205</v>
      </c>
      <c r="Q52" s="250"/>
      <c r="R52" s="250"/>
      <c r="S52" s="250"/>
      <c r="T52" s="249"/>
    </row>
    <row r="64" spans="1:20" ht="13.5" customHeight="1" x14ac:dyDescent="0.25"/>
  </sheetData>
  <mergeCells count="40">
    <mergeCell ref="A3:T3"/>
    <mergeCell ref="A35:T35"/>
    <mergeCell ref="T38:T40"/>
    <mergeCell ref="E39:E40"/>
    <mergeCell ref="F39:F40"/>
    <mergeCell ref="G39:G40"/>
    <mergeCell ref="H39:H40"/>
    <mergeCell ref="I39:J39"/>
    <mergeCell ref="K39:L39"/>
    <mergeCell ref="M39:M40"/>
    <mergeCell ref="N38:N40"/>
    <mergeCell ref="O38:O40"/>
    <mergeCell ref="P38:P40"/>
    <mergeCell ref="Q38:Q40"/>
    <mergeCell ref="R38:R40"/>
    <mergeCell ref="S38:S40"/>
    <mergeCell ref="A6:A8"/>
    <mergeCell ref="B6:B8"/>
    <mergeCell ref="C6:C8"/>
    <mergeCell ref="D6:D8"/>
    <mergeCell ref="E6:M6"/>
    <mergeCell ref="A38:A40"/>
    <mergeCell ref="B38:B40"/>
    <mergeCell ref="C38:C40"/>
    <mergeCell ref="D38:D40"/>
    <mergeCell ref="E38:M38"/>
    <mergeCell ref="N6:N8"/>
    <mergeCell ref="E7:E8"/>
    <mergeCell ref="F7:F8"/>
    <mergeCell ref="G7:G8"/>
    <mergeCell ref="H7:H8"/>
    <mergeCell ref="I7:J7"/>
    <mergeCell ref="K7:L7"/>
    <mergeCell ref="M7:M8"/>
    <mergeCell ref="T6:T8"/>
    <mergeCell ref="O6:O8"/>
    <mergeCell ref="P6:P8"/>
    <mergeCell ref="Q6:Q8"/>
    <mergeCell ref="R6:R8"/>
    <mergeCell ref="S6:S8"/>
  </mergeCells>
  <pageMargins left="0.19685039370078741" right="0" top="0.15748031496062992" bottom="0.15748031496062992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Truy lĩnh LTT 1390000 năm 2018</vt:lpstr>
      <vt:lpstr>Truy lĩnh Hợp đồng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2019-01-21T08:03:19Z</cp:lastPrinted>
  <dcterms:created xsi:type="dcterms:W3CDTF">2019-01-21T07:49:46Z</dcterms:created>
  <dcterms:modified xsi:type="dcterms:W3CDTF">2019-01-21T08:09:08Z</dcterms:modified>
</cp:coreProperties>
</file>