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0" windowWidth="16395" windowHeight="5250"/>
  </bookViews>
  <sheets>
    <sheet name="BCHĐ 9 THÁNG 2018 (BV) " sheetId="17" r:id="rId1"/>
    <sheet name="Trạm y tế xã 9 tháng 2018" sheetId="18" r:id="rId2"/>
    <sheet name="Trang_tính1" sheetId="16" r:id="rId3"/>
  </sheets>
  <externalReferences>
    <externalReference r:id="rId4"/>
    <externalReference r:id="rId5"/>
  </externalReferences>
  <definedNames>
    <definedName name="_xlnm.Print_Titles" localSheetId="0">'BCHĐ 9 THÁNG 2018 (BV) '!$5:$8</definedName>
  </definedNames>
  <calcPr calcId="145621"/>
</workbook>
</file>

<file path=xl/calcChain.xml><?xml version="1.0" encoding="utf-8"?>
<calcChain xmlns="http://schemas.openxmlformats.org/spreadsheetml/2006/main">
  <c r="I26" i="18" l="1"/>
  <c r="H25" i="18"/>
  <c r="K25" i="18" s="1"/>
  <c r="N25" i="18" s="1"/>
  <c r="G25" i="18"/>
  <c r="J25" i="18" s="1"/>
  <c r="M25" i="18" s="1"/>
  <c r="F25" i="18"/>
  <c r="E25" i="18"/>
  <c r="D25" i="18"/>
  <c r="H24" i="18"/>
  <c r="K24" i="18" s="1"/>
  <c r="N24" i="18" s="1"/>
  <c r="F24" i="18"/>
  <c r="E24" i="18"/>
  <c r="D24" i="18"/>
  <c r="G24" i="18" s="1"/>
  <c r="J24" i="18" s="1"/>
  <c r="M24" i="18" s="1"/>
  <c r="F23" i="18"/>
  <c r="E23" i="18"/>
  <c r="D23" i="18"/>
  <c r="F22" i="18"/>
  <c r="E22" i="18"/>
  <c r="D22" i="18"/>
  <c r="H21" i="18"/>
  <c r="K21" i="18" s="1"/>
  <c r="N21" i="18" s="1"/>
  <c r="G21" i="18"/>
  <c r="J21" i="18" s="1"/>
  <c r="M21" i="18" s="1"/>
  <c r="F21" i="18"/>
  <c r="E21" i="18"/>
  <c r="D21" i="18"/>
  <c r="H20" i="18"/>
  <c r="K20" i="18" s="1"/>
  <c r="N20" i="18" s="1"/>
  <c r="F20" i="18"/>
  <c r="E20" i="18"/>
  <c r="D20" i="18"/>
  <c r="G20" i="18" s="1"/>
  <c r="J20" i="18" s="1"/>
  <c r="M20" i="18" s="1"/>
  <c r="F19" i="18"/>
  <c r="E19" i="18"/>
  <c r="D19" i="18"/>
  <c r="F18" i="18"/>
  <c r="G18" i="18" s="1"/>
  <c r="J18" i="18" s="1"/>
  <c r="E18" i="18"/>
  <c r="D18" i="18"/>
  <c r="H17" i="18"/>
  <c r="K17" i="18" s="1"/>
  <c r="N17" i="18" s="1"/>
  <c r="G17" i="18"/>
  <c r="J17" i="18" s="1"/>
  <c r="M17" i="18" s="1"/>
  <c r="F17" i="18"/>
  <c r="E17" i="18"/>
  <c r="D17" i="18"/>
  <c r="H16" i="18"/>
  <c r="K16" i="18" s="1"/>
  <c r="N16" i="18" s="1"/>
  <c r="F16" i="18"/>
  <c r="E16" i="18"/>
  <c r="D16" i="18"/>
  <c r="G16" i="18" s="1"/>
  <c r="J16" i="18" s="1"/>
  <c r="M16" i="18" s="1"/>
  <c r="F15" i="18"/>
  <c r="E15" i="18"/>
  <c r="D15" i="18"/>
  <c r="F14" i="18"/>
  <c r="E14" i="18"/>
  <c r="D14" i="18"/>
  <c r="E13" i="18"/>
  <c r="E26" i="18" s="1"/>
  <c r="K12" i="18"/>
  <c r="J12" i="18"/>
  <c r="N15" i="18" l="1"/>
  <c r="P16" i="18"/>
  <c r="O16" i="18"/>
  <c r="O21" i="18"/>
  <c r="P21" i="18" s="1"/>
  <c r="O17" i="18"/>
  <c r="P17" i="18" s="1"/>
  <c r="O24" i="18"/>
  <c r="P24" i="18" s="1"/>
  <c r="O20" i="18"/>
  <c r="P20" i="18"/>
  <c r="O25" i="18"/>
  <c r="P25" i="18" s="1"/>
  <c r="M18" i="18"/>
  <c r="H14" i="18"/>
  <c r="G15" i="18"/>
  <c r="J15" i="18" s="1"/>
  <c r="M15" i="18"/>
  <c r="H18" i="18"/>
  <c r="K18" i="18" s="1"/>
  <c r="N18" i="18"/>
  <c r="G19" i="18"/>
  <c r="J19" i="18" s="1"/>
  <c r="M19" i="18"/>
  <c r="H22" i="18"/>
  <c r="K22" i="18" s="1"/>
  <c r="N22" i="18"/>
  <c r="G23" i="18"/>
  <c r="J23" i="18" s="1"/>
  <c r="M23" i="18"/>
  <c r="F13" i="18"/>
  <c r="F26" i="18" s="1"/>
  <c r="G14" i="18"/>
  <c r="G22" i="18"/>
  <c r="J22" i="18" s="1"/>
  <c r="M22" i="18" s="1"/>
  <c r="D13" i="18"/>
  <c r="D26" i="18" s="1"/>
  <c r="H15" i="18"/>
  <c r="K15" i="18" s="1"/>
  <c r="H19" i="18"/>
  <c r="K19" i="18" s="1"/>
  <c r="N19" i="18" s="1"/>
  <c r="H23" i="18"/>
  <c r="K23" i="18" s="1"/>
  <c r="N23" i="18" s="1"/>
  <c r="Q24" i="18" l="1"/>
  <c r="R24" i="18"/>
  <c r="Q25" i="18"/>
  <c r="R25" i="18"/>
  <c r="Q17" i="18"/>
  <c r="R17" i="18" s="1"/>
  <c r="O23" i="18"/>
  <c r="P23" i="18" s="1"/>
  <c r="Q21" i="18"/>
  <c r="R21" i="18" s="1"/>
  <c r="O19" i="18"/>
  <c r="P19" i="18" s="1"/>
  <c r="Q20" i="18"/>
  <c r="R20" i="18"/>
  <c r="Q16" i="18"/>
  <c r="R16" i="18"/>
  <c r="O15" i="18"/>
  <c r="P15" i="18"/>
  <c r="J14" i="18"/>
  <c r="G13" i="18"/>
  <c r="G26" i="18" s="1"/>
  <c r="O22" i="18"/>
  <c r="P22" i="18"/>
  <c r="O18" i="18"/>
  <c r="P18" i="18"/>
  <c r="H13" i="18"/>
  <c r="H26" i="18" s="1"/>
  <c r="K14" i="18"/>
  <c r="R19" i="18" l="1"/>
  <c r="Q19" i="18"/>
  <c r="Q23" i="18"/>
  <c r="R23" i="18" s="1"/>
  <c r="K13" i="18"/>
  <c r="K26" i="18" s="1"/>
  <c r="N14" i="18"/>
  <c r="Q22" i="18"/>
  <c r="R22" i="18"/>
  <c r="R15" i="18"/>
  <c r="Q15" i="18"/>
  <c r="Q18" i="18"/>
  <c r="R18" i="18" s="1"/>
  <c r="J13" i="18"/>
  <c r="J26" i="18" s="1"/>
  <c r="M14" i="18"/>
  <c r="M26" i="18" s="1"/>
  <c r="N26" i="18" l="1"/>
  <c r="O14" i="18"/>
  <c r="O26" i="18" s="1"/>
  <c r="P14" i="18"/>
  <c r="Q14" i="18" l="1"/>
  <c r="Q26" i="18" s="1"/>
  <c r="P26" i="18"/>
  <c r="R14" i="18" l="1"/>
  <c r="R26" i="18" s="1"/>
  <c r="R27" i="18" s="1"/>
  <c r="T32" i="17" l="1"/>
  <c r="T31" i="17"/>
  <c r="R20" i="17"/>
  <c r="T17" i="17" l="1"/>
  <c r="R17" i="17"/>
  <c r="R12" i="17" l="1"/>
  <c r="R28" i="17" s="1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C9" i="17"/>
  <c r="R29" i="17" l="1"/>
  <c r="R30" i="17" s="1"/>
  <c r="V12" i="16"/>
  <c r="T14" i="16" l="1"/>
  <c r="T11" i="16"/>
  <c r="T12" i="16"/>
  <c r="T10" i="16"/>
  <c r="D13" i="16" l="1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C13" i="16"/>
  <c r="D9" i="16"/>
  <c r="D17" i="16" s="1"/>
  <c r="E9" i="16"/>
  <c r="E17" i="16" s="1"/>
  <c r="F9" i="16"/>
  <c r="F17" i="16" s="1"/>
  <c r="G9" i="16"/>
  <c r="G17" i="16" s="1"/>
  <c r="H9" i="16"/>
  <c r="H17" i="16" s="1"/>
  <c r="I9" i="16"/>
  <c r="I17" i="16" s="1"/>
  <c r="J9" i="16"/>
  <c r="J17" i="16" s="1"/>
  <c r="K9" i="16"/>
  <c r="K17" i="16" s="1"/>
  <c r="L9" i="16"/>
  <c r="L17" i="16" s="1"/>
  <c r="M9" i="16"/>
  <c r="M17" i="16" s="1"/>
  <c r="N9" i="16"/>
  <c r="N17" i="16" s="1"/>
  <c r="O9" i="16"/>
  <c r="P9" i="16"/>
  <c r="P17" i="16" s="1"/>
  <c r="Q9" i="16"/>
  <c r="Q17" i="16" s="1"/>
  <c r="R9" i="16"/>
  <c r="R17" i="16" s="1"/>
  <c r="C9" i="16"/>
  <c r="C17" i="16" s="1"/>
  <c r="O17" i="16" l="1"/>
</calcChain>
</file>

<file path=xl/sharedStrings.xml><?xml version="1.0" encoding="utf-8"?>
<sst xmlns="http://schemas.openxmlformats.org/spreadsheetml/2006/main" count="160" uniqueCount="117">
  <si>
    <t>Mã BV: 40017+ 12 TRẠM Y TẾ XÃ</t>
  </si>
  <si>
    <t>STT</t>
  </si>
  <si>
    <t xml:space="preserve">Khám chữa bệnh trong kỳ </t>
  </si>
  <si>
    <t>Số lượt</t>
  </si>
  <si>
    <t>Số ngày điều trị</t>
  </si>
  <si>
    <t>CHI PHÍ KHÁM CHỮA BỆNH BHYT</t>
  </si>
  <si>
    <t>Người bệnh cùng chi trả</t>
  </si>
  <si>
    <t>Chi phí đề nghị BHXH thanh toán</t>
  </si>
  <si>
    <t>Tổng cộng</t>
  </si>
  <si>
    <t>Không áp dụng tỷ lệ thanh toán</t>
  </si>
  <si>
    <t>Thanh toán theo tỷ lệ</t>
  </si>
  <si>
    <t>Vận chuyển</t>
  </si>
  <si>
    <t>Tổng cộng số tiền</t>
  </si>
  <si>
    <t>Tr.đó chi phí ngoài định suất</t>
  </si>
  <si>
    <t>Xét nghiệm</t>
  </si>
  <si>
    <t>CĐHA, TDCN</t>
  </si>
  <si>
    <t>Thuốc, dịch</t>
  </si>
  <si>
    <t>Máu</t>
  </si>
  <si>
    <t>PT, TT</t>
  </si>
  <si>
    <t xml:space="preserve">Vật tư y tế </t>
  </si>
  <si>
    <t xml:space="preserve">DVKT </t>
  </si>
  <si>
    <t xml:space="preserve">Thuốc </t>
  </si>
  <si>
    <t>VTYT</t>
  </si>
  <si>
    <t>A</t>
  </si>
  <si>
    <t>Kế toán trưởng</t>
  </si>
  <si>
    <t>Giám đốc</t>
  </si>
  <si>
    <t>TRUNG TÂM Y TẾ HUYỆN QUỲ CHÂU</t>
  </si>
  <si>
    <t xml:space="preserve">TỔNG HỢP CHI PHÍ KHÁM CHỮA BỆNH BẢO HIỂM Y TẾ  </t>
  </si>
  <si>
    <t>Từ : 01/01/2018 đến 30/09/2018</t>
  </si>
  <si>
    <t>Trung tâm y tế Quỳ Châu</t>
  </si>
  <si>
    <t>Quý I</t>
  </si>
  <si>
    <t>Quý II</t>
  </si>
  <si>
    <t>Quý III</t>
  </si>
  <si>
    <t>B</t>
  </si>
  <si>
    <t xml:space="preserve">Trạm y tế xã </t>
  </si>
  <si>
    <t>Tiền khám, Tiền giường</t>
  </si>
  <si>
    <t>Tổng cộng ( A+B):</t>
  </si>
  <si>
    <t>Người lập</t>
  </si>
  <si>
    <t>ĐVT: đồng</t>
  </si>
  <si>
    <t xml:space="preserve">Đặng Thị Ninh </t>
  </si>
  <si>
    <t xml:space="preserve">Lê Hữu Ngọc </t>
  </si>
  <si>
    <t xml:space="preserve">Đặng Tân Minh </t>
  </si>
  <si>
    <t>Quỳ Châu, Ngày 05  tháng 10 năm 2018</t>
  </si>
  <si>
    <t xml:space="preserve">Trong đó: Thu từ BHYT </t>
  </si>
  <si>
    <t>- Thu từ Viện phí</t>
  </si>
  <si>
    <t xml:space="preserve">TÔNG THU TẠI TTYT </t>
  </si>
  <si>
    <t xml:space="preserve">TỔNG CHI </t>
  </si>
  <si>
    <t>- Chi bù lương theo TT37, TT15</t>
  </si>
  <si>
    <t>CHÊNH LỆCH</t>
  </si>
  <si>
    <t>- Thuốc, dịch truyền</t>
  </si>
  <si>
    <t xml:space="preserve">- Vận chuyển </t>
  </si>
  <si>
    <t xml:space="preserve">- Máu </t>
  </si>
  <si>
    <t>- Xuất toán 6 tháng đầu năm 2018</t>
  </si>
  <si>
    <t>- Tiền thông tin truyền thông, Intenet</t>
  </si>
  <si>
    <t>- Sửa chữa TTB</t>
  </si>
  <si>
    <t>- Tiền công tác phí</t>
  </si>
  <si>
    <t xml:space="preserve">- Tiền tiếp khách </t>
  </si>
  <si>
    <t>- Vật tư y tế</t>
  </si>
  <si>
    <t>- Tiền điện, nước, nhiên liệu</t>
  </si>
  <si>
    <t>- Chi phí thuê mướn</t>
  </si>
  <si>
    <t>- Hợp đồng lao động</t>
  </si>
  <si>
    <t>- 35% Bù lương</t>
  </si>
  <si>
    <t>Số còn lại trích quỹ:</t>
  </si>
  <si>
    <t xml:space="preserve">- Chi mua bảo hộ </t>
  </si>
  <si>
    <t xml:space="preserve">- VPP phục vụ CM </t>
  </si>
  <si>
    <t>C</t>
  </si>
  <si>
    <t xml:space="preserve">TỔNG HỢP QUYẾT TOÁN CHI PHÍ THU SỰ NGHIỆP   </t>
  </si>
  <si>
    <t>200tR</t>
  </si>
  <si>
    <t xml:space="preserve">        SỞ Y TẾ NGHỆ AN</t>
  </si>
  <si>
    <t>TK37.2/BHYT</t>
  </si>
  <si>
    <t>TRUNG TÂM Y TẾ QUỲ CHÂU</t>
  </si>
  <si>
    <t xml:space="preserve">TỔNG HỢP CHI PHÍ TĂNG THÊM DO ÁP DỤNG GIÁ DỊCH VỤ Y TẾ MỚI THEO TTLT37 - TTLT15                  </t>
  </si>
  <si>
    <t>Từ: 01/01/2018 đến 30/09/2018</t>
  </si>
  <si>
    <t>(Ban hành kèm theo Công văn số 1039/BHXH-GĐBHYT ngày 14 tháng 6 năm 2016 của BHXH tỉnh Nghệ An )</t>
  </si>
  <si>
    <t xml:space="preserve">Tên cơ sở y tế </t>
  </si>
  <si>
    <t xml:space="preserve">Mã cơ sở y tế </t>
  </si>
  <si>
    <t>Số tiền DVKT theo giá cũ (giá trước 1/3/2016)</t>
  </si>
  <si>
    <t>Số tiền DVKT theo giá thực hiện từ 1/3/2016</t>
  </si>
  <si>
    <t>Số tiền DVKT theo giá  đã cơ cấu tiền lương đang áp dụng</t>
  </si>
  <si>
    <t>Số tiền tăng thêm trong quý (Tổng chi phí)</t>
  </si>
  <si>
    <t>Tỷ lệ cơ quan BHXH thanh toán  trong tổng chi BHYT</t>
  </si>
  <si>
    <t>Số tiền tăng thêm trong quý (Phạm vi BHXH thanh toán)</t>
  </si>
  <si>
    <t>Ghi chú</t>
  </si>
  <si>
    <t xml:space="preserve"> Theo giá đã cơ cấu tiền lương so với giá trước 1/3 (QĐ 125</t>
  </si>
  <si>
    <t xml:space="preserve"> Theo giá đã cơ cấu tiền lương so với giá từ 1/3/2016</t>
  </si>
  <si>
    <t>Theo giá thực hiện từ 1/3/2016</t>
  </si>
  <si>
    <t xml:space="preserve"> Theo giá đã cơ cấu tiền lương</t>
  </si>
  <si>
    <t>7=6-4</t>
  </si>
  <si>
    <t>8=6-5</t>
  </si>
  <si>
    <t>10=7*9</t>
  </si>
  <si>
    <t>11=8*9</t>
  </si>
  <si>
    <t>I</t>
  </si>
  <si>
    <t>Trung tâm y tế huyện Quỳ Châu</t>
  </si>
  <si>
    <t>II</t>
  </si>
  <si>
    <t>Trạm y tế cơ sở</t>
  </si>
  <si>
    <t>Tổng thu</t>
  </si>
  <si>
    <t>CL-Cơ cấu lương</t>
  </si>
  <si>
    <t>Bù lương 35%</t>
  </si>
  <si>
    <t xml:space="preserve">Còn lại </t>
  </si>
  <si>
    <t>PTSN</t>
  </si>
  <si>
    <t>TNTT</t>
  </si>
  <si>
    <t>Trạm y tế thị trấn Tân lạc</t>
  </si>
  <si>
    <t>Trạm y tế xã Châu Bính</t>
  </si>
  <si>
    <t>Trạm y tế Châu Thuận</t>
  </si>
  <si>
    <t>Trạm y tế Châu Hội</t>
  </si>
  <si>
    <t>Trạm y tế Châu Nga</t>
  </si>
  <si>
    <t>Trạm y tế Châu Tiến</t>
  </si>
  <si>
    <t>Trạm y tế xã Châu Hạnh</t>
  </si>
  <si>
    <t>Trạm y tế Châu Tthắng</t>
  </si>
  <si>
    <t>Trạm y tế Châu phong</t>
  </si>
  <si>
    <t>Trạm y tế Châu Bình</t>
  </si>
  <si>
    <t>Trạm y tế Châu Hoàn</t>
  </si>
  <si>
    <t>trạm y tế xã Diên Lãm</t>
  </si>
  <si>
    <t>Tổng Cộng</t>
  </si>
  <si>
    <t>Quỳ Châu, ngày 09 tháng 10 năm 2018</t>
  </si>
  <si>
    <t>Người lập biểu</t>
  </si>
  <si>
    <t>Trưởng phòng TCKT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</si>
</sst>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₫_-;\-* #,##0.00\ _₫_-;_-* &quot;-&quot;??\ _₫_-;_-@_-"/>
    <numFmt numFmtId="164" formatCode="0_);\(0\)"/>
    <numFmt numFmtId="165" formatCode="###\ ###\ ###\ ###"/>
    <numFmt numFmtId="166" formatCode="0.000"/>
    <numFmt numFmtId="167" formatCode="###\ ###\ ###"/>
    <numFmt numFmtId="168" formatCode="_-* #,##0\ _₫_-;\-* #,##0\ _₫_-;_-* &quot;-&quot;??\ _₫_-;_-@_-"/>
  </numFmts>
  <fonts count="57" x14ac:knownFonts="1">
    <font>
      <sz val="11"/>
      <color indexed="8"/>
      <name val="Calibri"/>
      <family val="2"/>
    </font>
    <font>
      <sz val="11"/>
      <color theme="1"/>
      <name val="Arial"/>
      <family val="2"/>
      <charset val="163"/>
      <scheme val="minor"/>
    </font>
    <font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11"/>
      <color indexed="8"/>
      <name val="Calibri"/>
      <family val="2"/>
    </font>
    <font>
      <b/>
      <sz val="7"/>
      <color indexed="8"/>
      <name val="Times New Roman"/>
      <family val="1"/>
    </font>
    <font>
      <sz val="7"/>
      <color indexed="8"/>
      <name val="Calibri"/>
      <family val="2"/>
    </font>
    <font>
      <b/>
      <sz val="12"/>
      <color indexed="8"/>
      <name val="Times New Roman"/>
      <family val="1"/>
    </font>
    <font>
      <i/>
      <sz val="7"/>
      <color indexed="8"/>
      <name val="Times New Roman"/>
      <family val="1"/>
    </font>
    <font>
      <sz val="7"/>
      <color indexed="8"/>
      <name val="Times New Roman"/>
      <family val="1"/>
    </font>
    <font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i/>
      <sz val="14"/>
      <color indexed="8"/>
      <name val="Times New Roman"/>
      <family val="1"/>
    </font>
    <font>
      <sz val="10"/>
      <color indexed="8"/>
      <name val="Times New Roman"/>
      <family val="1"/>
      <charset val="163"/>
    </font>
    <font>
      <i/>
      <sz val="10"/>
      <color indexed="8"/>
      <name val="Times New Roman"/>
      <family val="1"/>
      <charset val="163"/>
    </font>
    <font>
      <b/>
      <sz val="10"/>
      <color indexed="8"/>
      <name val="Times New Roman"/>
      <family val="1"/>
      <charset val="163"/>
    </font>
    <font>
      <b/>
      <sz val="11"/>
      <color indexed="8"/>
      <name val="Times New Roman"/>
      <family val="1"/>
      <charset val="163"/>
    </font>
    <font>
      <b/>
      <sz val="7"/>
      <color indexed="8"/>
      <name val="Times New Roman"/>
      <family val="1"/>
      <charset val="163"/>
    </font>
    <font>
      <b/>
      <sz val="11"/>
      <color rgb="FFFF0000"/>
      <name val="Times New Roman"/>
      <family val="1"/>
      <charset val="163"/>
    </font>
    <font>
      <b/>
      <sz val="10"/>
      <color rgb="FFFF0000"/>
      <name val="Times New Roman"/>
      <family val="1"/>
      <charset val="163"/>
    </font>
    <font>
      <b/>
      <sz val="7"/>
      <color rgb="FFFF0000"/>
      <name val="Times New Roman"/>
      <family val="1"/>
      <charset val="163"/>
    </font>
    <font>
      <b/>
      <sz val="7"/>
      <color rgb="FFFF0000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sz val="7"/>
      <name val="Calibri"/>
      <family val="2"/>
    </font>
    <font>
      <b/>
      <sz val="11"/>
      <name val="Times New Roman"/>
      <family val="1"/>
      <charset val="163"/>
    </font>
    <font>
      <b/>
      <sz val="11"/>
      <name val="Times New Roman"/>
      <family val="1"/>
    </font>
    <font>
      <sz val="11"/>
      <color theme="1"/>
      <name val="Calibri"/>
      <family val="2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sz val="12"/>
      <color indexed="8"/>
      <name val="Arial"/>
      <family val="2"/>
    </font>
    <font>
      <b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9"/>
      <color theme="1"/>
      <name val="Times New Roman"/>
      <family val="1"/>
      <charset val="163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sz val="9"/>
      <color indexed="8"/>
      <name val="Times New Roman"/>
      <family val="1"/>
      <charset val="163"/>
    </font>
    <font>
      <b/>
      <i/>
      <sz val="11"/>
      <color indexed="8"/>
      <name val="Times New Roman"/>
      <family val="1"/>
      <charset val="163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43" fillId="0" borderId="0"/>
    <xf numFmtId="0" fontId="47" fillId="0" borderId="0"/>
    <xf numFmtId="0" fontId="18" fillId="0" borderId="0"/>
  </cellStyleXfs>
  <cellXfs count="116">
    <xf numFmtId="0" fontId="0" fillId="0" borderId="0" xfId="0"/>
    <xf numFmtId="0" fontId="20" fillId="0" borderId="0" xfId="0" applyFont="1"/>
    <xf numFmtId="0" fontId="19" fillId="0" borderId="10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23" fillId="0" borderId="0" xfId="0" applyFont="1"/>
    <xf numFmtId="0" fontId="24" fillId="0" borderId="0" xfId="0" applyFont="1"/>
    <xf numFmtId="0" fontId="25" fillId="0" borderId="0" xfId="0" applyFont="1" applyFill="1" applyAlignment="1">
      <alignment horizontal="left"/>
    </xf>
    <xf numFmtId="165" fontId="24" fillId="0" borderId="0" xfId="0" applyNumberFormat="1" applyFont="1"/>
    <xf numFmtId="0" fontId="26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64" fontId="22" fillId="0" borderId="10" xfId="0" applyNumberFormat="1" applyFont="1" applyFill="1" applyBorder="1" applyAlignment="1">
      <alignment horizontal="center" vertical="center"/>
    </xf>
    <xf numFmtId="165" fontId="19" fillId="0" borderId="10" xfId="0" applyNumberFormat="1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165" fontId="23" fillId="0" borderId="10" xfId="0" applyNumberFormat="1" applyFont="1" applyBorder="1" applyAlignment="1">
      <alignment vertical="center"/>
    </xf>
    <xf numFmtId="0" fontId="26" fillId="0" borderId="0" xfId="0" applyFont="1"/>
    <xf numFmtId="0" fontId="28" fillId="0" borderId="0" xfId="0" applyFont="1"/>
    <xf numFmtId="0" fontId="29" fillId="0" borderId="10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0" fontId="29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49" fontId="30" fillId="0" borderId="10" xfId="0" applyNumberFormat="1" applyFont="1" applyBorder="1" applyAlignment="1">
      <alignment horizontal="center" vertical="center"/>
    </xf>
    <xf numFmtId="49" fontId="29" fillId="0" borderId="10" xfId="0" applyNumberFormat="1" applyFont="1" applyBorder="1" applyAlignment="1">
      <alignment vertical="center"/>
    </xf>
    <xf numFmtId="49" fontId="31" fillId="0" borderId="10" xfId="0" applyNumberFormat="1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/>
    </xf>
    <xf numFmtId="165" fontId="33" fillId="0" borderId="10" xfId="0" applyNumberFormat="1" applyFont="1" applyBorder="1" applyAlignment="1">
      <alignment vertical="center"/>
    </xf>
    <xf numFmtId="0" fontId="32" fillId="0" borderId="0" xfId="0" applyFont="1"/>
    <xf numFmtId="49" fontId="31" fillId="0" borderId="10" xfId="0" applyNumberFormat="1" applyFont="1" applyBorder="1" applyAlignment="1">
      <alignment horizontal="center" vertical="center"/>
    </xf>
    <xf numFmtId="49" fontId="30" fillId="0" borderId="10" xfId="0" applyNumberFormat="1" applyFont="1" applyBorder="1" applyAlignment="1">
      <alignment horizontal="left" vertical="center" wrapText="1"/>
    </xf>
    <xf numFmtId="49" fontId="30" fillId="0" borderId="10" xfId="0" applyNumberFormat="1" applyFont="1" applyBorder="1" applyAlignment="1">
      <alignment horizontal="left" vertical="center"/>
    </xf>
    <xf numFmtId="0" fontId="34" fillId="0" borderId="0" xfId="0" applyFont="1"/>
    <xf numFmtId="0" fontId="34" fillId="33" borderId="10" xfId="0" applyFont="1" applyFill="1" applyBorder="1" applyAlignment="1">
      <alignment horizontal="center" vertical="center"/>
    </xf>
    <xf numFmtId="49" fontId="35" fillId="33" borderId="10" xfId="0" applyNumberFormat="1" applyFont="1" applyFill="1" applyBorder="1" applyAlignment="1">
      <alignment horizontal="center" vertical="center"/>
    </xf>
    <xf numFmtId="165" fontId="36" fillId="33" borderId="10" xfId="0" applyNumberFormat="1" applyFont="1" applyFill="1" applyBorder="1" applyAlignment="1">
      <alignment vertical="center"/>
    </xf>
    <xf numFmtId="49" fontId="30" fillId="34" borderId="10" xfId="0" applyNumberFormat="1" applyFont="1" applyFill="1" applyBorder="1" applyAlignment="1">
      <alignment horizontal="left" vertical="center"/>
    </xf>
    <xf numFmtId="165" fontId="23" fillId="34" borderId="10" xfId="0" applyNumberFormat="1" applyFont="1" applyFill="1" applyBorder="1" applyAlignment="1">
      <alignment vertical="center"/>
    </xf>
    <xf numFmtId="165" fontId="19" fillId="34" borderId="10" xfId="0" applyNumberFormat="1" applyFont="1" applyFill="1" applyBorder="1" applyAlignment="1">
      <alignment vertical="center"/>
    </xf>
    <xf numFmtId="165" fontId="37" fillId="0" borderId="10" xfId="0" applyNumberFormat="1" applyFont="1" applyBorder="1" applyAlignment="1">
      <alignment vertic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165" fontId="39" fillId="0" borderId="0" xfId="0" applyNumberFormat="1" applyFont="1"/>
    <xf numFmtId="165" fontId="41" fillId="0" borderId="0" xfId="0" applyNumberFormat="1" applyFont="1"/>
    <xf numFmtId="0" fontId="41" fillId="0" borderId="0" xfId="0" applyFont="1"/>
    <xf numFmtId="0" fontId="42" fillId="0" borderId="0" xfId="0" applyFont="1"/>
    <xf numFmtId="0" fontId="19" fillId="0" borderId="11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44" fillId="0" borderId="0" xfId="44" applyFont="1" applyAlignment="1">
      <alignment horizontal="left" vertical="center" wrapText="1"/>
    </xf>
    <xf numFmtId="0" fontId="44" fillId="0" borderId="0" xfId="44" applyFont="1" applyAlignment="1">
      <alignment vertical="center" wrapText="1"/>
    </xf>
    <xf numFmtId="0" fontId="45" fillId="0" borderId="0" xfId="44" applyFont="1" applyAlignment="1">
      <alignment horizontal="center" vertical="center" wrapText="1"/>
    </xf>
    <xf numFmtId="0" fontId="24" fillId="0" borderId="0" xfId="44" applyFont="1" applyAlignment="1">
      <alignment vertical="center" wrapText="1"/>
    </xf>
    <xf numFmtId="0" fontId="46" fillId="0" borderId="0" xfId="44" applyFont="1" applyAlignment="1">
      <alignment horizontal="left" vertical="center" wrapText="1"/>
    </xf>
    <xf numFmtId="0" fontId="44" fillId="0" borderId="0" xfId="45" applyFont="1" applyAlignment="1">
      <alignment vertical="center" wrapText="1"/>
    </xf>
    <xf numFmtId="0" fontId="48" fillId="0" borderId="0" xfId="45" applyFont="1" applyBorder="1" applyAlignment="1">
      <alignment vertical="center" wrapText="1"/>
    </xf>
    <xf numFmtId="0" fontId="46" fillId="0" borderId="0" xfId="44" applyFont="1" applyAlignment="1">
      <alignment horizontal="center" vertical="center" wrapText="1"/>
    </xf>
    <xf numFmtId="0" fontId="48" fillId="0" borderId="0" xfId="45" applyFont="1" applyAlignment="1">
      <alignment horizontal="center" vertical="center" wrapText="1"/>
    </xf>
    <xf numFmtId="0" fontId="49" fillId="0" borderId="0" xfId="45" applyFont="1" applyBorder="1" applyAlignment="1">
      <alignment horizontal="center" vertical="center"/>
    </xf>
    <xf numFmtId="0" fontId="49" fillId="0" borderId="17" xfId="45" applyFont="1" applyBorder="1" applyAlignment="1">
      <alignment horizontal="center" vertical="center"/>
    </xf>
    <xf numFmtId="0" fontId="49" fillId="0" borderId="0" xfId="45" applyFont="1" applyBorder="1" applyAlignment="1">
      <alignment horizontal="center" vertical="center"/>
    </xf>
    <xf numFmtId="0" fontId="26" fillId="0" borderId="10" xfId="45" applyFont="1" applyBorder="1" applyAlignment="1">
      <alignment horizontal="center" vertical="center" wrapText="1"/>
    </xf>
    <xf numFmtId="0" fontId="26" fillId="0" borderId="11" xfId="45" applyFont="1" applyBorder="1" applyAlignment="1">
      <alignment horizontal="center" vertical="center" wrapText="1"/>
    </xf>
    <xf numFmtId="0" fontId="26" fillId="35" borderId="10" xfId="45" applyFont="1" applyFill="1" applyBorder="1" applyAlignment="1">
      <alignment horizontal="center" vertical="center" wrapText="1"/>
    </xf>
    <xf numFmtId="0" fontId="50" fillId="0" borderId="10" xfId="45" applyFont="1" applyBorder="1" applyAlignment="1">
      <alignment horizontal="center" vertical="center" wrapText="1"/>
    </xf>
    <xf numFmtId="0" fontId="50" fillId="0" borderId="11" xfId="45" applyFont="1" applyBorder="1" applyAlignment="1">
      <alignment horizontal="center" vertical="center" wrapText="1"/>
    </xf>
    <xf numFmtId="0" fontId="26" fillId="0" borderId="13" xfId="45" applyFont="1" applyBorder="1" applyAlignment="1">
      <alignment horizontal="center" vertical="center" wrapText="1"/>
    </xf>
    <xf numFmtId="0" fontId="50" fillId="35" borderId="10" xfId="44" applyFont="1" applyFill="1" applyBorder="1" applyAlignment="1">
      <alignment horizontal="center" vertical="center" wrapText="1"/>
    </xf>
    <xf numFmtId="0" fontId="50" fillId="0" borderId="13" xfId="45" applyFont="1" applyBorder="1" applyAlignment="1">
      <alignment horizontal="center" vertical="center" wrapText="1"/>
    </xf>
    <xf numFmtId="0" fontId="50" fillId="0" borderId="10" xfId="44" applyFont="1" applyBorder="1" applyAlignment="1">
      <alignment horizontal="center" vertical="center" wrapText="1"/>
    </xf>
    <xf numFmtId="0" fontId="26" fillId="0" borderId="12" xfId="45" applyFont="1" applyBorder="1" applyAlignment="1">
      <alignment horizontal="center" vertical="center" wrapText="1"/>
    </xf>
    <xf numFmtId="0" fontId="50" fillId="0" borderId="12" xfId="45" applyFont="1" applyBorder="1" applyAlignment="1">
      <alignment horizontal="center" vertical="center" wrapText="1"/>
    </xf>
    <xf numFmtId="9" fontId="24" fillId="0" borderId="0" xfId="44" applyNumberFormat="1" applyFont="1" applyAlignment="1">
      <alignment vertical="center" wrapText="1"/>
    </xf>
    <xf numFmtId="0" fontId="51" fillId="0" borderId="11" xfId="45" applyFont="1" applyBorder="1" applyAlignment="1">
      <alignment horizontal="center" vertical="center" wrapText="1"/>
    </xf>
    <xf numFmtId="0" fontId="51" fillId="35" borderId="11" xfId="45" applyFont="1" applyFill="1" applyBorder="1" applyAlignment="1">
      <alignment horizontal="center" vertical="center" wrapText="1"/>
    </xf>
    <xf numFmtId="0" fontId="52" fillId="0" borderId="10" xfId="45" applyFont="1" applyBorder="1" applyAlignment="1">
      <alignment horizontal="center" vertical="center" wrapText="1"/>
    </xf>
    <xf numFmtId="0" fontId="52" fillId="0" borderId="10" xfId="45" applyFont="1" applyBorder="1" applyAlignment="1">
      <alignment vertical="center"/>
    </xf>
    <xf numFmtId="3" fontId="52" fillId="0" borderId="10" xfId="45" applyNumberFormat="1" applyFont="1" applyBorder="1" applyAlignment="1">
      <alignment vertical="center"/>
    </xf>
    <xf numFmtId="165" fontId="52" fillId="0" borderId="10" xfId="46" applyNumberFormat="1" applyFont="1" applyBorder="1" applyAlignment="1">
      <alignment horizontal="right" vertical="center"/>
    </xf>
    <xf numFmtId="166" fontId="52" fillId="0" borderId="10" xfId="46" applyNumberFormat="1" applyFont="1" applyBorder="1" applyAlignment="1">
      <alignment horizontal="center" vertical="center"/>
    </xf>
    <xf numFmtId="1" fontId="52" fillId="0" borderId="10" xfId="46" applyNumberFormat="1" applyFont="1" applyBorder="1" applyAlignment="1">
      <alignment horizontal="right" vertical="center"/>
    </xf>
    <xf numFmtId="165" fontId="26" fillId="0" borderId="0" xfId="44" applyNumberFormat="1" applyFont="1" applyAlignment="1">
      <alignment vertical="center" wrapText="1"/>
    </xf>
    <xf numFmtId="0" fontId="26" fillId="0" borderId="0" xfId="44" applyFont="1" applyAlignment="1">
      <alignment vertical="center" wrapText="1"/>
    </xf>
    <xf numFmtId="0" fontId="32" fillId="0" borderId="0" xfId="44" applyFont="1" applyAlignment="1">
      <alignment vertical="center" wrapText="1"/>
    </xf>
    <xf numFmtId="0" fontId="53" fillId="0" borderId="10" xfId="45" applyFont="1" applyBorder="1" applyAlignment="1">
      <alignment horizontal="center" vertical="center" wrapText="1"/>
    </xf>
    <xf numFmtId="0" fontId="53" fillId="0" borderId="10" xfId="45" applyFont="1" applyBorder="1" applyAlignment="1">
      <alignment vertical="center"/>
    </xf>
    <xf numFmtId="3" fontId="53" fillId="0" borderId="10" xfId="45" applyNumberFormat="1" applyFont="1" applyBorder="1" applyAlignment="1">
      <alignment vertical="center"/>
    </xf>
    <xf numFmtId="167" fontId="53" fillId="0" borderId="10" xfId="46" applyNumberFormat="1" applyFont="1" applyBorder="1" applyAlignment="1">
      <alignment horizontal="right" vertical="center"/>
    </xf>
    <xf numFmtId="167" fontId="53" fillId="0" borderId="10" xfId="46" applyNumberFormat="1" applyFont="1" applyBorder="1" applyAlignment="1">
      <alignment horizontal="center" vertical="center"/>
    </xf>
    <xf numFmtId="1" fontId="53" fillId="0" borderId="10" xfId="46" applyNumberFormat="1" applyFont="1" applyBorder="1" applyAlignment="1">
      <alignment horizontal="right" vertical="center"/>
    </xf>
    <xf numFmtId="3" fontId="24" fillId="0" borderId="0" xfId="44" applyNumberFormat="1" applyFont="1" applyAlignment="1">
      <alignment vertical="center" wrapText="1"/>
    </xf>
    <xf numFmtId="168" fontId="24" fillId="0" borderId="0" xfId="43" applyNumberFormat="1" applyFont="1" applyAlignment="1">
      <alignment vertical="center" wrapText="1"/>
    </xf>
    <xf numFmtId="0" fontId="54" fillId="0" borderId="10" xfId="45" applyFont="1" applyBorder="1" applyAlignment="1">
      <alignment horizontal="center" vertical="center" wrapText="1"/>
    </xf>
    <xf numFmtId="0" fontId="53" fillId="0" borderId="10" xfId="46" applyFont="1" applyBorder="1"/>
    <xf numFmtId="0" fontId="45" fillId="0" borderId="0" xfId="44" applyFont="1" applyAlignment="1">
      <alignment vertical="center"/>
    </xf>
    <xf numFmtId="0" fontId="44" fillId="36" borderId="10" xfId="45" applyFont="1" applyFill="1" applyBorder="1" applyAlignment="1">
      <alignment vertical="center" wrapText="1"/>
    </xf>
    <xf numFmtId="165" fontId="55" fillId="36" borderId="10" xfId="45" applyNumberFormat="1" applyFont="1" applyFill="1" applyBorder="1" applyAlignment="1">
      <alignment vertical="center" wrapText="1"/>
    </xf>
    <xf numFmtId="0" fontId="44" fillId="36" borderId="10" xfId="44" applyFont="1" applyFill="1" applyBorder="1" applyAlignment="1">
      <alignment vertical="center" wrapText="1"/>
    </xf>
    <xf numFmtId="3" fontId="32" fillId="0" borderId="0" xfId="44" applyNumberFormat="1" applyFont="1" applyAlignment="1">
      <alignment vertical="center" wrapText="1"/>
    </xf>
    <xf numFmtId="168" fontId="32" fillId="0" borderId="0" xfId="43" applyNumberFormat="1" applyFont="1" applyAlignment="1">
      <alignment vertical="center" wrapText="1"/>
    </xf>
    <xf numFmtId="0" fontId="44" fillId="0" borderId="0" xfId="46" applyFont="1" applyAlignment="1">
      <alignment horizontal="left" vertical="center"/>
    </xf>
    <xf numFmtId="0" fontId="48" fillId="0" borderId="0" xfId="46" applyFont="1" applyAlignment="1">
      <alignment vertical="center"/>
    </xf>
    <xf numFmtId="0" fontId="48" fillId="0" borderId="0" xfId="46" applyFont="1" applyAlignment="1">
      <alignment horizontal="center" vertical="center"/>
    </xf>
    <xf numFmtId="0" fontId="49" fillId="0" borderId="0" xfId="46" applyFont="1" applyAlignment="1">
      <alignment horizontal="center" vertical="center"/>
    </xf>
    <xf numFmtId="0" fontId="49" fillId="0" borderId="0" xfId="46" applyFont="1" applyAlignment="1">
      <alignment vertical="center"/>
    </xf>
    <xf numFmtId="0" fontId="56" fillId="0" borderId="0" xfId="46" applyFont="1" applyAlignment="1">
      <alignment vertical="center"/>
    </xf>
    <xf numFmtId="168" fontId="32" fillId="0" borderId="0" xfId="44" applyNumberFormat="1" applyFont="1" applyAlignment="1">
      <alignment vertical="center" wrapText="1"/>
    </xf>
    <xf numFmtId="0" fontId="48" fillId="0" borderId="0" xfId="46" applyFont="1" applyAlignment="1">
      <alignment horizontal="center" vertical="center"/>
    </xf>
    <xf numFmtId="3" fontId="44" fillId="0" borderId="0" xfId="46" applyNumberFormat="1" applyFont="1" applyAlignment="1">
      <alignment vertical="center"/>
    </xf>
    <xf numFmtId="0" fontId="26" fillId="0" borderId="0" xfId="46" applyFont="1" applyAlignment="1">
      <alignment vertical="center"/>
    </xf>
    <xf numFmtId="0" fontId="44" fillId="0" borderId="0" xfId="46" applyFont="1" applyAlignment="1">
      <alignment vertical="center"/>
    </xf>
    <xf numFmtId="0" fontId="44" fillId="0" borderId="0" xfId="44" applyFont="1" applyAlignment="1">
      <alignment horizontal="center" vertical="center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ình thường 5" xfId="46"/>
    <cellStyle name="Calculation" xfId="11" builtinId="22" customBuiltin="1"/>
    <cellStyle name="Comma" xfId="43" builtinId="3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/>
    <cellStyle name="Normal 2 8" xfId="44"/>
    <cellStyle name="Normal_GTCP 37-" xfId="45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0017_TK3.1_2017_2018_9%20th&#225;ng%20&#273;&#7847;u%20n&#259;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K37.1.2_T&#7893;ng%20h&#7907;p%20TYT%20x&#227;_2017_9%20th&#225;ng%20&#273;&#7847;u%20n&#259;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_Ngoai50"/>
      <sheetName val="Tong hop_2018_9 tháng"/>
      <sheetName val="TK37.2 _40017_2017_9 thang_ BV"/>
      <sheetName val="TK37.1_40017_2018_III_9 thang_B"/>
      <sheetName val="TK 37.2_Tong hop_9 thang2018_XA"/>
    </sheetNames>
    <sheetDataSet>
      <sheetData sheetId="0"/>
      <sheetData sheetId="1">
        <row r="13">
          <cell r="K13">
            <v>341866200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 37.2_Tong hop_2018_9 tháng"/>
      <sheetName val="TK 37.2_Tong hop_2017_Q3"/>
      <sheetName val="TK 37.2_Tong hop_2017_Q2"/>
      <sheetName val="TK 37.2_Tong hop_2018_Xã_Q1"/>
      <sheetName val="Sheet3"/>
    </sheetNames>
    <sheetDataSet>
      <sheetData sheetId="0" refreshError="1"/>
      <sheetData sheetId="1" refreshError="1">
        <row r="11">
          <cell r="D11">
            <v>4</v>
          </cell>
        </row>
        <row r="12">
          <cell r="D12">
            <v>603000</v>
          </cell>
          <cell r="E12">
            <v>1407000</v>
          </cell>
          <cell r="F12">
            <v>4797300</v>
          </cell>
        </row>
        <row r="13">
          <cell r="D13">
            <v>1818000</v>
          </cell>
          <cell r="E13">
            <v>4242000</v>
          </cell>
          <cell r="F13">
            <v>14587200</v>
          </cell>
        </row>
        <row r="14">
          <cell r="D14">
            <v>2944000</v>
          </cell>
          <cell r="E14">
            <v>5366000</v>
          </cell>
          <cell r="F14">
            <v>10480400</v>
          </cell>
        </row>
        <row r="15">
          <cell r="D15">
            <v>1697000</v>
          </cell>
          <cell r="E15">
            <v>3659000</v>
          </cell>
          <cell r="F15">
            <v>10959600</v>
          </cell>
        </row>
        <row r="16">
          <cell r="D16">
            <v>1848000</v>
          </cell>
          <cell r="E16">
            <v>4312000</v>
          </cell>
          <cell r="F16">
            <v>14814500</v>
          </cell>
        </row>
        <row r="17">
          <cell r="D17">
            <v>1832000</v>
          </cell>
          <cell r="E17">
            <v>3974000</v>
          </cell>
          <cell r="F17">
            <v>11920000</v>
          </cell>
        </row>
        <row r="18">
          <cell r="D18">
            <v>471000</v>
          </cell>
          <cell r="E18">
            <v>1099000</v>
          </cell>
          <cell r="F18">
            <v>3749300</v>
          </cell>
        </row>
        <row r="19">
          <cell r="D19">
            <v>1059000</v>
          </cell>
          <cell r="E19">
            <v>2471000</v>
          </cell>
          <cell r="F19">
            <v>8601100</v>
          </cell>
        </row>
        <row r="20">
          <cell r="D20">
            <v>3202000</v>
          </cell>
          <cell r="E20">
            <v>6870000</v>
          </cell>
          <cell r="F20">
            <v>20405700</v>
          </cell>
        </row>
        <row r="21">
          <cell r="D21">
            <v>1989000</v>
          </cell>
          <cell r="E21">
            <v>4641000</v>
          </cell>
          <cell r="F21">
            <v>15960900</v>
          </cell>
        </row>
        <row r="22">
          <cell r="D22">
            <v>1431000</v>
          </cell>
          <cell r="E22">
            <v>3339000</v>
          </cell>
          <cell r="F22">
            <v>11393400</v>
          </cell>
        </row>
        <row r="23">
          <cell r="D23">
            <v>1652000</v>
          </cell>
          <cell r="E23">
            <v>3554000</v>
          </cell>
          <cell r="F23">
            <v>10949400</v>
          </cell>
        </row>
      </sheetData>
      <sheetData sheetId="2" refreshError="1">
        <row r="11">
          <cell r="D11">
            <v>4</v>
          </cell>
        </row>
        <row r="12">
          <cell r="D12">
            <v>747000</v>
          </cell>
          <cell r="E12">
            <v>1743000</v>
          </cell>
          <cell r="F12">
            <v>7221000</v>
          </cell>
        </row>
        <row r="13">
          <cell r="D13">
            <v>1989000</v>
          </cell>
          <cell r="E13">
            <v>4641000</v>
          </cell>
          <cell r="F13">
            <v>19227000</v>
          </cell>
        </row>
        <row r="14">
          <cell r="D14">
            <v>4309000</v>
          </cell>
          <cell r="E14">
            <v>7616000</v>
          </cell>
          <cell r="F14">
            <v>16695000</v>
          </cell>
        </row>
        <row r="15">
          <cell r="D15">
            <v>2499000</v>
          </cell>
          <cell r="E15">
            <v>4929000</v>
          </cell>
          <cell r="F15">
            <v>14877000</v>
          </cell>
        </row>
        <row r="16">
          <cell r="D16">
            <v>2064000</v>
          </cell>
          <cell r="E16">
            <v>4816000</v>
          </cell>
          <cell r="F16">
            <v>19952000</v>
          </cell>
        </row>
        <row r="17">
          <cell r="D17">
            <v>1649000</v>
          </cell>
          <cell r="E17">
            <v>3547000</v>
          </cell>
          <cell r="F17">
            <v>12847000</v>
          </cell>
        </row>
        <row r="18">
          <cell r="D18">
            <v>285000</v>
          </cell>
          <cell r="E18">
            <v>665000</v>
          </cell>
          <cell r="F18">
            <v>2755000</v>
          </cell>
        </row>
        <row r="19">
          <cell r="D19">
            <v>1269000</v>
          </cell>
          <cell r="E19">
            <v>2961000</v>
          </cell>
          <cell r="F19">
            <v>12267000</v>
          </cell>
        </row>
        <row r="20">
          <cell r="D20">
            <v>3692000</v>
          </cell>
          <cell r="E20">
            <v>8314000</v>
          </cell>
          <cell r="F20">
            <v>32596000</v>
          </cell>
        </row>
        <row r="21">
          <cell r="D21">
            <v>2061000</v>
          </cell>
          <cell r="E21">
            <v>4809000</v>
          </cell>
          <cell r="F21">
            <v>19923000</v>
          </cell>
        </row>
        <row r="22">
          <cell r="D22">
            <v>1748000</v>
          </cell>
          <cell r="E22">
            <v>3778000</v>
          </cell>
          <cell r="F22">
            <v>13804000</v>
          </cell>
        </row>
        <row r="23">
          <cell r="D23">
            <v>3835000</v>
          </cell>
          <cell r="E23">
            <v>7609000</v>
          </cell>
          <cell r="F23">
            <v>18603400</v>
          </cell>
        </row>
      </sheetData>
      <sheetData sheetId="3" refreshError="1">
        <row r="11">
          <cell r="D11">
            <v>4</v>
          </cell>
        </row>
        <row r="12">
          <cell r="D12">
            <v>1044000</v>
          </cell>
          <cell r="E12">
            <v>1400000</v>
          </cell>
          <cell r="F12">
            <v>5800000</v>
          </cell>
        </row>
        <row r="13">
          <cell r="D13">
            <v>1764000</v>
          </cell>
          <cell r="E13">
            <v>4116000</v>
          </cell>
          <cell r="F13">
            <v>17052000</v>
          </cell>
        </row>
        <row r="14">
          <cell r="D14">
            <v>1708000</v>
          </cell>
          <cell r="E14">
            <v>3351000</v>
          </cell>
          <cell r="F14">
            <v>10112000</v>
          </cell>
        </row>
        <row r="15">
          <cell r="D15">
            <v>1899000</v>
          </cell>
          <cell r="E15">
            <v>4207000</v>
          </cell>
          <cell r="F15">
            <v>15147000</v>
          </cell>
        </row>
        <row r="16">
          <cell r="D16">
            <v>1932000</v>
          </cell>
          <cell r="E16">
            <v>4475000</v>
          </cell>
          <cell r="F16">
            <v>18464000</v>
          </cell>
        </row>
        <row r="17">
          <cell r="D17">
            <v>1623000</v>
          </cell>
          <cell r="E17">
            <v>3787000</v>
          </cell>
          <cell r="F17">
            <v>15689000</v>
          </cell>
        </row>
        <row r="18">
          <cell r="D18">
            <v>507000</v>
          </cell>
          <cell r="E18">
            <v>1183000</v>
          </cell>
          <cell r="F18">
            <v>4901000</v>
          </cell>
        </row>
        <row r="19">
          <cell r="D19">
            <v>1904000</v>
          </cell>
          <cell r="E19">
            <v>4504000</v>
          </cell>
          <cell r="F19">
            <v>18312000</v>
          </cell>
        </row>
        <row r="20">
          <cell r="D20">
            <v>2904000</v>
          </cell>
          <cell r="E20">
            <v>5874000</v>
          </cell>
          <cell r="F20">
            <v>18792000</v>
          </cell>
        </row>
        <row r="21">
          <cell r="D21">
            <v>2148000</v>
          </cell>
          <cell r="E21">
            <v>4426000</v>
          </cell>
          <cell r="F21">
            <v>14554000</v>
          </cell>
        </row>
        <row r="22">
          <cell r="D22">
            <v>1458000</v>
          </cell>
          <cell r="E22">
            <v>2816000</v>
          </cell>
          <cell r="F22">
            <v>7884000</v>
          </cell>
        </row>
        <row r="23">
          <cell r="D23">
            <v>1633000</v>
          </cell>
          <cell r="E23">
            <v>3255000</v>
          </cell>
          <cell r="F23">
            <v>9529000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abSelected="1" workbookViewId="0">
      <selection activeCell="V10" sqref="V10"/>
    </sheetView>
  </sheetViews>
  <sheetFormatPr defaultColWidth="8.85546875" defaultRowHeight="15" x14ac:dyDescent="0.25"/>
  <cols>
    <col min="1" max="1" width="4.28515625" style="5" customWidth="1"/>
    <col min="2" max="2" width="16.85546875" style="5" customWidth="1"/>
    <col min="3" max="3" width="6" style="5" customWidth="1"/>
    <col min="4" max="4" width="5.5703125" style="5" customWidth="1"/>
    <col min="5" max="5" width="10.85546875" style="5" customWidth="1"/>
    <col min="6" max="6" width="10" style="5" customWidth="1"/>
    <col min="7" max="8" width="8.7109375" style="5" customWidth="1"/>
    <col min="9" max="9" width="7.85546875" style="5" customWidth="1"/>
    <col min="10" max="10" width="9.28515625" style="5" customWidth="1"/>
    <col min="11" max="11" width="7.7109375" style="5" customWidth="1"/>
    <col min="12" max="14" width="3.140625" style="5" hidden="1" customWidth="1"/>
    <col min="15" max="15" width="9.28515625" style="5" customWidth="1"/>
    <col min="16" max="16" width="8.28515625" style="5" customWidth="1"/>
    <col min="17" max="17" width="8.5703125" style="5" customWidth="1"/>
    <col min="18" max="18" width="10.7109375" style="5" customWidth="1"/>
    <col min="19" max="19" width="6" style="5" customWidth="1"/>
    <col min="20" max="20" width="17.28515625" style="41" customWidth="1"/>
    <col min="21" max="21" width="16.7109375" style="41" customWidth="1"/>
    <col min="22" max="22" width="13.85546875" style="41" bestFit="1" customWidth="1"/>
    <col min="23" max="16384" width="8.85546875" style="5"/>
  </cols>
  <sheetData>
    <row r="1" spans="1:22" s="4" customFormat="1" ht="15.75" customHeight="1" x14ac:dyDescent="0.25">
      <c r="A1" s="3" t="s">
        <v>26</v>
      </c>
      <c r="T1" s="40"/>
      <c r="U1" s="40"/>
      <c r="V1" s="40"/>
    </row>
    <row r="2" spans="1:22" s="4" customFormat="1" ht="15.75" customHeight="1" x14ac:dyDescent="0.25">
      <c r="A2" s="3" t="s">
        <v>0</v>
      </c>
      <c r="T2" s="40"/>
      <c r="U2" s="40"/>
      <c r="V2" s="40"/>
    </row>
    <row r="3" spans="1:22" s="4" customFormat="1" ht="27.6" customHeight="1" x14ac:dyDescent="0.3">
      <c r="D3" s="6" t="s">
        <v>66</v>
      </c>
      <c r="T3" s="40"/>
      <c r="U3" s="40"/>
      <c r="V3" s="40"/>
    </row>
    <row r="4" spans="1:22" ht="19.5" x14ac:dyDescent="0.35">
      <c r="F4" s="15" t="s">
        <v>28</v>
      </c>
      <c r="R4" s="5" t="s">
        <v>38</v>
      </c>
    </row>
    <row r="5" spans="1:22" s="1" customFormat="1" ht="28.9" customHeight="1" x14ac:dyDescent="0.15">
      <c r="A5" s="47" t="s">
        <v>1</v>
      </c>
      <c r="B5" s="47" t="s">
        <v>2</v>
      </c>
      <c r="C5" s="47" t="s">
        <v>3</v>
      </c>
      <c r="D5" s="47" t="s">
        <v>4</v>
      </c>
      <c r="E5" s="50" t="s">
        <v>5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2"/>
      <c r="Q5" s="47" t="s">
        <v>6</v>
      </c>
      <c r="R5" s="50" t="s">
        <v>7</v>
      </c>
      <c r="S5" s="52"/>
      <c r="T5" s="42"/>
      <c r="U5" s="42"/>
      <c r="V5" s="42"/>
    </row>
    <row r="6" spans="1:22" s="1" customFormat="1" ht="18.75" customHeight="1" x14ac:dyDescent="0.15">
      <c r="A6" s="48"/>
      <c r="B6" s="48"/>
      <c r="C6" s="48"/>
      <c r="D6" s="48"/>
      <c r="E6" s="47" t="s">
        <v>8</v>
      </c>
      <c r="F6" s="50" t="s">
        <v>9</v>
      </c>
      <c r="G6" s="51"/>
      <c r="H6" s="51"/>
      <c r="I6" s="51"/>
      <c r="J6" s="51"/>
      <c r="K6" s="52"/>
      <c r="L6" s="50" t="s">
        <v>10</v>
      </c>
      <c r="M6" s="51"/>
      <c r="N6" s="52"/>
      <c r="O6" s="47" t="s">
        <v>35</v>
      </c>
      <c r="P6" s="47" t="s">
        <v>11</v>
      </c>
      <c r="Q6" s="48"/>
      <c r="R6" s="47" t="s">
        <v>12</v>
      </c>
      <c r="S6" s="47" t="s">
        <v>13</v>
      </c>
      <c r="T6" s="42"/>
      <c r="U6" s="42"/>
      <c r="V6" s="42"/>
    </row>
    <row r="7" spans="1:22" s="1" customFormat="1" ht="23.45" customHeight="1" x14ac:dyDescent="0.15">
      <c r="A7" s="49"/>
      <c r="B7" s="49"/>
      <c r="C7" s="49"/>
      <c r="D7" s="49"/>
      <c r="E7" s="49"/>
      <c r="F7" s="2" t="s">
        <v>14</v>
      </c>
      <c r="G7" s="2" t="s">
        <v>15</v>
      </c>
      <c r="H7" s="2" t="s">
        <v>16</v>
      </c>
      <c r="I7" s="2" t="s">
        <v>17</v>
      </c>
      <c r="J7" s="2" t="s">
        <v>18</v>
      </c>
      <c r="K7" s="2" t="s">
        <v>19</v>
      </c>
      <c r="L7" s="2" t="s">
        <v>20</v>
      </c>
      <c r="M7" s="2" t="s">
        <v>21</v>
      </c>
      <c r="N7" s="2" t="s">
        <v>22</v>
      </c>
      <c r="O7" s="49"/>
      <c r="P7" s="49"/>
      <c r="Q7" s="49"/>
      <c r="R7" s="49"/>
      <c r="S7" s="49"/>
      <c r="T7" s="42"/>
      <c r="U7" s="42"/>
      <c r="V7" s="42"/>
    </row>
    <row r="8" spans="1:22" s="1" customFormat="1" ht="15.75" customHeight="1" x14ac:dyDescent="0.15">
      <c r="A8" s="10">
        <v>-1</v>
      </c>
      <c r="B8" s="10">
        <v>-2</v>
      </c>
      <c r="C8" s="10">
        <v>-3</v>
      </c>
      <c r="D8" s="10">
        <v>-4</v>
      </c>
      <c r="E8" s="10">
        <v>-5</v>
      </c>
      <c r="F8" s="10">
        <v>-6</v>
      </c>
      <c r="G8" s="10">
        <v>-7</v>
      </c>
      <c r="H8" s="10">
        <v>-8</v>
      </c>
      <c r="I8" s="10">
        <v>-9</v>
      </c>
      <c r="J8" s="10">
        <v>-11</v>
      </c>
      <c r="K8" s="10">
        <v>-12</v>
      </c>
      <c r="L8" s="10">
        <v>-13</v>
      </c>
      <c r="M8" s="10">
        <v>-14</v>
      </c>
      <c r="N8" s="10">
        <v>-15</v>
      </c>
      <c r="O8" s="10">
        <v>-16</v>
      </c>
      <c r="P8" s="10">
        <v>-17</v>
      </c>
      <c r="Q8" s="10">
        <v>-18</v>
      </c>
      <c r="R8" s="10">
        <v>-19</v>
      </c>
      <c r="S8" s="10">
        <v>-20</v>
      </c>
      <c r="T8" s="42"/>
      <c r="U8" s="42"/>
      <c r="V8" s="42"/>
    </row>
    <row r="9" spans="1:22" ht="33" customHeight="1" x14ac:dyDescent="0.25">
      <c r="A9" s="8" t="s">
        <v>23</v>
      </c>
      <c r="B9" s="25" t="s">
        <v>45</v>
      </c>
      <c r="C9" s="11">
        <f>SUM(C10:C11)</f>
        <v>26357</v>
      </c>
      <c r="D9" s="11">
        <f t="shared" ref="D9:R9" si="0">SUM(D10:D11)</f>
        <v>48188</v>
      </c>
      <c r="E9" s="11">
        <f t="shared" si="0"/>
        <v>12844458259</v>
      </c>
      <c r="F9" s="11">
        <f t="shared" si="0"/>
        <v>1449026100</v>
      </c>
      <c r="G9" s="11">
        <f t="shared" si="0"/>
        <v>698121600</v>
      </c>
      <c r="H9" s="11">
        <f t="shared" si="0"/>
        <v>4648107954</v>
      </c>
      <c r="I9" s="11">
        <f t="shared" si="0"/>
        <v>59783000</v>
      </c>
      <c r="J9" s="11">
        <f t="shared" si="0"/>
        <v>1722568800</v>
      </c>
      <c r="K9" s="11">
        <f t="shared" si="0"/>
        <v>37335305</v>
      </c>
      <c r="L9" s="11">
        <f t="shared" si="0"/>
        <v>0</v>
      </c>
      <c r="M9" s="11">
        <f t="shared" si="0"/>
        <v>0</v>
      </c>
      <c r="N9" s="11">
        <f t="shared" si="0"/>
        <v>0</v>
      </c>
      <c r="O9" s="11">
        <f t="shared" si="0"/>
        <v>4012467400</v>
      </c>
      <c r="P9" s="11">
        <f t="shared" si="0"/>
        <v>216799500</v>
      </c>
      <c r="Q9" s="11">
        <f t="shared" si="0"/>
        <v>143056704</v>
      </c>
      <c r="R9" s="11">
        <f t="shared" si="0"/>
        <v>13509654555</v>
      </c>
      <c r="S9" s="12"/>
      <c r="T9" s="43"/>
    </row>
    <row r="10" spans="1:22" ht="33.75" customHeight="1" x14ac:dyDescent="0.25">
      <c r="A10" s="9"/>
      <c r="B10" s="30" t="s">
        <v>43</v>
      </c>
      <c r="C10" s="11">
        <v>26357</v>
      </c>
      <c r="D10" s="11">
        <v>48188</v>
      </c>
      <c r="E10" s="11">
        <v>12844458259</v>
      </c>
      <c r="F10" s="11">
        <v>1449026100</v>
      </c>
      <c r="G10" s="11">
        <v>698121600</v>
      </c>
      <c r="H10" s="11">
        <v>4648107954</v>
      </c>
      <c r="I10" s="11">
        <v>59783000</v>
      </c>
      <c r="J10" s="11">
        <v>1722568800</v>
      </c>
      <c r="K10" s="11">
        <v>37335305</v>
      </c>
      <c r="L10" s="11">
        <v>0</v>
      </c>
      <c r="M10" s="11">
        <v>0</v>
      </c>
      <c r="N10" s="11">
        <v>0</v>
      </c>
      <c r="O10" s="11">
        <v>4012467400</v>
      </c>
      <c r="P10" s="11">
        <v>216799500</v>
      </c>
      <c r="Q10" s="11">
        <v>143056704</v>
      </c>
      <c r="R10" s="39">
        <v>12701401555</v>
      </c>
      <c r="S10" s="13"/>
      <c r="T10" s="43"/>
    </row>
    <row r="11" spans="1:22" ht="22.15" customHeight="1" x14ac:dyDescent="0.25">
      <c r="A11" s="9"/>
      <c r="B11" s="31" t="s">
        <v>44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>
        <v>808253000</v>
      </c>
      <c r="S11" s="13"/>
      <c r="T11" s="43"/>
    </row>
    <row r="12" spans="1:22" s="28" customFormat="1" ht="22.15" customHeight="1" x14ac:dyDescent="0.2">
      <c r="A12" s="26" t="s">
        <v>33</v>
      </c>
      <c r="B12" s="29" t="s">
        <v>46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>
        <f>SUM(R13:R27)</f>
        <v>12484183173.799999</v>
      </c>
      <c r="S12" s="27"/>
      <c r="T12" s="44"/>
      <c r="U12" s="45"/>
      <c r="V12" s="45"/>
    </row>
    <row r="13" spans="1:22" ht="34.5" customHeight="1" x14ac:dyDescent="0.25">
      <c r="A13" s="9"/>
      <c r="B13" s="30" t="s">
        <v>47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>
        <v>4758651736.8000002</v>
      </c>
      <c r="S13" s="13"/>
      <c r="T13" s="43"/>
    </row>
    <row r="14" spans="1:22" ht="22.15" customHeight="1" x14ac:dyDescent="0.25">
      <c r="A14" s="9"/>
      <c r="B14" s="31" t="s">
        <v>49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1">
        <v>4648107954</v>
      </c>
      <c r="S14" s="13"/>
      <c r="T14" s="43"/>
    </row>
    <row r="15" spans="1:22" ht="22.15" customHeight="1" x14ac:dyDescent="0.25">
      <c r="A15" s="9"/>
      <c r="B15" s="31" t="s">
        <v>50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1">
        <v>216799500</v>
      </c>
      <c r="S15" s="13"/>
      <c r="T15" s="43"/>
    </row>
    <row r="16" spans="1:22" ht="22.15" customHeight="1" x14ac:dyDescent="0.25">
      <c r="A16" s="9"/>
      <c r="B16" s="31" t="s">
        <v>51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1">
        <v>59783000</v>
      </c>
      <c r="S16" s="13"/>
      <c r="T16" s="43"/>
    </row>
    <row r="17" spans="1:22" ht="22.15" customHeight="1" x14ac:dyDescent="0.25">
      <c r="A17" s="9"/>
      <c r="B17" s="31" t="s">
        <v>57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1">
        <f>420301225+299882380+416409353</f>
        <v>1136592958</v>
      </c>
      <c r="S17" s="13"/>
      <c r="T17" s="43">
        <f>R17/R14</f>
        <v>0.2445280895470355</v>
      </c>
    </row>
    <row r="18" spans="1:22" ht="30" customHeight="1" x14ac:dyDescent="0.25">
      <c r="A18" s="9"/>
      <c r="B18" s="30" t="s">
        <v>58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1"/>
      <c r="S18" s="13"/>
      <c r="T18" s="43"/>
      <c r="U18" s="11">
        <v>591369960</v>
      </c>
    </row>
    <row r="19" spans="1:22" ht="36" customHeight="1" x14ac:dyDescent="0.25">
      <c r="A19" s="9"/>
      <c r="B19" s="30" t="s">
        <v>53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1">
        <v>134497200</v>
      </c>
      <c r="S19" s="13"/>
      <c r="T19" s="43"/>
    </row>
    <row r="20" spans="1:22" ht="22.15" customHeight="1" x14ac:dyDescent="0.25">
      <c r="A20" s="9"/>
      <c r="B20" s="31" t="s">
        <v>54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1">
        <f>204468000+95000000</f>
        <v>299468000</v>
      </c>
      <c r="S20" s="13"/>
      <c r="T20" s="43"/>
    </row>
    <row r="21" spans="1:22" ht="22.15" customHeight="1" x14ac:dyDescent="0.25">
      <c r="A21" s="9"/>
      <c r="B21" s="31" t="s">
        <v>55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1">
        <v>355756000</v>
      </c>
      <c r="S21" s="13"/>
      <c r="T21" s="43"/>
    </row>
    <row r="22" spans="1:22" ht="22.15" customHeight="1" x14ac:dyDescent="0.25">
      <c r="A22" s="9"/>
      <c r="B22" s="36" t="s">
        <v>56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>
        <v>68967000</v>
      </c>
      <c r="S22" s="13" t="s">
        <v>67</v>
      </c>
      <c r="T22" s="43"/>
    </row>
    <row r="23" spans="1:22" ht="22.15" customHeight="1" x14ac:dyDescent="0.25">
      <c r="A23" s="9"/>
      <c r="B23" s="31" t="s">
        <v>59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1">
        <v>36614000</v>
      </c>
      <c r="S23" s="13"/>
      <c r="T23" s="43"/>
    </row>
    <row r="24" spans="1:22" ht="22.15" customHeight="1" x14ac:dyDescent="0.25">
      <c r="A24" s="9"/>
      <c r="B24" s="31" t="s">
        <v>60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1">
        <v>91346300</v>
      </c>
      <c r="S24" s="13"/>
      <c r="T24" s="43"/>
    </row>
    <row r="25" spans="1:22" ht="22.15" customHeight="1" x14ac:dyDescent="0.25">
      <c r="A25" s="9"/>
      <c r="B25" s="31" t="s">
        <v>63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1">
        <v>35353500</v>
      </c>
      <c r="S25" s="13"/>
      <c r="T25" s="43"/>
    </row>
    <row r="26" spans="1:22" ht="22.15" customHeight="1" x14ac:dyDescent="0.25">
      <c r="A26" s="9"/>
      <c r="B26" s="31" t="s">
        <v>64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>
        <v>328915000</v>
      </c>
      <c r="S26" s="13"/>
      <c r="T26" s="43"/>
    </row>
    <row r="27" spans="1:22" ht="34.5" customHeight="1" x14ac:dyDescent="0.25">
      <c r="A27" s="9"/>
      <c r="B27" s="30" t="s">
        <v>52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>
        <v>313331025</v>
      </c>
      <c r="S27" s="13"/>
      <c r="T27" s="43"/>
    </row>
    <row r="28" spans="1:22" s="28" customFormat="1" ht="22.15" customHeight="1" x14ac:dyDescent="0.2">
      <c r="A28" s="26"/>
      <c r="B28" s="29" t="s">
        <v>48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>
        <f>R9-R12</f>
        <v>1025471381.2000008</v>
      </c>
      <c r="S28" s="27"/>
      <c r="T28" s="44"/>
      <c r="U28" s="45"/>
      <c r="V28" s="45"/>
    </row>
    <row r="29" spans="1:22" s="28" customFormat="1" ht="22.15" customHeight="1" x14ac:dyDescent="0.2">
      <c r="A29" s="26"/>
      <c r="B29" s="29" t="s">
        <v>61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>
        <f>R28*35%</f>
        <v>358914983.42000026</v>
      </c>
      <c r="S29" s="27"/>
      <c r="T29" s="44"/>
      <c r="U29" s="45"/>
      <c r="V29" s="45"/>
    </row>
    <row r="30" spans="1:22" s="32" customFormat="1" ht="22.15" customHeight="1" x14ac:dyDescent="0.2">
      <c r="A30" s="33"/>
      <c r="B30" s="34" t="s">
        <v>62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>
        <f>R28-R29</f>
        <v>666556397.78000045</v>
      </c>
      <c r="S30" s="35"/>
      <c r="T30" s="44"/>
      <c r="U30" s="45"/>
      <c r="V30" s="45"/>
    </row>
    <row r="31" spans="1:22" ht="22.15" customHeight="1" x14ac:dyDescent="0.25">
      <c r="A31" s="8" t="s">
        <v>65</v>
      </c>
      <c r="B31" s="24" t="s">
        <v>34</v>
      </c>
      <c r="C31" s="11">
        <v>16607</v>
      </c>
      <c r="D31" s="11">
        <v>16661</v>
      </c>
      <c r="E31" s="11">
        <v>1338561930</v>
      </c>
      <c r="F31" s="11">
        <v>0</v>
      </c>
      <c r="G31" s="11">
        <v>147000</v>
      </c>
      <c r="H31" s="11">
        <v>852859702</v>
      </c>
      <c r="I31" s="11">
        <v>0</v>
      </c>
      <c r="J31" s="11">
        <v>27104900</v>
      </c>
      <c r="K31" s="11">
        <v>80028</v>
      </c>
      <c r="L31" s="11">
        <v>0</v>
      </c>
      <c r="M31" s="11">
        <v>0</v>
      </c>
      <c r="N31" s="11">
        <v>0</v>
      </c>
      <c r="O31" s="11">
        <v>458370300</v>
      </c>
      <c r="P31" s="11">
        <v>0</v>
      </c>
      <c r="Q31" s="11">
        <v>0</v>
      </c>
      <c r="R31" s="11">
        <v>1338561930</v>
      </c>
      <c r="S31" s="11"/>
      <c r="T31" s="43">
        <f>R31-K31-H31</f>
        <v>485622200</v>
      </c>
    </row>
    <row r="32" spans="1:22" ht="22.15" customHeight="1" x14ac:dyDescent="0.25">
      <c r="A32" s="9"/>
      <c r="B32" s="2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43">
        <f>T31-'[1]Tong hop_2018_9 tháng'!$K$13</f>
        <v>143756000</v>
      </c>
    </row>
    <row r="33" spans="1:22" ht="22.15" customHeight="1" x14ac:dyDescent="0.25">
      <c r="A33" s="9"/>
      <c r="B33" s="2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22" ht="22.15" customHeight="1" x14ac:dyDescent="0.25">
      <c r="A34" s="9"/>
      <c r="B34" s="2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1:22" ht="22.15" customHeight="1" x14ac:dyDescent="0.25">
      <c r="A35" s="9"/>
      <c r="B35" s="19" t="s">
        <v>36</v>
      </c>
      <c r="C35" s="11">
        <v>42964</v>
      </c>
      <c r="D35" s="11">
        <v>64849</v>
      </c>
      <c r="E35" s="11">
        <v>14183020189</v>
      </c>
      <c r="F35" s="11">
        <v>1449026100</v>
      </c>
      <c r="G35" s="11">
        <v>698268600</v>
      </c>
      <c r="H35" s="11">
        <v>5500967656</v>
      </c>
      <c r="I35" s="11">
        <v>59783000</v>
      </c>
      <c r="J35" s="11">
        <v>1749673700</v>
      </c>
      <c r="K35" s="11">
        <v>37415333</v>
      </c>
      <c r="L35" s="11">
        <v>0</v>
      </c>
      <c r="M35" s="11">
        <v>0</v>
      </c>
      <c r="N35" s="11">
        <v>0</v>
      </c>
      <c r="O35" s="11">
        <v>4470837700</v>
      </c>
      <c r="P35" s="11">
        <v>216799500</v>
      </c>
      <c r="Q35" s="11">
        <v>143056704</v>
      </c>
      <c r="R35" s="11">
        <v>14039963485</v>
      </c>
      <c r="S35" s="13"/>
    </row>
    <row r="37" spans="1:22" s="14" customFormat="1" x14ac:dyDescent="0.25">
      <c r="P37" s="22" t="s">
        <v>42</v>
      </c>
      <c r="T37" s="46"/>
      <c r="U37" s="46"/>
      <c r="V37" s="46"/>
    </row>
    <row r="38" spans="1:22" s="14" customFormat="1" ht="14.25" x14ac:dyDescent="0.2">
      <c r="B38" s="14" t="s">
        <v>37</v>
      </c>
      <c r="G38" s="20" t="s">
        <v>24</v>
      </c>
      <c r="H38" s="20"/>
      <c r="I38" s="20"/>
      <c r="J38" s="20"/>
      <c r="K38" s="20"/>
      <c r="L38" s="20"/>
      <c r="M38" s="20"/>
      <c r="N38" s="20"/>
      <c r="O38" s="20"/>
      <c r="P38" s="20" t="s">
        <v>25</v>
      </c>
      <c r="Q38" s="20"/>
      <c r="T38" s="46"/>
      <c r="U38" s="46"/>
      <c r="V38" s="46"/>
    </row>
    <row r="39" spans="1:22" x14ac:dyDescent="0.25"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22" x14ac:dyDescent="0.25"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</row>
    <row r="41" spans="1:22" x14ac:dyDescent="0.25"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</row>
    <row r="42" spans="1:22" x14ac:dyDescent="0.25">
      <c r="E42" s="7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</row>
    <row r="43" spans="1:22" x14ac:dyDescent="0.25">
      <c r="B43" s="5" t="s">
        <v>39</v>
      </c>
      <c r="E43" s="7"/>
      <c r="G43" s="21" t="s">
        <v>40</v>
      </c>
      <c r="H43" s="21"/>
      <c r="I43" s="21"/>
      <c r="J43" s="21"/>
      <c r="K43" s="21"/>
      <c r="L43" s="21"/>
      <c r="M43" s="21"/>
      <c r="N43" s="21"/>
      <c r="O43" s="21"/>
      <c r="P43" s="21" t="s">
        <v>41</v>
      </c>
      <c r="Q43" s="21"/>
    </row>
  </sheetData>
  <mergeCells count="14">
    <mergeCell ref="R5:S5"/>
    <mergeCell ref="E6:E7"/>
    <mergeCell ref="F6:K6"/>
    <mergeCell ref="L6:N6"/>
    <mergeCell ref="O6:O7"/>
    <mergeCell ref="P6:P7"/>
    <mergeCell ref="R6:R7"/>
    <mergeCell ref="S6:S7"/>
    <mergeCell ref="Q5:Q7"/>
    <mergeCell ref="A5:A7"/>
    <mergeCell ref="B5:B7"/>
    <mergeCell ref="C5:C7"/>
    <mergeCell ref="D5:D7"/>
    <mergeCell ref="E5:P5"/>
  </mergeCells>
  <pageMargins left="0.47244094488188981" right="0.31496062992125984" top="0.41" bottom="0.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opLeftCell="A7" workbookViewId="0">
      <selection activeCell="H30" sqref="H30"/>
    </sheetView>
  </sheetViews>
  <sheetFormatPr defaultColWidth="9.140625" defaultRowHeight="18.75" x14ac:dyDescent="0.25"/>
  <cols>
    <col min="1" max="1" width="4" style="54" customWidth="1"/>
    <col min="2" max="2" width="19.5703125" style="54" customWidth="1"/>
    <col min="3" max="3" width="7" style="54" customWidth="1"/>
    <col min="4" max="4" width="10.7109375" style="54" customWidth="1"/>
    <col min="5" max="5" width="11.28515625" style="54" customWidth="1"/>
    <col min="6" max="6" width="11" style="54" customWidth="1"/>
    <col min="7" max="7" width="11.85546875" style="54" customWidth="1"/>
    <col min="8" max="8" width="12.7109375" style="54" customWidth="1"/>
    <col min="9" max="9" width="9" style="54" customWidth="1"/>
    <col min="10" max="10" width="12.7109375" style="54" customWidth="1"/>
    <col min="11" max="11" width="11.5703125" style="54" customWidth="1"/>
    <col min="12" max="12" width="8" style="54" customWidth="1"/>
    <col min="13" max="13" width="15.42578125" style="56" customWidth="1"/>
    <col min="14" max="14" width="19" style="56" customWidth="1"/>
    <col min="15" max="18" width="15.42578125" style="56" customWidth="1"/>
    <col min="19" max="16384" width="9.140625" style="54"/>
  </cols>
  <sheetData>
    <row r="1" spans="1:18" ht="24" customHeight="1" x14ac:dyDescent="0.25">
      <c r="A1" s="53" t="s">
        <v>68</v>
      </c>
      <c r="B1" s="53"/>
      <c r="C1" s="53"/>
      <c r="D1" s="53"/>
      <c r="J1" s="55" t="s">
        <v>69</v>
      </c>
      <c r="K1" s="55"/>
    </row>
    <row r="2" spans="1:18" x14ac:dyDescent="0.25">
      <c r="A2" s="57" t="s">
        <v>70</v>
      </c>
      <c r="B2" s="57"/>
      <c r="C2" s="57"/>
      <c r="D2" s="57"/>
      <c r="E2" s="58"/>
      <c r="F2" s="58"/>
      <c r="G2" s="58"/>
      <c r="H2" s="58"/>
      <c r="I2" s="58"/>
      <c r="J2" s="59"/>
    </row>
    <row r="3" spans="1:18" ht="7.9" customHeight="1" x14ac:dyDescent="0.25">
      <c r="A3" s="60"/>
      <c r="B3" s="60"/>
      <c r="C3" s="60"/>
      <c r="D3" s="60"/>
      <c r="E3" s="58"/>
      <c r="F3" s="58"/>
      <c r="G3" s="58"/>
      <c r="H3" s="58"/>
      <c r="I3" s="58"/>
      <c r="J3" s="59"/>
    </row>
    <row r="4" spans="1:18" ht="18.75" customHeight="1" x14ac:dyDescent="0.25">
      <c r="A4" s="61" t="s">
        <v>71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8" ht="18.600000000000001" customHeight="1" x14ac:dyDescent="0.25">
      <c r="A5" s="61" t="s">
        <v>72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8" ht="18.75" customHeight="1" x14ac:dyDescent="0.25">
      <c r="A6" s="62" t="s">
        <v>73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8" ht="6" customHeight="1" x14ac:dyDescent="0.25">
      <c r="A7" s="63"/>
      <c r="B7" s="64"/>
      <c r="C7" s="63"/>
      <c r="D7" s="63"/>
      <c r="E7" s="63"/>
      <c r="F7" s="63"/>
      <c r="G7" s="63"/>
      <c r="H7" s="63"/>
      <c r="I7" s="64"/>
      <c r="J7" s="63"/>
      <c r="K7" s="63"/>
      <c r="L7" s="64"/>
    </row>
    <row r="8" spans="1:18" s="56" customFormat="1" ht="28.15" customHeight="1" x14ac:dyDescent="0.25">
      <c r="A8" s="65" t="s">
        <v>1</v>
      </c>
      <c r="B8" s="66" t="s">
        <v>74</v>
      </c>
      <c r="C8" s="65" t="s">
        <v>75</v>
      </c>
      <c r="D8" s="65" t="s">
        <v>76</v>
      </c>
      <c r="E8" s="65" t="s">
        <v>77</v>
      </c>
      <c r="F8" s="67" t="s">
        <v>78</v>
      </c>
      <c r="G8" s="68" t="s">
        <v>79</v>
      </c>
      <c r="H8" s="68"/>
      <c r="I8" s="69" t="s">
        <v>80</v>
      </c>
      <c r="J8" s="68" t="s">
        <v>81</v>
      </c>
      <c r="K8" s="68"/>
      <c r="L8" s="66" t="s">
        <v>82</v>
      </c>
    </row>
    <row r="9" spans="1:18" s="56" customFormat="1" ht="15" customHeight="1" x14ac:dyDescent="0.25">
      <c r="A9" s="65"/>
      <c r="B9" s="70"/>
      <c r="C9" s="65"/>
      <c r="D9" s="65"/>
      <c r="E9" s="65"/>
      <c r="F9" s="67"/>
      <c r="G9" s="71" t="s">
        <v>83</v>
      </c>
      <c r="H9" s="71" t="s">
        <v>84</v>
      </c>
      <c r="I9" s="72"/>
      <c r="J9" s="73" t="s">
        <v>85</v>
      </c>
      <c r="K9" s="71" t="s">
        <v>86</v>
      </c>
      <c r="L9" s="70"/>
    </row>
    <row r="10" spans="1:18" s="56" customFormat="1" ht="64.900000000000006" customHeight="1" x14ac:dyDescent="0.25">
      <c r="A10" s="65"/>
      <c r="B10" s="74"/>
      <c r="C10" s="65"/>
      <c r="D10" s="65"/>
      <c r="E10" s="65"/>
      <c r="F10" s="67"/>
      <c r="G10" s="71"/>
      <c r="H10" s="71"/>
      <c r="I10" s="75"/>
      <c r="J10" s="73"/>
      <c r="K10" s="71"/>
      <c r="L10" s="74"/>
      <c r="O10" s="76"/>
    </row>
    <row r="11" spans="1:18" s="56" customFormat="1" ht="15" x14ac:dyDescent="0.25">
      <c r="A11" s="77">
        <v>1</v>
      </c>
      <c r="B11" s="77">
        <v>2</v>
      </c>
      <c r="C11" s="77">
        <v>3</v>
      </c>
      <c r="D11" s="77">
        <v>4</v>
      </c>
      <c r="E11" s="77">
        <v>5</v>
      </c>
      <c r="F11" s="78">
        <v>6</v>
      </c>
      <c r="G11" s="77" t="s">
        <v>87</v>
      </c>
      <c r="H11" s="78" t="s">
        <v>88</v>
      </c>
      <c r="I11" s="77">
        <v>9</v>
      </c>
      <c r="J11" s="77" t="s">
        <v>89</v>
      </c>
      <c r="K11" s="78" t="s">
        <v>90</v>
      </c>
      <c r="L11" s="77">
        <v>12</v>
      </c>
    </row>
    <row r="12" spans="1:18" s="87" customFormat="1" ht="16.149999999999999" customHeight="1" x14ac:dyDescent="0.25">
      <c r="A12" s="79" t="s">
        <v>91</v>
      </c>
      <c r="B12" s="80" t="s">
        <v>92</v>
      </c>
      <c r="C12" s="79">
        <v>40017</v>
      </c>
      <c r="D12" s="81">
        <v>3055965100</v>
      </c>
      <c r="E12" s="81">
        <v>4736552900</v>
      </c>
      <c r="F12" s="81">
        <v>7882183900</v>
      </c>
      <c r="G12" s="82">
        <v>4826218800</v>
      </c>
      <c r="H12" s="82">
        <v>3145631000</v>
      </c>
      <c r="I12" s="83">
        <v>0.98599999999999999</v>
      </c>
      <c r="J12" s="82">
        <f>G12*I12</f>
        <v>4758651736.8000002</v>
      </c>
      <c r="K12" s="82">
        <f>H12*I12</f>
        <v>3101592166</v>
      </c>
      <c r="L12" s="84"/>
      <c r="M12" s="85"/>
      <c r="N12" s="86"/>
      <c r="O12" s="86"/>
      <c r="P12" s="86"/>
      <c r="Q12" s="86"/>
      <c r="R12" s="86"/>
    </row>
    <row r="13" spans="1:18" s="87" customFormat="1" ht="16.149999999999999" customHeight="1" x14ac:dyDescent="0.25">
      <c r="A13" s="79" t="s">
        <v>93</v>
      </c>
      <c r="B13" s="80" t="s">
        <v>94</v>
      </c>
      <c r="C13" s="79"/>
      <c r="D13" s="81">
        <f>SUM(D14:D25)</f>
        <v>67217000</v>
      </c>
      <c r="E13" s="81">
        <f t="shared" ref="E13:K13" si="0">SUM(E14:E25)</f>
        <v>143756000</v>
      </c>
      <c r="F13" s="81">
        <f t="shared" si="0"/>
        <v>485622200</v>
      </c>
      <c r="G13" s="81">
        <f t="shared" si="0"/>
        <v>418405200</v>
      </c>
      <c r="H13" s="81">
        <f t="shared" si="0"/>
        <v>341866200</v>
      </c>
      <c r="I13" s="81"/>
      <c r="J13" s="81">
        <f t="shared" si="0"/>
        <v>418405200</v>
      </c>
      <c r="K13" s="81">
        <f t="shared" si="0"/>
        <v>341866200</v>
      </c>
      <c r="L13" s="84"/>
      <c r="M13" s="86" t="s">
        <v>95</v>
      </c>
      <c r="N13" s="86" t="s">
        <v>96</v>
      </c>
      <c r="O13" s="86" t="s">
        <v>97</v>
      </c>
      <c r="P13" s="86" t="s">
        <v>98</v>
      </c>
      <c r="Q13" s="86" t="s">
        <v>99</v>
      </c>
      <c r="R13" s="86" t="s">
        <v>100</v>
      </c>
    </row>
    <row r="14" spans="1:18" s="56" customFormat="1" ht="16.149999999999999" customHeight="1" x14ac:dyDescent="0.25">
      <c r="A14" s="88">
        <v>2</v>
      </c>
      <c r="B14" s="89" t="s">
        <v>101</v>
      </c>
      <c r="C14" s="88">
        <v>40110</v>
      </c>
      <c r="D14" s="90">
        <f>'[2]TK 37.2_Tong hop_2017_Q3'!D12+'[2]TK 37.2_Tong hop_2017_Q2'!D12+'[2]TK 37.2_Tong hop_2018_Xã_Q1'!D12</f>
        <v>2394000</v>
      </c>
      <c r="E14" s="90">
        <f>'[2]TK 37.2_Tong hop_2017_Q3'!E12+'[2]TK 37.2_Tong hop_2017_Q2'!E12+'[2]TK 37.2_Tong hop_2018_Xã_Q1'!E12</f>
        <v>4550000</v>
      </c>
      <c r="F14" s="90">
        <f>'[2]TK 37.2_Tong hop_2017_Q3'!F12+'[2]TK 37.2_Tong hop_2017_Q2'!F12+'[2]TK 37.2_Tong hop_2018_Xã_Q1'!F12</f>
        <v>17818300</v>
      </c>
      <c r="G14" s="91">
        <f>F14-D14</f>
        <v>15424300</v>
      </c>
      <c r="H14" s="91">
        <f>F14-E14</f>
        <v>13268300</v>
      </c>
      <c r="I14" s="92">
        <v>1</v>
      </c>
      <c r="J14" s="91">
        <f>G14*I14</f>
        <v>15424300</v>
      </c>
      <c r="K14" s="91">
        <f>H14*I14</f>
        <v>13268300</v>
      </c>
      <c r="L14" s="93"/>
      <c r="M14" s="94">
        <f>F14-J14</f>
        <v>2394000</v>
      </c>
      <c r="N14" s="94">
        <f>F14-K14</f>
        <v>4550000</v>
      </c>
      <c r="O14" s="56">
        <f>N14*35%</f>
        <v>1592500</v>
      </c>
      <c r="P14" s="94">
        <f>N14-O14</f>
        <v>2957500</v>
      </c>
      <c r="Q14" s="95">
        <f>P14*15%</f>
        <v>443625</v>
      </c>
      <c r="R14" s="95">
        <f>P14-Q14</f>
        <v>2513875</v>
      </c>
    </row>
    <row r="15" spans="1:18" s="56" customFormat="1" ht="16.149999999999999" customHeight="1" x14ac:dyDescent="0.25">
      <c r="A15" s="88">
        <v>3</v>
      </c>
      <c r="B15" s="89" t="s">
        <v>102</v>
      </c>
      <c r="C15" s="88">
        <v>40111</v>
      </c>
      <c r="D15" s="90">
        <f>'[2]TK 37.2_Tong hop_2017_Q3'!D13+'[2]TK 37.2_Tong hop_2017_Q2'!D13+'[2]TK 37.2_Tong hop_2018_Xã_Q1'!D13</f>
        <v>5571000</v>
      </c>
      <c r="E15" s="90">
        <f>'[2]TK 37.2_Tong hop_2017_Q3'!E13+'[2]TK 37.2_Tong hop_2017_Q2'!E13+'[2]TK 37.2_Tong hop_2018_Xã_Q1'!E13</f>
        <v>12999000</v>
      </c>
      <c r="F15" s="90">
        <f>'[2]TK 37.2_Tong hop_2017_Q3'!F13+'[2]TK 37.2_Tong hop_2017_Q2'!F13+'[2]TK 37.2_Tong hop_2018_Xã_Q1'!F13</f>
        <v>50866200</v>
      </c>
      <c r="G15" s="91">
        <f t="shared" ref="G15:G25" si="1">F15-D15</f>
        <v>45295200</v>
      </c>
      <c r="H15" s="91">
        <f t="shared" ref="H15:H25" si="2">F15-E15</f>
        <v>37867200</v>
      </c>
      <c r="I15" s="92">
        <v>1</v>
      </c>
      <c r="J15" s="91">
        <f t="shared" ref="J15:J25" si="3">G15*I15</f>
        <v>45295200</v>
      </c>
      <c r="K15" s="91">
        <f t="shared" ref="K15:K25" si="4">H15*I15</f>
        <v>37867200</v>
      </c>
      <c r="L15" s="96"/>
      <c r="M15" s="94">
        <f t="shared" ref="M15:M25" si="5">F15-J15</f>
        <v>5571000</v>
      </c>
      <c r="N15" s="94">
        <f t="shared" ref="N15:N25" si="6">F15-K15</f>
        <v>12999000</v>
      </c>
      <c r="O15" s="56">
        <f t="shared" ref="O15:O25" si="7">N15*35%</f>
        <v>4549650</v>
      </c>
      <c r="P15" s="94">
        <f t="shared" ref="P15:P25" si="8">N15-O15</f>
        <v>8449350</v>
      </c>
      <c r="Q15" s="95">
        <f t="shared" ref="Q15:Q25" si="9">P15*15%</f>
        <v>1267402.5</v>
      </c>
      <c r="R15" s="95">
        <f t="shared" ref="R15:R25" si="10">P15-Q15</f>
        <v>7181947.5</v>
      </c>
    </row>
    <row r="16" spans="1:18" s="56" customFormat="1" ht="16.149999999999999" customHeight="1" x14ac:dyDescent="0.25">
      <c r="A16" s="88">
        <v>4</v>
      </c>
      <c r="B16" s="89" t="s">
        <v>103</v>
      </c>
      <c r="C16" s="88">
        <v>40112</v>
      </c>
      <c r="D16" s="90">
        <f>'[2]TK 37.2_Tong hop_2017_Q3'!D14+'[2]TK 37.2_Tong hop_2017_Q2'!D14+'[2]TK 37.2_Tong hop_2018_Xã_Q1'!D14</f>
        <v>8961000</v>
      </c>
      <c r="E16" s="90">
        <f>'[2]TK 37.2_Tong hop_2017_Q3'!E14+'[2]TK 37.2_Tong hop_2017_Q2'!E14+'[2]TK 37.2_Tong hop_2018_Xã_Q1'!E14</f>
        <v>16333000</v>
      </c>
      <c r="F16" s="90">
        <f>'[2]TK 37.2_Tong hop_2017_Q3'!F14+'[2]TK 37.2_Tong hop_2017_Q2'!F14+'[2]TK 37.2_Tong hop_2018_Xã_Q1'!F14</f>
        <v>37287400</v>
      </c>
      <c r="G16" s="91">
        <f t="shared" si="1"/>
        <v>28326400</v>
      </c>
      <c r="H16" s="91">
        <f t="shared" si="2"/>
        <v>20954400</v>
      </c>
      <c r="I16" s="92">
        <v>1</v>
      </c>
      <c r="J16" s="91">
        <f t="shared" si="3"/>
        <v>28326400</v>
      </c>
      <c r="K16" s="91">
        <f t="shared" si="4"/>
        <v>20954400</v>
      </c>
      <c r="L16" s="96"/>
      <c r="M16" s="94">
        <f t="shared" si="5"/>
        <v>8961000</v>
      </c>
      <c r="N16" s="94">
        <f t="shared" si="6"/>
        <v>16333000</v>
      </c>
      <c r="O16" s="56">
        <f t="shared" si="7"/>
        <v>5716550</v>
      </c>
      <c r="P16" s="94">
        <f t="shared" si="8"/>
        <v>10616450</v>
      </c>
      <c r="Q16" s="95">
        <f t="shared" si="9"/>
        <v>1592467.5</v>
      </c>
      <c r="R16" s="95">
        <f t="shared" si="10"/>
        <v>9023982.5</v>
      </c>
    </row>
    <row r="17" spans="1:18" s="56" customFormat="1" ht="16.149999999999999" customHeight="1" x14ac:dyDescent="0.25">
      <c r="A17" s="88">
        <v>5</v>
      </c>
      <c r="B17" s="89" t="s">
        <v>104</v>
      </c>
      <c r="C17" s="88">
        <v>40113</v>
      </c>
      <c r="D17" s="90">
        <f>'[2]TK 37.2_Tong hop_2017_Q3'!D15+'[2]TK 37.2_Tong hop_2017_Q2'!D15+'[2]TK 37.2_Tong hop_2018_Xã_Q1'!D15</f>
        <v>6095000</v>
      </c>
      <c r="E17" s="90">
        <f>'[2]TK 37.2_Tong hop_2017_Q3'!E15+'[2]TK 37.2_Tong hop_2017_Q2'!E15+'[2]TK 37.2_Tong hop_2018_Xã_Q1'!E15</f>
        <v>12795000</v>
      </c>
      <c r="F17" s="90">
        <f>'[2]TK 37.2_Tong hop_2017_Q3'!F15+'[2]TK 37.2_Tong hop_2017_Q2'!F15+'[2]TK 37.2_Tong hop_2018_Xã_Q1'!F15</f>
        <v>40983600</v>
      </c>
      <c r="G17" s="91">
        <f t="shared" si="1"/>
        <v>34888600</v>
      </c>
      <c r="H17" s="91">
        <f t="shared" si="2"/>
        <v>28188600</v>
      </c>
      <c r="I17" s="92">
        <v>1</v>
      </c>
      <c r="J17" s="91">
        <f t="shared" si="3"/>
        <v>34888600</v>
      </c>
      <c r="K17" s="91">
        <f t="shared" si="4"/>
        <v>28188600</v>
      </c>
      <c r="L17" s="96"/>
      <c r="M17" s="94">
        <f t="shared" si="5"/>
        <v>6095000</v>
      </c>
      <c r="N17" s="94">
        <f t="shared" si="6"/>
        <v>12795000</v>
      </c>
      <c r="O17" s="56">
        <f t="shared" si="7"/>
        <v>4478250</v>
      </c>
      <c r="P17" s="94">
        <f t="shared" si="8"/>
        <v>8316750</v>
      </c>
      <c r="Q17" s="95">
        <f t="shared" si="9"/>
        <v>1247512.5</v>
      </c>
      <c r="R17" s="95">
        <f t="shared" si="10"/>
        <v>7069237.5</v>
      </c>
    </row>
    <row r="18" spans="1:18" s="56" customFormat="1" ht="16.149999999999999" customHeight="1" x14ac:dyDescent="0.25">
      <c r="A18" s="88">
        <v>6</v>
      </c>
      <c r="B18" s="89" t="s">
        <v>105</v>
      </c>
      <c r="C18" s="88">
        <v>40114</v>
      </c>
      <c r="D18" s="90">
        <f>'[2]TK 37.2_Tong hop_2017_Q3'!D16+'[2]TK 37.2_Tong hop_2017_Q2'!D16+'[2]TK 37.2_Tong hop_2018_Xã_Q1'!D16</f>
        <v>5844000</v>
      </c>
      <c r="E18" s="90">
        <f>'[2]TK 37.2_Tong hop_2017_Q3'!E16+'[2]TK 37.2_Tong hop_2017_Q2'!E16+'[2]TK 37.2_Tong hop_2018_Xã_Q1'!E16</f>
        <v>13603000</v>
      </c>
      <c r="F18" s="90">
        <f>'[2]TK 37.2_Tong hop_2017_Q3'!F16+'[2]TK 37.2_Tong hop_2017_Q2'!F16+'[2]TK 37.2_Tong hop_2018_Xã_Q1'!F16</f>
        <v>53230500</v>
      </c>
      <c r="G18" s="91">
        <f t="shared" si="1"/>
        <v>47386500</v>
      </c>
      <c r="H18" s="91">
        <f t="shared" si="2"/>
        <v>39627500</v>
      </c>
      <c r="I18" s="92">
        <v>1</v>
      </c>
      <c r="J18" s="91">
        <f t="shared" si="3"/>
        <v>47386500</v>
      </c>
      <c r="K18" s="91">
        <f t="shared" si="4"/>
        <v>39627500</v>
      </c>
      <c r="L18" s="96"/>
      <c r="M18" s="94">
        <f t="shared" si="5"/>
        <v>5844000</v>
      </c>
      <c r="N18" s="94">
        <f t="shared" si="6"/>
        <v>13603000</v>
      </c>
      <c r="O18" s="56">
        <f t="shared" si="7"/>
        <v>4761050</v>
      </c>
      <c r="P18" s="94">
        <f t="shared" si="8"/>
        <v>8841950</v>
      </c>
      <c r="Q18" s="95">
        <f t="shared" si="9"/>
        <v>1326292.5</v>
      </c>
      <c r="R18" s="95">
        <f t="shared" si="10"/>
        <v>7515657.5</v>
      </c>
    </row>
    <row r="19" spans="1:18" s="56" customFormat="1" ht="16.149999999999999" customHeight="1" x14ac:dyDescent="0.25">
      <c r="A19" s="88">
        <v>7</v>
      </c>
      <c r="B19" s="89" t="s">
        <v>106</v>
      </c>
      <c r="C19" s="88">
        <v>40115</v>
      </c>
      <c r="D19" s="90">
        <f>'[2]TK 37.2_Tong hop_2017_Q3'!D17+'[2]TK 37.2_Tong hop_2017_Q2'!D17+'[2]TK 37.2_Tong hop_2018_Xã_Q1'!D17</f>
        <v>5104000</v>
      </c>
      <c r="E19" s="90">
        <f>'[2]TK 37.2_Tong hop_2017_Q3'!E17+'[2]TK 37.2_Tong hop_2017_Q2'!E17+'[2]TK 37.2_Tong hop_2018_Xã_Q1'!E17</f>
        <v>11308000</v>
      </c>
      <c r="F19" s="90">
        <f>'[2]TK 37.2_Tong hop_2017_Q3'!F17+'[2]TK 37.2_Tong hop_2017_Q2'!F17+'[2]TK 37.2_Tong hop_2018_Xã_Q1'!F17</f>
        <v>40456000</v>
      </c>
      <c r="G19" s="91">
        <f t="shared" si="1"/>
        <v>35352000</v>
      </c>
      <c r="H19" s="91">
        <f t="shared" si="2"/>
        <v>29148000</v>
      </c>
      <c r="I19" s="92">
        <v>1</v>
      </c>
      <c r="J19" s="91">
        <f t="shared" si="3"/>
        <v>35352000</v>
      </c>
      <c r="K19" s="91">
        <f t="shared" si="4"/>
        <v>29148000</v>
      </c>
      <c r="L19" s="96"/>
      <c r="M19" s="94">
        <f t="shared" si="5"/>
        <v>5104000</v>
      </c>
      <c r="N19" s="94">
        <f t="shared" si="6"/>
        <v>11308000</v>
      </c>
      <c r="O19" s="56">
        <f t="shared" si="7"/>
        <v>3957799.9999999995</v>
      </c>
      <c r="P19" s="94">
        <f t="shared" si="8"/>
        <v>7350200</v>
      </c>
      <c r="Q19" s="95">
        <f t="shared" si="9"/>
        <v>1102530</v>
      </c>
      <c r="R19" s="95">
        <f t="shared" si="10"/>
        <v>6247670</v>
      </c>
    </row>
    <row r="20" spans="1:18" s="56" customFormat="1" ht="16.149999999999999" customHeight="1" x14ac:dyDescent="0.25">
      <c r="A20" s="88">
        <v>8</v>
      </c>
      <c r="B20" s="89" t="s">
        <v>107</v>
      </c>
      <c r="C20" s="88">
        <v>40116</v>
      </c>
      <c r="D20" s="90">
        <f>'[2]TK 37.2_Tong hop_2017_Q3'!D18+'[2]TK 37.2_Tong hop_2017_Q2'!D18+'[2]TK 37.2_Tong hop_2018_Xã_Q1'!D18</f>
        <v>1263000</v>
      </c>
      <c r="E20" s="90">
        <f>'[2]TK 37.2_Tong hop_2017_Q3'!E18+'[2]TK 37.2_Tong hop_2017_Q2'!E18+'[2]TK 37.2_Tong hop_2018_Xã_Q1'!E18</f>
        <v>2947000</v>
      </c>
      <c r="F20" s="90">
        <f>'[2]TK 37.2_Tong hop_2017_Q3'!F18+'[2]TK 37.2_Tong hop_2017_Q2'!F18+'[2]TK 37.2_Tong hop_2018_Xã_Q1'!F18</f>
        <v>11405300</v>
      </c>
      <c r="G20" s="91">
        <f t="shared" si="1"/>
        <v>10142300</v>
      </c>
      <c r="H20" s="91">
        <f t="shared" si="2"/>
        <v>8458300</v>
      </c>
      <c r="I20" s="92">
        <v>1</v>
      </c>
      <c r="J20" s="91">
        <f t="shared" si="3"/>
        <v>10142300</v>
      </c>
      <c r="K20" s="91">
        <f t="shared" si="4"/>
        <v>8458300</v>
      </c>
      <c r="L20" s="96"/>
      <c r="M20" s="94">
        <f t="shared" si="5"/>
        <v>1263000</v>
      </c>
      <c r="N20" s="94">
        <f t="shared" si="6"/>
        <v>2947000</v>
      </c>
      <c r="O20" s="56">
        <f t="shared" si="7"/>
        <v>1031449.9999999999</v>
      </c>
      <c r="P20" s="94">
        <f t="shared" si="8"/>
        <v>1915550</v>
      </c>
      <c r="Q20" s="95">
        <f t="shared" si="9"/>
        <v>287332.5</v>
      </c>
      <c r="R20" s="95">
        <f t="shared" si="10"/>
        <v>1628217.5</v>
      </c>
    </row>
    <row r="21" spans="1:18" s="56" customFormat="1" ht="16.149999999999999" customHeight="1" x14ac:dyDescent="0.2">
      <c r="A21" s="88">
        <v>9</v>
      </c>
      <c r="B21" s="97" t="s">
        <v>108</v>
      </c>
      <c r="C21" s="88">
        <v>40117</v>
      </c>
      <c r="D21" s="90">
        <f>'[2]TK 37.2_Tong hop_2017_Q3'!D19+'[2]TK 37.2_Tong hop_2017_Q2'!D19+'[2]TK 37.2_Tong hop_2018_Xã_Q1'!D19</f>
        <v>4232000</v>
      </c>
      <c r="E21" s="90">
        <f>'[2]TK 37.2_Tong hop_2017_Q3'!E19+'[2]TK 37.2_Tong hop_2017_Q2'!E19+'[2]TK 37.2_Tong hop_2018_Xã_Q1'!E19</f>
        <v>9936000</v>
      </c>
      <c r="F21" s="90">
        <f>'[2]TK 37.2_Tong hop_2017_Q3'!F19+'[2]TK 37.2_Tong hop_2017_Q2'!F19+'[2]TK 37.2_Tong hop_2018_Xã_Q1'!F19</f>
        <v>39180100</v>
      </c>
      <c r="G21" s="91">
        <f t="shared" si="1"/>
        <v>34948100</v>
      </c>
      <c r="H21" s="91">
        <f t="shared" si="2"/>
        <v>29244100</v>
      </c>
      <c r="I21" s="92">
        <v>1</v>
      </c>
      <c r="J21" s="91">
        <f t="shared" si="3"/>
        <v>34948100</v>
      </c>
      <c r="K21" s="91">
        <f t="shared" si="4"/>
        <v>29244100</v>
      </c>
      <c r="L21" s="96"/>
      <c r="M21" s="94">
        <f t="shared" si="5"/>
        <v>4232000</v>
      </c>
      <c r="N21" s="94">
        <f t="shared" si="6"/>
        <v>9936000</v>
      </c>
      <c r="O21" s="56">
        <f t="shared" si="7"/>
        <v>3477600</v>
      </c>
      <c r="P21" s="94">
        <f t="shared" si="8"/>
        <v>6458400</v>
      </c>
      <c r="Q21" s="95">
        <f t="shared" si="9"/>
        <v>968760</v>
      </c>
      <c r="R21" s="95">
        <f t="shared" si="10"/>
        <v>5489640</v>
      </c>
    </row>
    <row r="22" spans="1:18" s="56" customFormat="1" ht="16.149999999999999" customHeight="1" x14ac:dyDescent="0.25">
      <c r="A22" s="88">
        <v>10</v>
      </c>
      <c r="B22" s="89" t="s">
        <v>109</v>
      </c>
      <c r="C22" s="88">
        <v>40118</v>
      </c>
      <c r="D22" s="90">
        <f>'[2]TK 37.2_Tong hop_2017_Q3'!D20+'[2]TK 37.2_Tong hop_2017_Q2'!D20+'[2]TK 37.2_Tong hop_2018_Xã_Q1'!D20</f>
        <v>9798000</v>
      </c>
      <c r="E22" s="90">
        <f>'[2]TK 37.2_Tong hop_2017_Q3'!E20+'[2]TK 37.2_Tong hop_2017_Q2'!E20+'[2]TK 37.2_Tong hop_2018_Xã_Q1'!E20</f>
        <v>21058000</v>
      </c>
      <c r="F22" s="90">
        <f>'[2]TK 37.2_Tong hop_2017_Q3'!F20+'[2]TK 37.2_Tong hop_2017_Q2'!F20+'[2]TK 37.2_Tong hop_2018_Xã_Q1'!F20</f>
        <v>71793700</v>
      </c>
      <c r="G22" s="91">
        <f t="shared" si="1"/>
        <v>61995700</v>
      </c>
      <c r="H22" s="91">
        <f t="shared" si="2"/>
        <v>50735700</v>
      </c>
      <c r="I22" s="92">
        <v>1</v>
      </c>
      <c r="J22" s="91">
        <f t="shared" si="3"/>
        <v>61995700</v>
      </c>
      <c r="K22" s="91">
        <f t="shared" si="4"/>
        <v>50735700</v>
      </c>
      <c r="L22" s="96"/>
      <c r="M22" s="94">
        <f t="shared" si="5"/>
        <v>9798000</v>
      </c>
      <c r="N22" s="94">
        <f t="shared" si="6"/>
        <v>21058000</v>
      </c>
      <c r="O22" s="56">
        <f t="shared" si="7"/>
        <v>7370299.9999999991</v>
      </c>
      <c r="P22" s="94">
        <f t="shared" si="8"/>
        <v>13687700</v>
      </c>
      <c r="Q22" s="95">
        <f t="shared" si="9"/>
        <v>2053155</v>
      </c>
      <c r="R22" s="95">
        <f t="shared" si="10"/>
        <v>11634545</v>
      </c>
    </row>
    <row r="23" spans="1:18" s="56" customFormat="1" ht="16.149999999999999" customHeight="1" x14ac:dyDescent="0.25">
      <c r="A23" s="88">
        <v>11</v>
      </c>
      <c r="B23" s="89" t="s">
        <v>110</v>
      </c>
      <c r="C23" s="88">
        <v>40119</v>
      </c>
      <c r="D23" s="90">
        <f>'[2]TK 37.2_Tong hop_2017_Q3'!D21+'[2]TK 37.2_Tong hop_2017_Q2'!D21+'[2]TK 37.2_Tong hop_2018_Xã_Q1'!D21</f>
        <v>6198000</v>
      </c>
      <c r="E23" s="90">
        <f>'[2]TK 37.2_Tong hop_2017_Q3'!E21+'[2]TK 37.2_Tong hop_2017_Q2'!E21+'[2]TK 37.2_Tong hop_2018_Xã_Q1'!E21</f>
        <v>13876000</v>
      </c>
      <c r="F23" s="90">
        <f>'[2]TK 37.2_Tong hop_2017_Q3'!F21+'[2]TK 37.2_Tong hop_2017_Q2'!F21+'[2]TK 37.2_Tong hop_2018_Xã_Q1'!F21</f>
        <v>50437900</v>
      </c>
      <c r="G23" s="91">
        <f t="shared" si="1"/>
        <v>44239900</v>
      </c>
      <c r="H23" s="91">
        <f t="shared" si="2"/>
        <v>36561900</v>
      </c>
      <c r="I23" s="92">
        <v>1</v>
      </c>
      <c r="J23" s="91">
        <f t="shared" si="3"/>
        <v>44239900</v>
      </c>
      <c r="K23" s="91">
        <f t="shared" si="4"/>
        <v>36561900</v>
      </c>
      <c r="L23" s="96"/>
      <c r="M23" s="94">
        <f t="shared" si="5"/>
        <v>6198000</v>
      </c>
      <c r="N23" s="94">
        <f t="shared" si="6"/>
        <v>13876000</v>
      </c>
      <c r="O23" s="56">
        <f t="shared" si="7"/>
        <v>4856600</v>
      </c>
      <c r="P23" s="94">
        <f t="shared" si="8"/>
        <v>9019400</v>
      </c>
      <c r="Q23" s="95">
        <f t="shared" si="9"/>
        <v>1352910</v>
      </c>
      <c r="R23" s="95">
        <f t="shared" si="10"/>
        <v>7666490</v>
      </c>
    </row>
    <row r="24" spans="1:18" s="56" customFormat="1" ht="16.149999999999999" customHeight="1" x14ac:dyDescent="0.25">
      <c r="A24" s="88">
        <v>12</v>
      </c>
      <c r="B24" s="89" t="s">
        <v>111</v>
      </c>
      <c r="C24" s="88">
        <v>40120</v>
      </c>
      <c r="D24" s="90">
        <f>'[2]TK 37.2_Tong hop_2017_Q3'!D22+'[2]TK 37.2_Tong hop_2017_Q2'!D22+'[2]TK 37.2_Tong hop_2018_Xã_Q1'!D22</f>
        <v>4637000</v>
      </c>
      <c r="E24" s="90">
        <f>'[2]TK 37.2_Tong hop_2017_Q3'!E22+'[2]TK 37.2_Tong hop_2017_Q2'!E22+'[2]TK 37.2_Tong hop_2018_Xã_Q1'!E22</f>
        <v>9933000</v>
      </c>
      <c r="F24" s="90">
        <f>'[2]TK 37.2_Tong hop_2017_Q3'!F22+'[2]TK 37.2_Tong hop_2017_Q2'!F22+'[2]TK 37.2_Tong hop_2018_Xã_Q1'!F22</f>
        <v>33081400</v>
      </c>
      <c r="G24" s="91">
        <f t="shared" si="1"/>
        <v>28444400</v>
      </c>
      <c r="H24" s="91">
        <f t="shared" si="2"/>
        <v>23148400</v>
      </c>
      <c r="I24" s="92">
        <v>1</v>
      </c>
      <c r="J24" s="91">
        <f t="shared" si="3"/>
        <v>28444400</v>
      </c>
      <c r="K24" s="91">
        <f t="shared" si="4"/>
        <v>23148400</v>
      </c>
      <c r="L24" s="96"/>
      <c r="M24" s="94">
        <f t="shared" si="5"/>
        <v>4637000</v>
      </c>
      <c r="N24" s="94">
        <f t="shared" si="6"/>
        <v>9933000</v>
      </c>
      <c r="O24" s="56">
        <f t="shared" si="7"/>
        <v>3476550</v>
      </c>
      <c r="P24" s="94">
        <f t="shared" si="8"/>
        <v>6456450</v>
      </c>
      <c r="Q24" s="95">
        <f t="shared" si="9"/>
        <v>968467.5</v>
      </c>
      <c r="R24" s="95">
        <f t="shared" si="10"/>
        <v>5487982.5</v>
      </c>
    </row>
    <row r="25" spans="1:18" s="98" customFormat="1" ht="16.149999999999999" customHeight="1" x14ac:dyDescent="0.25">
      <c r="A25" s="88">
        <v>13</v>
      </c>
      <c r="B25" s="89" t="s">
        <v>112</v>
      </c>
      <c r="C25" s="88">
        <v>40121</v>
      </c>
      <c r="D25" s="90">
        <f>'[2]TK 37.2_Tong hop_2017_Q3'!D23+'[2]TK 37.2_Tong hop_2017_Q2'!D23+'[2]TK 37.2_Tong hop_2018_Xã_Q1'!D23</f>
        <v>7120000</v>
      </c>
      <c r="E25" s="90">
        <f>'[2]TK 37.2_Tong hop_2017_Q3'!E23+'[2]TK 37.2_Tong hop_2017_Q2'!E23+'[2]TK 37.2_Tong hop_2018_Xã_Q1'!E23</f>
        <v>14418000</v>
      </c>
      <c r="F25" s="90">
        <f>'[2]TK 37.2_Tong hop_2017_Q3'!F23+'[2]TK 37.2_Tong hop_2017_Q2'!F23+'[2]TK 37.2_Tong hop_2018_Xã_Q1'!F23</f>
        <v>39081800</v>
      </c>
      <c r="G25" s="91">
        <f t="shared" si="1"/>
        <v>31961800</v>
      </c>
      <c r="H25" s="91">
        <f t="shared" si="2"/>
        <v>24663800</v>
      </c>
      <c r="I25" s="92">
        <v>1</v>
      </c>
      <c r="J25" s="91">
        <f t="shared" si="3"/>
        <v>31961800</v>
      </c>
      <c r="K25" s="91">
        <f t="shared" si="4"/>
        <v>24663800</v>
      </c>
      <c r="L25" s="89"/>
      <c r="M25" s="94">
        <f t="shared" si="5"/>
        <v>7120000</v>
      </c>
      <c r="N25" s="94">
        <f t="shared" si="6"/>
        <v>14418000</v>
      </c>
      <c r="O25" s="56">
        <f t="shared" si="7"/>
        <v>5046300</v>
      </c>
      <c r="P25" s="94">
        <f t="shared" si="8"/>
        <v>9371700</v>
      </c>
      <c r="Q25" s="95">
        <f t="shared" si="9"/>
        <v>1405755</v>
      </c>
      <c r="R25" s="95">
        <f t="shared" si="10"/>
        <v>7965945</v>
      </c>
    </row>
    <row r="26" spans="1:18" x14ac:dyDescent="0.25">
      <c r="A26" s="99"/>
      <c r="B26" s="99" t="s">
        <v>113</v>
      </c>
      <c r="C26" s="99"/>
      <c r="D26" s="100">
        <f>D13+D12</f>
        <v>3123182100</v>
      </c>
      <c r="E26" s="100">
        <f t="shared" ref="E26:K26" si="11">E13+E12</f>
        <v>4880308900</v>
      </c>
      <c r="F26" s="100">
        <f t="shared" si="11"/>
        <v>8367806100</v>
      </c>
      <c r="G26" s="100">
        <f t="shared" si="11"/>
        <v>5244624000</v>
      </c>
      <c r="H26" s="100">
        <f t="shared" si="11"/>
        <v>3487497200</v>
      </c>
      <c r="I26" s="100">
        <f t="shared" si="11"/>
        <v>0.98599999999999999</v>
      </c>
      <c r="J26" s="100">
        <f t="shared" si="11"/>
        <v>5177056936.8000002</v>
      </c>
      <c r="K26" s="100">
        <f t="shared" si="11"/>
        <v>3443458366</v>
      </c>
      <c r="L26" s="101"/>
      <c r="M26" s="102">
        <f>SUM(M14:M25)</f>
        <v>67217000</v>
      </c>
      <c r="N26" s="102">
        <f>SUM(N14:N25)</f>
        <v>143756000</v>
      </c>
      <c r="O26" s="102">
        <f>SUM(O14:O25)</f>
        <v>50314600</v>
      </c>
      <c r="P26" s="102">
        <f>SUM(P14:P25)</f>
        <v>93441400</v>
      </c>
      <c r="Q26" s="103">
        <f t="shared" ref="Q26:R26" si="12">SUM(Q14:Q25)</f>
        <v>14016210</v>
      </c>
      <c r="R26" s="103">
        <f t="shared" si="12"/>
        <v>79425190</v>
      </c>
    </row>
    <row r="27" spans="1:18" ht="21.6" customHeight="1" x14ac:dyDescent="0.25">
      <c r="A27" s="104"/>
      <c r="B27" s="105"/>
      <c r="C27" s="105"/>
      <c r="D27" s="106"/>
      <c r="E27" s="105"/>
      <c r="F27" s="105"/>
      <c r="G27" s="105"/>
      <c r="H27" s="105"/>
      <c r="I27" s="105"/>
      <c r="J27" s="107" t="s">
        <v>114</v>
      </c>
      <c r="K27" s="108"/>
      <c r="L27" s="108"/>
      <c r="M27" s="109"/>
      <c r="N27" s="87"/>
      <c r="O27" s="87"/>
      <c r="P27" s="87"/>
      <c r="Q27" s="87"/>
      <c r="R27" s="110">
        <f>R26/3*4</f>
        <v>105900253.33333333</v>
      </c>
    </row>
    <row r="28" spans="1:18" x14ac:dyDescent="0.25">
      <c r="A28" s="111" t="s">
        <v>115</v>
      </c>
      <c r="B28" s="111"/>
      <c r="C28" s="105"/>
      <c r="D28" s="106"/>
      <c r="F28" s="106" t="s">
        <v>116</v>
      </c>
      <c r="G28" s="112"/>
      <c r="H28" s="105"/>
      <c r="I28" s="105"/>
      <c r="J28" s="106" t="s">
        <v>25</v>
      </c>
      <c r="K28" s="105"/>
      <c r="L28" s="105"/>
      <c r="M28" s="113"/>
    </row>
    <row r="29" spans="1:18" x14ac:dyDescent="0.25">
      <c r="A29" s="105"/>
      <c r="B29" s="114"/>
      <c r="C29" s="105"/>
      <c r="D29" s="106"/>
      <c r="E29" s="105"/>
      <c r="F29" s="105"/>
      <c r="G29" s="112"/>
      <c r="H29" s="105"/>
      <c r="I29" s="105"/>
      <c r="J29" s="106"/>
      <c r="K29" s="105"/>
      <c r="L29" s="105"/>
      <c r="M29" s="113"/>
    </row>
    <row r="30" spans="1:18" x14ac:dyDescent="0.25">
      <c r="A30" s="105"/>
      <c r="B30" s="114"/>
      <c r="C30" s="105"/>
      <c r="D30" s="106"/>
      <c r="E30" s="105"/>
      <c r="F30" s="105"/>
      <c r="G30" s="112"/>
      <c r="H30" s="105"/>
      <c r="I30" s="105"/>
      <c r="J30" s="106"/>
      <c r="K30" s="105"/>
      <c r="L30" s="105"/>
      <c r="M30" s="113"/>
    </row>
    <row r="31" spans="1:18" x14ac:dyDescent="0.25">
      <c r="A31" s="105"/>
      <c r="B31" s="114"/>
      <c r="C31" s="105"/>
      <c r="D31" s="106"/>
      <c r="E31" s="105"/>
      <c r="F31" s="105"/>
      <c r="G31" s="112"/>
      <c r="H31" s="105"/>
      <c r="I31" s="105"/>
      <c r="J31" s="106"/>
      <c r="K31" s="105"/>
      <c r="L31" s="105"/>
      <c r="M31" s="113"/>
    </row>
    <row r="32" spans="1:18" x14ac:dyDescent="0.25">
      <c r="A32" s="105"/>
      <c r="B32" s="114"/>
      <c r="C32" s="105"/>
      <c r="D32" s="106"/>
      <c r="E32" s="105"/>
      <c r="F32" s="105"/>
      <c r="G32" s="112"/>
      <c r="H32" s="105"/>
      <c r="I32" s="105"/>
      <c r="J32" s="106"/>
      <c r="K32" s="105"/>
      <c r="L32" s="105"/>
      <c r="M32" s="113"/>
    </row>
    <row r="33" spans="1:13" s="54" customFormat="1" x14ac:dyDescent="0.25">
      <c r="A33" s="111"/>
      <c r="B33" s="111"/>
      <c r="C33" s="105"/>
      <c r="D33" s="106"/>
      <c r="E33" s="111"/>
      <c r="F33" s="111"/>
      <c r="G33" s="112"/>
      <c r="H33" s="105"/>
      <c r="I33" s="105"/>
      <c r="J33" s="106"/>
      <c r="K33" s="105"/>
      <c r="L33" s="105"/>
      <c r="M33" s="113"/>
    </row>
    <row r="34" spans="1:13" s="54" customFormat="1" x14ac:dyDescent="0.25">
      <c r="J34" s="115"/>
      <c r="M34" s="56"/>
    </row>
  </sheetData>
  <mergeCells count="23">
    <mergeCell ref="A28:B28"/>
    <mergeCell ref="A33:B33"/>
    <mergeCell ref="E33:F33"/>
    <mergeCell ref="G8:H8"/>
    <mergeCell ref="I8:I10"/>
    <mergeCell ref="J8:K8"/>
    <mergeCell ref="L8:L10"/>
    <mergeCell ref="G9:G10"/>
    <mergeCell ref="H9:H10"/>
    <mergeCell ref="J9:J10"/>
    <mergeCell ref="K9:K10"/>
    <mergeCell ref="A8:A10"/>
    <mergeCell ref="B8:B10"/>
    <mergeCell ref="C8:C10"/>
    <mergeCell ref="D8:D10"/>
    <mergeCell ref="E8:E10"/>
    <mergeCell ref="F8:F10"/>
    <mergeCell ref="A1:D1"/>
    <mergeCell ref="J1:K1"/>
    <mergeCell ref="A2:D2"/>
    <mergeCell ref="A4:L4"/>
    <mergeCell ref="A5:L5"/>
    <mergeCell ref="A6:L6"/>
  </mergeCells>
  <pageMargins left="0.7" right="0.7" top="0.37" bottom="0.38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workbookViewId="0">
      <selection activeCell="G10" sqref="G10"/>
    </sheetView>
  </sheetViews>
  <sheetFormatPr defaultColWidth="8.85546875" defaultRowHeight="15" x14ac:dyDescent="0.25"/>
  <cols>
    <col min="1" max="1" width="4.28515625" style="5" customWidth="1"/>
    <col min="2" max="2" width="12.28515625" style="5" customWidth="1"/>
    <col min="3" max="3" width="5.7109375" style="5" customWidth="1"/>
    <col min="4" max="4" width="6.28515625" style="5" customWidth="1"/>
    <col min="5" max="5" width="11.28515625" style="5" customWidth="1"/>
    <col min="6" max="6" width="10" style="5" customWidth="1"/>
    <col min="7" max="8" width="8.7109375" style="5" customWidth="1"/>
    <col min="9" max="9" width="7.85546875" style="5" customWidth="1"/>
    <col min="10" max="10" width="9.28515625" style="5" customWidth="1"/>
    <col min="11" max="11" width="8.5703125" style="5" customWidth="1"/>
    <col min="12" max="14" width="3.140625" style="5" hidden="1" customWidth="1"/>
    <col min="15" max="15" width="9.28515625" style="5" customWidth="1"/>
    <col min="16" max="16" width="8.28515625" style="5" customWidth="1"/>
    <col min="17" max="17" width="8.5703125" style="5" customWidth="1"/>
    <col min="18" max="18" width="10.7109375" style="5" customWidth="1"/>
    <col min="19" max="19" width="7.28515625" style="5" customWidth="1"/>
    <col min="20" max="20" width="17.28515625" style="5" customWidth="1"/>
    <col min="21" max="21" width="16.7109375" style="5" customWidth="1"/>
    <col min="22" max="22" width="13.85546875" style="5" bestFit="1" customWidth="1"/>
    <col min="23" max="16384" width="8.85546875" style="5"/>
  </cols>
  <sheetData>
    <row r="1" spans="1:22" s="4" customFormat="1" ht="15.75" customHeight="1" x14ac:dyDescent="0.25">
      <c r="A1" s="3" t="s">
        <v>26</v>
      </c>
    </row>
    <row r="2" spans="1:22" s="4" customFormat="1" ht="15.75" customHeight="1" x14ac:dyDescent="0.25">
      <c r="A2" s="3" t="s">
        <v>0</v>
      </c>
    </row>
    <row r="3" spans="1:22" s="4" customFormat="1" ht="27.6" customHeight="1" x14ac:dyDescent="0.3">
      <c r="D3" s="6" t="s">
        <v>27</v>
      </c>
    </row>
    <row r="4" spans="1:22" ht="19.5" x14ac:dyDescent="0.35">
      <c r="F4" s="15" t="s">
        <v>28</v>
      </c>
      <c r="R4" s="5" t="s">
        <v>38</v>
      </c>
    </row>
    <row r="5" spans="1:22" s="1" customFormat="1" ht="28.9" customHeight="1" x14ac:dyDescent="0.15">
      <c r="A5" s="47" t="s">
        <v>1</v>
      </c>
      <c r="B5" s="47" t="s">
        <v>2</v>
      </c>
      <c r="C5" s="47" t="s">
        <v>3</v>
      </c>
      <c r="D5" s="47" t="s">
        <v>4</v>
      </c>
      <c r="E5" s="50" t="s">
        <v>5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2"/>
      <c r="Q5" s="47" t="s">
        <v>6</v>
      </c>
      <c r="R5" s="50" t="s">
        <v>7</v>
      </c>
      <c r="S5" s="52"/>
    </row>
    <row r="6" spans="1:22" s="1" customFormat="1" ht="18.75" customHeight="1" x14ac:dyDescent="0.15">
      <c r="A6" s="48"/>
      <c r="B6" s="48"/>
      <c r="C6" s="48"/>
      <c r="D6" s="48"/>
      <c r="E6" s="47" t="s">
        <v>8</v>
      </c>
      <c r="F6" s="50" t="s">
        <v>9</v>
      </c>
      <c r="G6" s="51"/>
      <c r="H6" s="51"/>
      <c r="I6" s="51"/>
      <c r="J6" s="51"/>
      <c r="K6" s="52"/>
      <c r="L6" s="50" t="s">
        <v>10</v>
      </c>
      <c r="M6" s="51"/>
      <c r="N6" s="52"/>
      <c r="O6" s="47" t="s">
        <v>35</v>
      </c>
      <c r="P6" s="47" t="s">
        <v>11</v>
      </c>
      <c r="Q6" s="48"/>
      <c r="R6" s="47" t="s">
        <v>12</v>
      </c>
      <c r="S6" s="47" t="s">
        <v>13</v>
      </c>
    </row>
    <row r="7" spans="1:22" s="1" customFormat="1" ht="23.45" customHeight="1" x14ac:dyDescent="0.15">
      <c r="A7" s="49"/>
      <c r="B7" s="49"/>
      <c r="C7" s="49"/>
      <c r="D7" s="49"/>
      <c r="E7" s="49"/>
      <c r="F7" s="2" t="s">
        <v>14</v>
      </c>
      <c r="G7" s="2" t="s">
        <v>15</v>
      </c>
      <c r="H7" s="2" t="s">
        <v>16</v>
      </c>
      <c r="I7" s="2" t="s">
        <v>17</v>
      </c>
      <c r="J7" s="2" t="s">
        <v>18</v>
      </c>
      <c r="K7" s="2" t="s">
        <v>19</v>
      </c>
      <c r="L7" s="2" t="s">
        <v>20</v>
      </c>
      <c r="M7" s="2" t="s">
        <v>21</v>
      </c>
      <c r="N7" s="2" t="s">
        <v>22</v>
      </c>
      <c r="O7" s="49"/>
      <c r="P7" s="49"/>
      <c r="Q7" s="49"/>
      <c r="R7" s="49"/>
      <c r="S7" s="49"/>
    </row>
    <row r="8" spans="1:22" s="1" customFormat="1" ht="15.75" customHeight="1" x14ac:dyDescent="0.15">
      <c r="A8" s="10">
        <v>-1</v>
      </c>
      <c r="B8" s="10">
        <v>-2</v>
      </c>
      <c r="C8" s="10">
        <v>-3</v>
      </c>
      <c r="D8" s="10">
        <v>-4</v>
      </c>
      <c r="E8" s="10">
        <v>-5</v>
      </c>
      <c r="F8" s="10">
        <v>-6</v>
      </c>
      <c r="G8" s="10">
        <v>-7</v>
      </c>
      <c r="H8" s="10">
        <v>-8</v>
      </c>
      <c r="I8" s="10">
        <v>-9</v>
      </c>
      <c r="J8" s="10">
        <v>-11</v>
      </c>
      <c r="K8" s="10">
        <v>-12</v>
      </c>
      <c r="L8" s="10">
        <v>-13</v>
      </c>
      <c r="M8" s="10">
        <v>-14</v>
      </c>
      <c r="N8" s="10">
        <v>-15</v>
      </c>
      <c r="O8" s="10">
        <v>-16</v>
      </c>
      <c r="P8" s="10">
        <v>-17</v>
      </c>
      <c r="Q8" s="10">
        <v>-18</v>
      </c>
      <c r="R8" s="10">
        <v>-19</v>
      </c>
      <c r="S8" s="10">
        <v>-20</v>
      </c>
    </row>
    <row r="9" spans="1:22" ht="33" customHeight="1" x14ac:dyDescent="0.25">
      <c r="A9" s="8" t="s">
        <v>23</v>
      </c>
      <c r="B9" s="16" t="s">
        <v>29</v>
      </c>
      <c r="C9" s="11">
        <f>SUM(C10:C12)</f>
        <v>26357</v>
      </c>
      <c r="D9" s="11">
        <f t="shared" ref="D9:R9" si="0">SUM(D10:D12)</f>
        <v>48188</v>
      </c>
      <c r="E9" s="11">
        <f t="shared" si="0"/>
        <v>12844458259</v>
      </c>
      <c r="F9" s="11">
        <f t="shared" si="0"/>
        <v>1449026100</v>
      </c>
      <c r="G9" s="11">
        <f t="shared" si="0"/>
        <v>698121600</v>
      </c>
      <c r="H9" s="11">
        <f t="shared" si="0"/>
        <v>4648107954</v>
      </c>
      <c r="I9" s="11">
        <f t="shared" si="0"/>
        <v>59783000</v>
      </c>
      <c r="J9" s="11">
        <f t="shared" si="0"/>
        <v>1722568800</v>
      </c>
      <c r="K9" s="11">
        <f t="shared" si="0"/>
        <v>37335305</v>
      </c>
      <c r="L9" s="11">
        <f t="shared" si="0"/>
        <v>0</v>
      </c>
      <c r="M9" s="11">
        <f t="shared" si="0"/>
        <v>0</v>
      </c>
      <c r="N9" s="11">
        <f t="shared" si="0"/>
        <v>0</v>
      </c>
      <c r="O9" s="11">
        <f t="shared" si="0"/>
        <v>4012467400</v>
      </c>
      <c r="P9" s="11">
        <f t="shared" si="0"/>
        <v>216799500</v>
      </c>
      <c r="Q9" s="11">
        <f t="shared" si="0"/>
        <v>143056704</v>
      </c>
      <c r="R9" s="11">
        <f t="shared" si="0"/>
        <v>12701401555</v>
      </c>
      <c r="S9" s="12"/>
    </row>
    <row r="10" spans="1:22" ht="22.15" customHeight="1" x14ac:dyDescent="0.25">
      <c r="A10" s="9">
        <v>1</v>
      </c>
      <c r="B10" s="17" t="s">
        <v>30</v>
      </c>
      <c r="C10" s="13">
        <v>8047</v>
      </c>
      <c r="D10" s="13">
        <v>14774</v>
      </c>
      <c r="E10" s="13">
        <v>4069533360</v>
      </c>
      <c r="F10" s="13">
        <v>519291300</v>
      </c>
      <c r="G10" s="13">
        <v>211905400</v>
      </c>
      <c r="H10" s="13">
        <v>1473976231</v>
      </c>
      <c r="I10" s="13">
        <v>14705000</v>
      </c>
      <c r="J10" s="13">
        <v>492208100</v>
      </c>
      <c r="K10" s="13">
        <v>6330509</v>
      </c>
      <c r="L10" s="13">
        <v>0</v>
      </c>
      <c r="M10" s="13">
        <v>0</v>
      </c>
      <c r="N10" s="13">
        <v>0</v>
      </c>
      <c r="O10" s="13">
        <v>1288173460</v>
      </c>
      <c r="P10" s="13">
        <v>62943360</v>
      </c>
      <c r="Q10" s="13">
        <v>43723961</v>
      </c>
      <c r="R10" s="13">
        <v>4025809399</v>
      </c>
      <c r="S10" s="13">
        <v>0</v>
      </c>
      <c r="T10" s="7">
        <f>R10+R14</f>
        <v>4414961438</v>
      </c>
    </row>
    <row r="11" spans="1:22" ht="22.15" customHeight="1" x14ac:dyDescent="0.25">
      <c r="A11" s="9">
        <v>2</v>
      </c>
      <c r="B11" s="17" t="s">
        <v>31</v>
      </c>
      <c r="C11" s="13">
        <v>9319</v>
      </c>
      <c r="D11" s="13">
        <v>17148</v>
      </c>
      <c r="E11" s="13">
        <v>4483880649</v>
      </c>
      <c r="F11" s="13">
        <v>465035300</v>
      </c>
      <c r="G11" s="13">
        <v>248875800</v>
      </c>
      <c r="H11" s="13">
        <v>1677268158</v>
      </c>
      <c r="I11" s="13">
        <v>19030000</v>
      </c>
      <c r="J11" s="13">
        <v>556221500</v>
      </c>
      <c r="K11" s="13">
        <v>7441851</v>
      </c>
      <c r="L11" s="13">
        <v>0</v>
      </c>
      <c r="M11" s="13">
        <v>0</v>
      </c>
      <c r="N11" s="13">
        <v>0</v>
      </c>
      <c r="O11" s="13">
        <v>1436944900</v>
      </c>
      <c r="P11" s="13">
        <v>73063140</v>
      </c>
      <c r="Q11" s="13">
        <v>48052375</v>
      </c>
      <c r="R11" s="13">
        <v>4435828274</v>
      </c>
      <c r="S11" s="13">
        <v>0</v>
      </c>
      <c r="T11" s="7">
        <f t="shared" ref="T11:T12" si="1">R11+R15</f>
        <v>4917572800</v>
      </c>
    </row>
    <row r="12" spans="1:22" ht="22.15" customHeight="1" x14ac:dyDescent="0.25">
      <c r="A12" s="9">
        <v>3</v>
      </c>
      <c r="B12" s="17" t="s">
        <v>32</v>
      </c>
      <c r="C12" s="13">
        <v>8991</v>
      </c>
      <c r="D12" s="13">
        <v>16266</v>
      </c>
      <c r="E12" s="13">
        <v>4291044250</v>
      </c>
      <c r="F12" s="13">
        <v>464699500</v>
      </c>
      <c r="G12" s="13">
        <v>237340400</v>
      </c>
      <c r="H12" s="13">
        <v>1496863565</v>
      </c>
      <c r="I12" s="13">
        <v>26048000</v>
      </c>
      <c r="J12" s="13">
        <v>674139200</v>
      </c>
      <c r="K12" s="13">
        <v>23562945</v>
      </c>
      <c r="L12" s="13">
        <v>0</v>
      </c>
      <c r="M12" s="13">
        <v>0</v>
      </c>
      <c r="N12" s="13">
        <v>0</v>
      </c>
      <c r="O12" s="13">
        <v>1287349040</v>
      </c>
      <c r="P12" s="13">
        <v>80793000</v>
      </c>
      <c r="Q12" s="13">
        <v>51280368</v>
      </c>
      <c r="R12" s="13">
        <v>4239763882</v>
      </c>
      <c r="S12" s="13">
        <v>0</v>
      </c>
      <c r="T12" s="7">
        <f t="shared" si="1"/>
        <v>4707429247</v>
      </c>
      <c r="U12" s="5">
        <v>5739184361</v>
      </c>
      <c r="V12" s="7">
        <f>SUM(T12:U12)</f>
        <v>10446613608</v>
      </c>
    </row>
    <row r="13" spans="1:22" ht="22.15" customHeight="1" x14ac:dyDescent="0.25">
      <c r="A13" s="8" t="s">
        <v>33</v>
      </c>
      <c r="B13" s="18" t="s">
        <v>34</v>
      </c>
      <c r="C13" s="11">
        <f>SUM(C14:C16)</f>
        <v>16607</v>
      </c>
      <c r="D13" s="11">
        <f t="shared" ref="D13:R13" si="2">SUM(D14:D16)</f>
        <v>16661</v>
      </c>
      <c r="E13" s="11">
        <f t="shared" si="2"/>
        <v>1338561930</v>
      </c>
      <c r="F13" s="11">
        <f t="shared" si="2"/>
        <v>0</v>
      </c>
      <c r="G13" s="11">
        <f t="shared" si="2"/>
        <v>147000</v>
      </c>
      <c r="H13" s="11">
        <f t="shared" si="2"/>
        <v>852859702</v>
      </c>
      <c r="I13" s="11">
        <f t="shared" si="2"/>
        <v>0</v>
      </c>
      <c r="J13" s="11">
        <f t="shared" si="2"/>
        <v>27104900</v>
      </c>
      <c r="K13" s="11">
        <f t="shared" si="2"/>
        <v>80028</v>
      </c>
      <c r="L13" s="11">
        <f t="shared" si="2"/>
        <v>0</v>
      </c>
      <c r="M13" s="11">
        <f t="shared" si="2"/>
        <v>0</v>
      </c>
      <c r="N13" s="11">
        <f t="shared" si="2"/>
        <v>0</v>
      </c>
      <c r="O13" s="11">
        <f t="shared" si="2"/>
        <v>458370300</v>
      </c>
      <c r="P13" s="11">
        <f t="shared" si="2"/>
        <v>0</v>
      </c>
      <c r="Q13" s="11">
        <f t="shared" si="2"/>
        <v>0</v>
      </c>
      <c r="R13" s="11">
        <f t="shared" si="2"/>
        <v>1338561930</v>
      </c>
      <c r="S13" s="11"/>
    </row>
    <row r="14" spans="1:22" ht="22.15" customHeight="1" x14ac:dyDescent="0.25">
      <c r="A14" s="9">
        <v>1</v>
      </c>
      <c r="B14" s="17" t="s">
        <v>30</v>
      </c>
      <c r="C14" s="13">
        <v>5051</v>
      </c>
      <c r="D14" s="13">
        <v>5072</v>
      </c>
      <c r="E14" s="13">
        <v>389152039</v>
      </c>
      <c r="F14" s="13">
        <v>0</v>
      </c>
      <c r="G14" s="13">
        <v>98000</v>
      </c>
      <c r="H14" s="13">
        <v>232862687</v>
      </c>
      <c r="I14" s="13">
        <v>0</v>
      </c>
      <c r="J14" s="13">
        <v>8100000</v>
      </c>
      <c r="K14" s="13">
        <v>53352</v>
      </c>
      <c r="L14" s="13">
        <v>0</v>
      </c>
      <c r="M14" s="13">
        <v>0</v>
      </c>
      <c r="N14" s="13">
        <v>0</v>
      </c>
      <c r="O14" s="13">
        <v>148038000</v>
      </c>
      <c r="P14" s="13">
        <v>0</v>
      </c>
      <c r="Q14" s="13">
        <v>0</v>
      </c>
      <c r="R14" s="13">
        <v>389152039</v>
      </c>
      <c r="S14" s="13"/>
      <c r="T14" s="7">
        <f>SUM(T10:T13)</f>
        <v>14039963485</v>
      </c>
    </row>
    <row r="15" spans="1:22" ht="22.15" customHeight="1" x14ac:dyDescent="0.25">
      <c r="A15" s="9">
        <v>2</v>
      </c>
      <c r="B15" s="17" t="s">
        <v>31</v>
      </c>
      <c r="C15" s="13">
        <v>6032</v>
      </c>
      <c r="D15" s="13">
        <v>6055</v>
      </c>
      <c r="E15" s="13">
        <v>481744526</v>
      </c>
      <c r="F15" s="13">
        <v>0</v>
      </c>
      <c r="G15" s="13">
        <v>49000</v>
      </c>
      <c r="H15" s="13">
        <v>290950450</v>
      </c>
      <c r="I15" s="13">
        <v>0</v>
      </c>
      <c r="J15" s="13">
        <v>14077400</v>
      </c>
      <c r="K15" s="13">
        <v>26676</v>
      </c>
      <c r="L15" s="13">
        <v>0</v>
      </c>
      <c r="M15" s="13">
        <v>0</v>
      </c>
      <c r="N15" s="13">
        <v>0</v>
      </c>
      <c r="O15" s="13">
        <v>176641000</v>
      </c>
      <c r="P15" s="13">
        <v>0</v>
      </c>
      <c r="Q15" s="13">
        <v>0</v>
      </c>
      <c r="R15" s="13">
        <v>481744526</v>
      </c>
      <c r="S15" s="13"/>
    </row>
    <row r="16" spans="1:22" ht="22.15" customHeight="1" x14ac:dyDescent="0.25">
      <c r="A16" s="9">
        <v>3</v>
      </c>
      <c r="B16" s="17" t="s">
        <v>32</v>
      </c>
      <c r="C16" s="13">
        <v>5524</v>
      </c>
      <c r="D16" s="13">
        <v>5534</v>
      </c>
      <c r="E16" s="13">
        <v>467665365</v>
      </c>
      <c r="F16" s="13">
        <v>0</v>
      </c>
      <c r="G16" s="13">
        <v>0</v>
      </c>
      <c r="H16" s="13">
        <v>329046565</v>
      </c>
      <c r="I16" s="13">
        <v>0</v>
      </c>
      <c r="J16" s="13">
        <v>4927500</v>
      </c>
      <c r="K16" s="13">
        <v>0</v>
      </c>
      <c r="L16" s="13">
        <v>0</v>
      </c>
      <c r="M16" s="13">
        <v>0</v>
      </c>
      <c r="N16" s="13">
        <v>0</v>
      </c>
      <c r="O16" s="13">
        <v>133691300</v>
      </c>
      <c r="P16" s="13">
        <v>0</v>
      </c>
      <c r="Q16" s="13">
        <v>0</v>
      </c>
      <c r="R16" s="13">
        <v>467665365</v>
      </c>
      <c r="S16" s="13"/>
    </row>
    <row r="17" spans="1:19" ht="22.15" customHeight="1" x14ac:dyDescent="0.25">
      <c r="A17" s="9"/>
      <c r="B17" s="19" t="s">
        <v>36</v>
      </c>
      <c r="C17" s="11">
        <f>C9+C13</f>
        <v>42964</v>
      </c>
      <c r="D17" s="11">
        <f t="shared" ref="D17:R17" si="3">D9+D13</f>
        <v>64849</v>
      </c>
      <c r="E17" s="11">
        <f t="shared" si="3"/>
        <v>14183020189</v>
      </c>
      <c r="F17" s="11">
        <f t="shared" si="3"/>
        <v>1449026100</v>
      </c>
      <c r="G17" s="11">
        <f t="shared" si="3"/>
        <v>698268600</v>
      </c>
      <c r="H17" s="11">
        <f t="shared" si="3"/>
        <v>5500967656</v>
      </c>
      <c r="I17" s="11">
        <f t="shared" si="3"/>
        <v>59783000</v>
      </c>
      <c r="J17" s="11">
        <f t="shared" si="3"/>
        <v>1749673700</v>
      </c>
      <c r="K17" s="11">
        <f t="shared" si="3"/>
        <v>37415333</v>
      </c>
      <c r="L17" s="11">
        <f t="shared" si="3"/>
        <v>0</v>
      </c>
      <c r="M17" s="11">
        <f t="shared" si="3"/>
        <v>0</v>
      </c>
      <c r="N17" s="11">
        <f t="shared" si="3"/>
        <v>0</v>
      </c>
      <c r="O17" s="11">
        <f t="shared" si="3"/>
        <v>4470837700</v>
      </c>
      <c r="P17" s="11">
        <f t="shared" si="3"/>
        <v>216799500</v>
      </c>
      <c r="Q17" s="11">
        <f t="shared" si="3"/>
        <v>143056704</v>
      </c>
      <c r="R17" s="11">
        <f t="shared" si="3"/>
        <v>14039963485</v>
      </c>
      <c r="S17" s="13"/>
    </row>
    <row r="19" spans="1:19" s="14" customFormat="1" x14ac:dyDescent="0.25">
      <c r="P19" s="22" t="s">
        <v>42</v>
      </c>
    </row>
    <row r="20" spans="1:19" s="14" customFormat="1" ht="14.25" x14ac:dyDescent="0.2">
      <c r="B20" s="14" t="s">
        <v>37</v>
      </c>
      <c r="G20" s="20" t="s">
        <v>24</v>
      </c>
      <c r="H20" s="20"/>
      <c r="I20" s="20"/>
      <c r="J20" s="20"/>
      <c r="K20" s="20"/>
      <c r="L20" s="20"/>
      <c r="M20" s="20"/>
      <c r="N20" s="20"/>
      <c r="O20" s="20"/>
      <c r="P20" s="20" t="s">
        <v>25</v>
      </c>
      <c r="Q20" s="20"/>
    </row>
    <row r="21" spans="1:19" x14ac:dyDescent="0.25"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19" x14ac:dyDescent="0.25"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1:19" x14ac:dyDescent="0.25"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1:19" x14ac:dyDescent="0.25">
      <c r="E24" s="7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1:19" x14ac:dyDescent="0.25">
      <c r="B25" s="5" t="s">
        <v>39</v>
      </c>
      <c r="E25" s="7"/>
      <c r="G25" s="21" t="s">
        <v>40</v>
      </c>
      <c r="H25" s="21"/>
      <c r="I25" s="21"/>
      <c r="J25" s="21"/>
      <c r="K25" s="21"/>
      <c r="L25" s="21"/>
      <c r="M25" s="21"/>
      <c r="N25" s="21"/>
      <c r="O25" s="21"/>
      <c r="P25" s="21" t="s">
        <v>41</v>
      </c>
      <c r="Q25" s="21"/>
    </row>
  </sheetData>
  <mergeCells count="14">
    <mergeCell ref="A5:A7"/>
    <mergeCell ref="B5:B7"/>
    <mergeCell ref="C5:C7"/>
    <mergeCell ref="D5:D7"/>
    <mergeCell ref="E5:P5"/>
    <mergeCell ref="R5:S5"/>
    <mergeCell ref="E6:E7"/>
    <mergeCell ref="F6:K6"/>
    <mergeCell ref="L6:N6"/>
    <mergeCell ref="O6:O7"/>
    <mergeCell ref="P6:P7"/>
    <mergeCell ref="R6:R7"/>
    <mergeCell ref="S6:S7"/>
    <mergeCell ref="Q5:Q7"/>
  </mergeCells>
  <pageMargins left="0.48" right="0.2" top="0.5" bottom="0.74803149606299213" header="0.2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BCHĐ 9 THÁNG 2018 (BV) </vt:lpstr>
      <vt:lpstr>Trạm y tế xã 9 tháng 2018</vt:lpstr>
      <vt:lpstr>Trang_tính1</vt:lpstr>
      <vt:lpstr>'BCHĐ 9 THÁNG 2018 (BV) 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HOAHT.NAN</dc:creator>
  <cp:lastModifiedBy>LEHUUNGOC</cp:lastModifiedBy>
  <cp:lastPrinted>2018-12-03T02:20:06Z</cp:lastPrinted>
  <dcterms:created xsi:type="dcterms:W3CDTF">2016-04-21T09:59:41Z</dcterms:created>
  <dcterms:modified xsi:type="dcterms:W3CDTF">2018-12-03T02:27:03Z</dcterms:modified>
</cp:coreProperties>
</file>